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always" codeName="ThisWorkbook" autoCompressPictures="0" defaultThemeVersion="166925"/>
  <mc:AlternateContent xmlns:mc="http://schemas.openxmlformats.org/markup-compatibility/2006">
    <mc:Choice Requires="x15">
      <x15ac:absPath xmlns:x15ac="http://schemas.microsoft.com/office/spreadsheetml/2010/11/ac" url="\\cc-fs\共有\企業主導型保育事業本部\通知・ハンドブック\令和６年度\20241131_図面の変更を伴う事業内容の変更に係るご相談の実施について（図面相談）\"/>
    </mc:Choice>
  </mc:AlternateContent>
  <xr:revisionPtr revIDLastSave="0" documentId="13_ncr:1_{2F52FCF4-25B3-45A4-9460-0D7FFC329569}" xr6:coauthVersionLast="47" xr6:coauthVersionMax="47" xr10:uidLastSave="{00000000-0000-0000-0000-000000000000}"/>
  <bookViews>
    <workbookView xWindow="1305" yWindow="255" windowWidth="17235" windowHeight="14775" xr2:uid="{00000000-000D-0000-FFFF-FFFF00000000}"/>
  </bookViews>
  <sheets>
    <sheet name="【マニュアル】" sheetId="18" r:id="rId1"/>
    <sheet name="【印刷提出① 基本事項】" sheetId="14" r:id="rId2"/>
    <sheet name="【印刷提出② 変更確認】" sheetId="1" r:id="rId3"/>
    <sheet name="【印刷提出③ 結果入力】" sheetId="4" r:id="rId4"/>
  </sheets>
  <externalReferences>
    <externalReference r:id="rId5"/>
  </externalReferences>
  <definedNames>
    <definedName name="_xlnm._FilterDatabase" localSheetId="3" hidden="1">'【印刷提出③ 結果入力】'!$J$1:$J$221</definedName>
    <definedName name="・2016年度※平成28">テーブル9[[#All],[・2016年度※平成28]]</definedName>
    <definedName name="・2017年度※平成29">テーブル10[[#All],[・2017年度※平成29]]</definedName>
    <definedName name="・2017年度※平成30">テーブル10[[#All],[・2017年度※平成29]]</definedName>
    <definedName name="・2018年度※平成30">テーブル11[[#All],[・2018年度※平成30]]</definedName>
    <definedName name="・2019年度※令和元">テーブル12[[#All],[・2019年度※令和元]]</definedName>
    <definedName name="・2020年度※令和2">テーブル13[[#All],[・2020年度※令和2]]</definedName>
    <definedName name="・2021年度※令和3">テーブル14[[#All],[・2021年度※令和3]]</definedName>
    <definedName name="・2022年度※令和4">テーブル15[[#All],[・2022年度※令和4]]</definedName>
    <definedName name="・入力してください">テーブル8[[#All],[選択してください]]</definedName>
    <definedName name="_xlnm.Print_Area" localSheetId="0">【マニュアル】!$C$2:$D$234</definedName>
    <definedName name="_xlnm.Print_Area" localSheetId="1">'【印刷提出① 基本事項】'!$I$2:$T$43</definedName>
    <definedName name="_xlnm.Print_Area" localSheetId="2">'【印刷提出② 変更確認】'!$E$4:$S$185</definedName>
    <definedName name="_xlnm.Print_Area" localSheetId="3">'【印刷提出③ 結果入力】'!$K$2:$M$217</definedName>
    <definedName name="Z_29AD5CCF_8FC4_4967_B7E7_5C07F6A62AA2_.wvu.FilterData" localSheetId="3" hidden="1">'【印刷提出③ 結果入力】'!#REF!</definedName>
    <definedName name="Z_2AF57083_9CEC_4BCD_94C3_7053D249D049_.wvu.FilterData" localSheetId="3" hidden="1">'【印刷提出③ 結果入力】'!#REF!</definedName>
    <definedName name="Z_2AF57083_9CEC_4BCD_94C3_7053D249D049_.wvu.PrintArea" localSheetId="3" hidden="1">'【印刷提出③ 結果入力】'!#REF!</definedName>
    <definedName name="Z_3F957820_786D_45CF_971E_6139B2C16C9C_.wvu.FilterData" localSheetId="3" hidden="1">'【印刷提出③ 結果入力】'!#REF!</definedName>
    <definedName name="Z_3FB0810F_5A49_4A13_B0F9_7E985F0BB6CF_.wvu.FilterData" localSheetId="3" hidden="1">'【印刷提出③ 結果入力】'!#REF!</definedName>
    <definedName name="Z_55391D45_FFC7_4779_8571_9ECEF0D4C06A_.wvu.FilterData" localSheetId="3" hidden="1">'【印刷提出③ 結果入力】'!#REF!</definedName>
    <definedName name="Z_55391D45_FFC7_4779_8571_9ECEF0D4C06A_.wvu.PrintArea" localSheetId="3" hidden="1">'【印刷提出③ 結果入力】'!#REF!</definedName>
    <definedName name="Z_7028DD1E_93C1_4948_8583_2A1FA09A7BE4_.wvu.FilterData" localSheetId="3" hidden="1">'【印刷提出③ 結果入力】'!#REF!</definedName>
    <definedName name="Z_81D81CE1_08DD_4882_9B5D_03A26B9FCB75_.wvu.FilterData" localSheetId="3" hidden="1">'【印刷提出③ 結果入力】'!#REF!</definedName>
    <definedName name="Z_A4EAE8D9_13B8_4A98_8E71_F343BEE86472_.wvu.FilterData" localSheetId="3" hidden="1">'【印刷提出③ 結果入力】'!#REF!</definedName>
    <definedName name="Z_A949D45A_D497_459A_86EA_8A0A09EB619A_.wvu.FilterData" localSheetId="3" hidden="1">'【印刷提出③ 結果入力】'!#REF!</definedName>
    <definedName name="Z_ACC70898_8724_433C_8C3C_2B881F400E54_.wvu.FilterData" localSheetId="3" hidden="1">'【印刷提出③ 結果入力】'!#REF!</definedName>
    <definedName name="運営開始年度">'【印刷提出① 基本事項】'!$AC$63:$AL$63</definedName>
    <definedName name="選択してください">テーブル8[[#All],[選択してください]]</definedName>
    <definedName name="入力してください">テーブル8[[#All],[選択してください]]</definedName>
    <definedName name="入力の順番" localSheetId="0">'[1]【印刷提出① 基本事項】'!$F$7,'[1]【印刷提出① 基本事項】'!$F$9,'[1]【印刷提出① 基本事項】'!$F$11,'[1]【印刷提出① 基本事項】'!$F$13,'[1]【印刷提出① 基本事項】'!$K$9,'[1]【印刷提出① 基本事項】'!$K$11,'[1]【印刷提出① 基本事項】'!$K$13,'[1]【印刷提出① 基本事項】'!$F$5</definedName>
    <definedName name="入力の順番">'【印刷提出① 基本事項】'!$K$7,'【印刷提出① 基本事項】'!$K$9,'【印刷提出① 基本事項】'!$K$11,'【印刷提出① 基本事項】'!$K$13,'【印刷提出① 基本事項】'!$P$9,'【印刷提出① 基本事項】'!$P$11,'【印刷提出① 基本事項】'!$P$13,'【印刷提出① 基本事項】'!$K$5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4" l="1"/>
  <c r="O32" i="14"/>
  <c r="O29" i="14"/>
  <c r="E30" i="4" l="1"/>
  <c r="F37" i="4"/>
  <c r="F57" i="4"/>
  <c r="H31" i="4"/>
  <c r="F33" i="4"/>
  <c r="AT109" i="1"/>
  <c r="AG60" i="1"/>
  <c r="AG59" i="1"/>
  <c r="AG58" i="1"/>
  <c r="AF60" i="1"/>
  <c r="AF59" i="1"/>
  <c r="AF58" i="1"/>
  <c r="AD60" i="1"/>
  <c r="AD59" i="1"/>
  <c r="M6" i="4"/>
  <c r="R9" i="1"/>
  <c r="L141" i="1"/>
  <c r="R141" i="1"/>
  <c r="L189" i="4"/>
  <c r="L18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K186" i="4"/>
  <c r="F130" i="4"/>
  <c r="F128" i="4"/>
  <c r="F127" i="4"/>
  <c r="AX95" i="1"/>
  <c r="AH65" i="1"/>
  <c r="Z33" i="1"/>
  <c r="W110" i="1"/>
  <c r="U83" i="1"/>
  <c r="U65" i="1"/>
  <c r="V60" i="1"/>
  <c r="V59" i="1"/>
  <c r="V58" i="1"/>
  <c r="W57" i="1"/>
  <c r="BB57" i="1"/>
  <c r="BB44" i="1"/>
  <c r="W44" i="1"/>
  <c r="BB39" i="1"/>
  <c r="W39" i="1"/>
  <c r="W35" i="1"/>
  <c r="BB35" i="1"/>
  <c r="BB28" i="1"/>
  <c r="W28" i="1"/>
  <c r="Z34" i="1"/>
  <c r="AV21" i="1"/>
  <c r="Z35" i="1"/>
  <c r="AB110" i="1"/>
  <c r="V126" i="1"/>
  <c r="U144" i="1"/>
  <c r="AC11" i="14"/>
  <c r="S9" i="14"/>
  <c r="AA35" i="1"/>
  <c r="Z22" i="1"/>
  <c r="Z89" i="1"/>
  <c r="AB64" i="1"/>
  <c r="BB78" i="1"/>
  <c r="BB77" i="1"/>
  <c r="AN90" i="1"/>
  <c r="Z88" i="1"/>
  <c r="AM88" i="1"/>
  <c r="AA78" i="1"/>
  <c r="AC78" i="1"/>
  <c r="AB82" i="1"/>
  <c r="AH83" i="1"/>
  <c r="E220" i="4"/>
  <c r="A187" i="1"/>
  <c r="P14" i="14"/>
  <c r="F7" i="14"/>
  <c r="F178" i="4"/>
  <c r="F173" i="4"/>
  <c r="F162" i="4"/>
  <c r="F152" i="4"/>
  <c r="F77" i="4"/>
  <c r="F72" i="4"/>
  <c r="F53" i="4"/>
  <c r="F48" i="4"/>
  <c r="F43" i="4"/>
  <c r="AB14" i="14"/>
  <c r="I46" i="14" l="1"/>
  <c r="I45" i="14" s="1"/>
  <c r="L188" i="1"/>
  <c r="I187" i="1" s="1"/>
  <c r="K221" i="4"/>
  <c r="L220" i="4" s="1"/>
  <c r="AO138" i="1"/>
  <c r="O27" i="14" l="1"/>
  <c r="AH132" i="1" l="1"/>
  <c r="Z127" i="1"/>
  <c r="AC127" i="1"/>
  <c r="Z126" i="1"/>
  <c r="AC126" i="1"/>
  <c r="AA126" i="1"/>
  <c r="AO122" i="1"/>
  <c r="AH116" i="1"/>
  <c r="AC111" i="1"/>
  <c r="Z111" i="1"/>
  <c r="AC110" i="1"/>
  <c r="AA110" i="1"/>
  <c r="Z110" i="1"/>
  <c r="AK103" i="1"/>
  <c r="AJ103" i="1"/>
  <c r="AK104" i="1"/>
  <c r="BB104" i="1"/>
  <c r="AE104" i="1"/>
  <c r="BB98" i="1"/>
  <c r="AK98" i="1"/>
  <c r="AK97" i="1"/>
  <c r="AJ97" i="1"/>
  <c r="AE98" i="1"/>
  <c r="AD77" i="1"/>
  <c r="AG76" i="1"/>
  <c r="Z76" i="1"/>
  <c r="AF76" i="1"/>
  <c r="AA77" i="1"/>
  <c r="V76" i="1"/>
  <c r="AM71" i="1"/>
  <c r="AN70" i="1"/>
  <c r="AW58" i="1"/>
  <c r="AC60" i="1"/>
  <c r="AA60" i="1"/>
  <c r="AA59" i="1"/>
  <c r="Z58" i="1"/>
  <c r="BB50" i="1"/>
  <c r="AC50" i="1"/>
  <c r="Z49" i="1"/>
  <c r="Z50" i="1"/>
  <c r="AB44" i="1"/>
  <c r="AB39" i="1"/>
  <c r="AC35" i="1"/>
  <c r="AB35" i="1"/>
  <c r="AH28" i="1"/>
  <c r="BB23" i="1"/>
  <c r="BB22" i="1"/>
  <c r="AC23" i="1"/>
  <c r="AD22" i="1"/>
  <c r="AC21" i="1"/>
  <c r="AA23" i="1"/>
  <c r="AA22" i="1"/>
  <c r="AB21" i="1"/>
  <c r="Z21" i="1"/>
  <c r="W22" i="1"/>
  <c r="E88" i="4"/>
  <c r="E87" i="4"/>
  <c r="E83" i="4"/>
  <c r="E84" i="4"/>
  <c r="E40" i="4"/>
  <c r="E41" i="4"/>
  <c r="R183" i="1"/>
  <c r="F31" i="14"/>
  <c r="F29" i="14"/>
  <c r="F27" i="14"/>
  <c r="R18" i="1" l="1"/>
  <c r="L55" i="1"/>
  <c r="M8" i="4"/>
  <c r="M7" i="4"/>
  <c r="M5" i="4"/>
  <c r="R12" i="1"/>
  <c r="R11" i="1"/>
  <c r="R10" i="1"/>
  <c r="Y13" i="14"/>
  <c r="W13" i="14"/>
  <c r="Y11" i="14"/>
  <c r="W11" i="14"/>
  <c r="Y9" i="14"/>
  <c r="W9" i="14"/>
  <c r="N32" i="14"/>
  <c r="N29" i="14"/>
  <c r="N27" i="14"/>
  <c r="G107" i="1"/>
  <c r="S43" i="1"/>
  <c r="S38" i="1"/>
  <c r="R55" i="1"/>
  <c r="B4" i="4"/>
  <c r="R93" i="1"/>
  <c r="L93" i="1"/>
  <c r="R107" i="1"/>
  <c r="L107" i="1"/>
  <c r="V13" i="14" l="1"/>
  <c r="V9" i="14"/>
  <c r="V11" i="1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E20" i="4"/>
  <c r="F181" i="4"/>
  <c r="F179" i="4"/>
  <c r="F176" i="4"/>
  <c r="F174" i="4"/>
  <c r="F169" i="4"/>
  <c r="F165" i="4"/>
  <c r="F163" i="4"/>
  <c r="F155" i="4"/>
  <c r="F153" i="4"/>
  <c r="F88" i="4"/>
  <c r="F84" i="4"/>
  <c r="F80" i="4"/>
  <c r="F78" i="4"/>
  <c r="F75" i="4"/>
  <c r="F73" i="4"/>
  <c r="F56" i="4"/>
  <c r="F54" i="4"/>
  <c r="F51" i="4"/>
  <c r="F49" i="4"/>
  <c r="F46" i="4"/>
  <c r="F44" i="4"/>
  <c r="F36" i="4"/>
  <c r="F34" i="4"/>
  <c r="D28" i="4" s="1"/>
  <c r="F17" i="4"/>
  <c r="F16" i="4"/>
  <c r="F15" i="4"/>
  <c r="F14" i="4"/>
  <c r="E168" i="4"/>
  <c r="E160" i="4"/>
  <c r="E159" i="4"/>
  <c r="E158" i="4"/>
  <c r="E150" i="4"/>
  <c r="E149" i="4"/>
  <c r="E148" i="4"/>
  <c r="E145" i="4"/>
  <c r="E144" i="4"/>
  <c r="E143" i="4"/>
  <c r="E140" i="4"/>
  <c r="E137" i="4"/>
  <c r="E134" i="4"/>
  <c r="E133" i="4"/>
  <c r="E125" i="4"/>
  <c r="E124" i="4"/>
  <c r="E121" i="4"/>
  <c r="E120" i="4"/>
  <c r="E117" i="4"/>
  <c r="E116" i="4"/>
  <c r="E113" i="4"/>
  <c r="E110" i="4"/>
  <c r="E109" i="4"/>
  <c r="E106" i="4"/>
  <c r="E100" i="4"/>
  <c r="E97" i="4"/>
  <c r="E94" i="4"/>
  <c r="E91" i="4"/>
  <c r="E70" i="4"/>
  <c r="E67" i="4"/>
  <c r="E66" i="4"/>
  <c r="E65" i="4"/>
  <c r="E62" i="4"/>
  <c r="E61" i="4"/>
  <c r="E60" i="4"/>
  <c r="E27" i="4"/>
  <c r="E26" i="4"/>
  <c r="E25" i="4"/>
  <c r="E24" i="4"/>
  <c r="E23" i="4"/>
  <c r="E185" i="4"/>
  <c r="E184" i="4"/>
  <c r="S120" i="1"/>
  <c r="W7" i="14"/>
  <c r="V7" i="14" s="1"/>
  <c r="W5" i="14"/>
  <c r="V5" i="14" s="1"/>
  <c r="U199" i="1"/>
  <c r="V199" i="1"/>
  <c r="W199" i="1"/>
  <c r="V169" i="1"/>
  <c r="W179" i="1"/>
  <c r="W174" i="1"/>
  <c r="W169" i="1"/>
  <c r="W164" i="1"/>
  <c r="W159" i="1"/>
  <c r="W154" i="1"/>
  <c r="W149" i="1"/>
  <c r="W144" i="1"/>
  <c r="U132" i="1"/>
  <c r="V116" i="1"/>
  <c r="V110" i="1"/>
  <c r="W104" i="1"/>
  <c r="V104" i="1"/>
  <c r="W98" i="1"/>
  <c r="V98" i="1"/>
  <c r="W78" i="1"/>
  <c r="W77" i="1"/>
  <c r="V78" i="1"/>
  <c r="V77" i="1"/>
  <c r="W50" i="1"/>
  <c r="V50" i="1"/>
  <c r="V44" i="1"/>
  <c r="V39" i="1"/>
  <c r="V35" i="1"/>
  <c r="F41" i="4" l="1"/>
  <c r="G31" i="4"/>
  <c r="J19" i="14"/>
  <c r="V15" i="14"/>
  <c r="U28" i="1"/>
  <c r="U198" i="1" s="1"/>
  <c r="W23" i="1"/>
  <c r="V23" i="1"/>
  <c r="V22" i="1"/>
  <c r="V198" i="1" l="1"/>
  <c r="U208" i="1" s="1"/>
  <c r="W198" i="1"/>
  <c r="G72" i="1"/>
  <c r="G90" i="1"/>
  <c r="G138" i="1"/>
  <c r="G122" i="1"/>
  <c r="G183" i="1"/>
  <c r="M13" i="1"/>
  <c r="L9" i="4"/>
  <c r="L8" i="4"/>
  <c r="K2" i="4" l="1"/>
  <c r="S4" i="14"/>
  <c r="S6" i="1"/>
  <c r="A2" i="4" s="1"/>
  <c r="U202" i="1"/>
  <c r="U205" i="1"/>
  <c r="M9" i="4"/>
  <c r="R13" i="1"/>
  <c r="G93" i="1"/>
  <c r="G141" i="1"/>
  <c r="F8" i="1" l="1"/>
  <c r="L4" i="4" s="1"/>
  <c r="B2" i="4"/>
  <c r="AR174" i="1"/>
  <c r="AP164" i="1"/>
  <c r="BB149" i="1"/>
  <c r="AQ149" i="1"/>
  <c r="BB144" i="1"/>
  <c r="AH144" i="1"/>
  <c r="BB110" i="1"/>
  <c r="AY110" i="1"/>
  <c r="X16" i="1"/>
  <c r="BB179" i="1"/>
  <c r="BB154" i="1"/>
  <c r="BB159" i="1"/>
  <c r="M12" i="1" l="1"/>
  <c r="M11" i="1"/>
  <c r="M10" i="1"/>
  <c r="L6" i="4" s="1"/>
  <c r="M9" i="1"/>
  <c r="L5" i="4" s="1"/>
  <c r="S130" i="1"/>
  <c r="S136" i="1"/>
  <c r="S125" i="1"/>
  <c r="S87" i="1"/>
  <c r="S81" i="1"/>
  <c r="S75" i="1"/>
  <c r="S101" i="1" l="1"/>
  <c r="S95" i="1"/>
  <c r="BB174" i="1"/>
  <c r="BB169" i="1"/>
  <c r="BB164" i="1"/>
  <c r="W202" i="1" l="1"/>
  <c r="L7" i="4"/>
  <c r="U206" i="1" l="1"/>
  <c r="AE198" i="1"/>
  <c r="AF198" i="1"/>
  <c r="AG198" i="1"/>
  <c r="AI198" i="1"/>
  <c r="AJ198" i="1"/>
  <c r="AK198" i="1"/>
  <c r="AL198" i="1"/>
  <c r="AM198" i="1"/>
  <c r="AN198" i="1"/>
  <c r="AO198" i="1"/>
  <c r="AP198" i="1"/>
  <c r="AQ198" i="1"/>
  <c r="AR198" i="1"/>
  <c r="AS198" i="1"/>
  <c r="AT198" i="1"/>
  <c r="AU198" i="1"/>
  <c r="AW198" i="1"/>
  <c r="AX198" i="1"/>
  <c r="AY198" i="1"/>
  <c r="AZ198" i="1"/>
  <c r="BA198" i="1"/>
  <c r="J151" i="4" l="1"/>
  <c r="J150" i="4"/>
  <c r="C150" i="4" s="1"/>
  <c r="J177" i="4"/>
  <c r="J178" i="4"/>
  <c r="C178" i="4" s="1"/>
  <c r="J172" i="4"/>
  <c r="J173" i="4"/>
  <c r="C173" i="4" s="1"/>
  <c r="J126" i="4"/>
  <c r="J125" i="4"/>
  <c r="C125" i="4" s="1"/>
  <c r="J152" i="4"/>
  <c r="C152" i="4" s="1"/>
  <c r="J153" i="4"/>
  <c r="C153" i="4" s="1"/>
  <c r="J158" i="4"/>
  <c r="C158" i="4" s="1"/>
  <c r="J162" i="4"/>
  <c r="C162" i="4" s="1"/>
  <c r="J160" i="4"/>
  <c r="C160" i="4" s="1"/>
  <c r="J185" i="4"/>
  <c r="C185" i="4" s="1"/>
  <c r="J184" i="4"/>
  <c r="C184" i="4" s="1"/>
  <c r="J183" i="4"/>
  <c r="J182" i="4"/>
  <c r="J110" i="4"/>
  <c r="C110" i="4" s="1"/>
  <c r="J109" i="4"/>
  <c r="C109" i="4" s="1"/>
  <c r="J107" i="4"/>
  <c r="D107" i="4" s="1"/>
  <c r="J108" i="4"/>
  <c r="J88" i="4"/>
  <c r="C88" i="4" s="1"/>
  <c r="J86" i="4"/>
  <c r="J85" i="4"/>
  <c r="D85" i="4" s="1"/>
  <c r="J87" i="4"/>
  <c r="C87" i="4" s="1"/>
  <c r="J131" i="4"/>
  <c r="D131" i="4" s="1"/>
  <c r="J133" i="4"/>
  <c r="C133" i="4" s="1"/>
  <c r="J134" i="4"/>
  <c r="C134" i="4" s="1"/>
  <c r="J132" i="4"/>
  <c r="J105" i="4"/>
  <c r="J104" i="4"/>
  <c r="J106" i="4"/>
  <c r="C106" i="4" s="1"/>
  <c r="J84" i="4"/>
  <c r="C84" i="4" s="1"/>
  <c r="J83" i="4"/>
  <c r="C83" i="4" s="1"/>
  <c r="J82" i="4"/>
  <c r="J81" i="4"/>
  <c r="D81" i="4" s="1"/>
  <c r="J93" i="4"/>
  <c r="J92" i="4"/>
  <c r="J94" i="4"/>
  <c r="C94" i="4" s="1"/>
  <c r="J140" i="4"/>
  <c r="C140" i="4" s="1"/>
  <c r="J139" i="4"/>
  <c r="J138" i="4"/>
  <c r="D138" i="4" s="1"/>
  <c r="J176" i="4"/>
  <c r="C176" i="4" s="1"/>
  <c r="J175" i="4"/>
  <c r="J181" i="4"/>
  <c r="C181" i="4" s="1"/>
  <c r="J174" i="4"/>
  <c r="C174" i="4" s="1"/>
  <c r="J171" i="4"/>
  <c r="J170" i="4"/>
  <c r="J180" i="4"/>
  <c r="J179" i="4"/>
  <c r="C179" i="4" s="1"/>
  <c r="J103" i="4"/>
  <c r="C103" i="4" s="1"/>
  <c r="J102" i="4"/>
  <c r="J101" i="4"/>
  <c r="J113" i="4"/>
  <c r="C113" i="4" s="1"/>
  <c r="J112" i="4"/>
  <c r="J111" i="4"/>
  <c r="J137" i="4"/>
  <c r="C137" i="4" s="1"/>
  <c r="J136" i="4"/>
  <c r="J135" i="4"/>
  <c r="J100" i="4"/>
  <c r="C100" i="4" s="1"/>
  <c r="J98" i="4"/>
  <c r="J99" i="4"/>
  <c r="J77" i="4"/>
  <c r="C77" i="4" s="1"/>
  <c r="J75" i="4"/>
  <c r="C75" i="4" s="1"/>
  <c r="J73" i="4"/>
  <c r="C73" i="4" s="1"/>
  <c r="J72" i="4"/>
  <c r="J80" i="4"/>
  <c r="C80" i="4" s="1"/>
  <c r="J70" i="4"/>
  <c r="C70" i="4" s="1"/>
  <c r="J79" i="4"/>
  <c r="J69" i="4"/>
  <c r="J78" i="4"/>
  <c r="C78" i="4" s="1"/>
  <c r="J68" i="4"/>
  <c r="D68" i="4" s="1"/>
  <c r="J74" i="4"/>
  <c r="J97" i="4"/>
  <c r="C97" i="4" s="1"/>
  <c r="J96" i="4"/>
  <c r="J95" i="4"/>
  <c r="J159" i="4"/>
  <c r="C159" i="4" s="1"/>
  <c r="J157" i="4"/>
  <c r="J156" i="4"/>
  <c r="D156" i="4" s="1"/>
  <c r="J165" i="4"/>
  <c r="C165" i="4" s="1"/>
  <c r="J164" i="4"/>
  <c r="J163" i="4"/>
  <c r="C163" i="4" s="1"/>
  <c r="J116" i="4"/>
  <c r="C116" i="4" s="1"/>
  <c r="J115" i="4"/>
  <c r="J114" i="4"/>
  <c r="D114" i="4" s="1"/>
  <c r="J117" i="4"/>
  <c r="C117" i="4" s="1"/>
  <c r="J118" i="4"/>
  <c r="D118" i="4" s="1"/>
  <c r="J121" i="4"/>
  <c r="C121" i="4" s="1"/>
  <c r="J120" i="4"/>
  <c r="C120" i="4" s="1"/>
  <c r="J119" i="4"/>
  <c r="J130" i="4"/>
  <c r="C130" i="4" s="1"/>
  <c r="J123" i="4"/>
  <c r="J129" i="4"/>
  <c r="J128" i="4"/>
  <c r="C128" i="4" s="1"/>
  <c r="J127" i="4"/>
  <c r="C127" i="4" s="1"/>
  <c r="J124" i="4"/>
  <c r="C124" i="4" s="1"/>
  <c r="J122" i="4"/>
  <c r="D122" i="4" s="1"/>
  <c r="J169" i="4"/>
  <c r="C169" i="4" s="1"/>
  <c r="J167" i="4"/>
  <c r="J166" i="4"/>
  <c r="J168" i="4"/>
  <c r="C168" i="4" s="1"/>
  <c r="J155" i="4"/>
  <c r="C155" i="4" s="1"/>
  <c r="J147" i="4"/>
  <c r="J154" i="4"/>
  <c r="J146" i="4"/>
  <c r="J149" i="4"/>
  <c r="C149" i="4" s="1"/>
  <c r="J148" i="4"/>
  <c r="C148" i="4" s="1"/>
  <c r="Y199" i="1"/>
  <c r="Z199" i="1"/>
  <c r="AA199" i="1"/>
  <c r="AB199" i="1"/>
  <c r="AC199" i="1"/>
  <c r="AD199" i="1"/>
  <c r="AE199" i="1"/>
  <c r="AF199" i="1"/>
  <c r="AG199" i="1"/>
  <c r="AH199" i="1"/>
  <c r="AI199" i="1"/>
  <c r="AJ199" i="1"/>
  <c r="AK199" i="1"/>
  <c r="AL199" i="1"/>
  <c r="AM199" i="1"/>
  <c r="AN199" i="1"/>
  <c r="AO199" i="1"/>
  <c r="AP199" i="1"/>
  <c r="AQ199" i="1"/>
  <c r="AR199" i="1"/>
  <c r="AS199" i="1"/>
  <c r="AT199" i="1"/>
  <c r="AU199" i="1"/>
  <c r="AV199" i="1"/>
  <c r="AW199" i="1"/>
  <c r="AX199" i="1"/>
  <c r="AY199" i="1"/>
  <c r="AZ199" i="1"/>
  <c r="BA199" i="1"/>
  <c r="X199" i="1"/>
  <c r="D182" i="4" l="1"/>
  <c r="D217" i="4" s="1"/>
  <c r="J207" i="4"/>
  <c r="D207" i="4"/>
  <c r="D135" i="4"/>
  <c r="D210" i="4" s="1"/>
  <c r="J210" i="4"/>
  <c r="D101" i="4"/>
  <c r="D202" i="4" s="1"/>
  <c r="J202" i="4"/>
  <c r="J203" i="4"/>
  <c r="D104" i="4"/>
  <c r="D203" i="4" s="1"/>
  <c r="J200" i="4"/>
  <c r="D95" i="4"/>
  <c r="D200" i="4" s="1"/>
  <c r="J216" i="4"/>
  <c r="D170" i="4"/>
  <c r="D216" i="4" s="1"/>
  <c r="J211" i="4"/>
  <c r="D211" i="4"/>
  <c r="D196" i="4"/>
  <c r="J196" i="4"/>
  <c r="J197" i="4"/>
  <c r="D197" i="4"/>
  <c r="J208" i="4"/>
  <c r="D208" i="4"/>
  <c r="D214" i="4"/>
  <c r="J214" i="4"/>
  <c r="J205" i="4"/>
  <c r="D111" i="4"/>
  <c r="D205" i="4" s="1"/>
  <c r="J206" i="4"/>
  <c r="D206" i="4"/>
  <c r="J217" i="4"/>
  <c r="J215" i="4"/>
  <c r="D166" i="4"/>
  <c r="D215" i="4" s="1"/>
  <c r="J201" i="4"/>
  <c r="D98" i="4"/>
  <c r="D201" i="4" s="1"/>
  <c r="J213" i="4"/>
  <c r="D146" i="4"/>
  <c r="D213" i="4" s="1"/>
  <c r="J195" i="4"/>
  <c r="D195" i="4"/>
  <c r="J199" i="4"/>
  <c r="D92" i="4"/>
  <c r="D199" i="4" s="1"/>
  <c r="J209" i="4"/>
  <c r="D209" i="4"/>
  <c r="J204" i="4"/>
  <c r="D204" i="4"/>
  <c r="AH198" i="1"/>
  <c r="AV198" i="1"/>
  <c r="J142" i="4" l="1"/>
  <c r="J141" i="4"/>
  <c r="D141" i="4" s="1"/>
  <c r="J143" i="4"/>
  <c r="C143" i="4" s="1"/>
  <c r="J145" i="4"/>
  <c r="C145" i="4" s="1"/>
  <c r="J144" i="4"/>
  <c r="C144" i="4" s="1"/>
  <c r="J89" i="4"/>
  <c r="J91" i="4"/>
  <c r="C91" i="4" s="1"/>
  <c r="J90" i="4"/>
  <c r="AA198" i="1"/>
  <c r="AC198" i="1"/>
  <c r="Y17" i="1"/>
  <c r="X198" i="1"/>
  <c r="J33" i="4" l="1"/>
  <c r="J32" i="4"/>
  <c r="C33" i="4" s="1"/>
  <c r="J36" i="4"/>
  <c r="C36" i="4" s="1"/>
  <c r="J37" i="4"/>
  <c r="J17" i="4"/>
  <c r="C17" i="4" s="1"/>
  <c r="J16" i="4"/>
  <c r="C16" i="4" s="1"/>
  <c r="J15" i="4"/>
  <c r="C15" i="4" s="1"/>
  <c r="J14" i="4"/>
  <c r="C14" i="4" s="1"/>
  <c r="J13" i="4"/>
  <c r="D89" i="4"/>
  <c r="D198" i="4" s="1"/>
  <c r="J198" i="4"/>
  <c r="D212" i="4"/>
  <c r="J212" i="4"/>
  <c r="J31" i="4"/>
  <c r="C31" i="4" s="1"/>
  <c r="J30" i="4"/>
  <c r="C30" i="4" s="1"/>
  <c r="J29" i="4"/>
  <c r="J35" i="4"/>
  <c r="J28" i="4"/>
  <c r="J34" i="4"/>
  <c r="C34" i="4" s="1"/>
  <c r="J59" i="4"/>
  <c r="J58" i="4"/>
  <c r="J61" i="4"/>
  <c r="C61" i="4" s="1"/>
  <c r="J60" i="4"/>
  <c r="C60" i="4" s="1"/>
  <c r="J62" i="4"/>
  <c r="C62" i="4" s="1"/>
  <c r="J12" i="4"/>
  <c r="Y198" i="1"/>
  <c r="J188" i="4" l="1"/>
  <c r="D12" i="4"/>
  <c r="D188" i="4" s="1"/>
  <c r="D191" i="4"/>
  <c r="J191" i="4"/>
  <c r="D58" i="4"/>
  <c r="D193" i="4" s="1"/>
  <c r="J193" i="4"/>
  <c r="J19" i="4"/>
  <c r="J20" i="4"/>
  <c r="C20" i="4" s="1"/>
  <c r="J18" i="4"/>
  <c r="D18" i="4" l="1"/>
  <c r="J189" i="4"/>
  <c r="D189" i="4" l="1"/>
  <c r="S114" i="1" l="1"/>
  <c r="S109" i="1"/>
  <c r="S69" i="1"/>
  <c r="S63" i="1"/>
  <c r="S57" i="1"/>
  <c r="S48" i="1"/>
  <c r="S32" i="1"/>
  <c r="S26" i="1"/>
  <c r="S20" i="1"/>
  <c r="AD198" i="1" l="1"/>
  <c r="J65" i="4" l="1"/>
  <c r="C65" i="4" s="1"/>
  <c r="J64" i="4"/>
  <c r="J67" i="4"/>
  <c r="C67" i="4" s="1"/>
  <c r="J63" i="4"/>
  <c r="J66" i="4"/>
  <c r="C66" i="4" s="1"/>
  <c r="AB198" i="1"/>
  <c r="J47" i="4" l="1"/>
  <c r="J46" i="4"/>
  <c r="C46" i="4" s="1"/>
  <c r="J42" i="4"/>
  <c r="J52" i="4"/>
  <c r="J41" i="4"/>
  <c r="C41" i="4" s="1"/>
  <c r="J53" i="4"/>
  <c r="C53" i="4" s="1"/>
  <c r="D63" i="4"/>
  <c r="D194" i="4" s="1"/>
  <c r="J194" i="4"/>
  <c r="J56" i="4"/>
  <c r="C56" i="4" s="1"/>
  <c r="J49" i="4"/>
  <c r="C49" i="4" s="1"/>
  <c r="J55" i="4"/>
  <c r="J48" i="4"/>
  <c r="C48" i="4" s="1"/>
  <c r="J40" i="4"/>
  <c r="C40" i="4" s="1"/>
  <c r="J54" i="4"/>
  <c r="J39" i="4"/>
  <c r="J45" i="4"/>
  <c r="J38" i="4"/>
  <c r="D38" i="4" s="1"/>
  <c r="J51" i="4"/>
  <c r="C51" i="4" s="1"/>
  <c r="J44" i="4"/>
  <c r="C44" i="4" s="1"/>
  <c r="J57" i="4"/>
  <c r="J50" i="4"/>
  <c r="J43" i="4"/>
  <c r="C43" i="4" s="1"/>
  <c r="Z198" i="1"/>
  <c r="D192" i="4" l="1"/>
  <c r="J192" i="4"/>
  <c r="J24" i="4"/>
  <c r="C24" i="4" s="1"/>
  <c r="J27" i="4"/>
  <c r="C27" i="4" s="1"/>
  <c r="J21" i="4"/>
  <c r="D21" i="4" s="1"/>
  <c r="J26" i="4"/>
  <c r="C26" i="4" s="1"/>
  <c r="J25" i="4"/>
  <c r="C25" i="4" s="1"/>
  <c r="J23" i="4"/>
  <c r="C23" i="4" s="1"/>
  <c r="J22" i="4"/>
  <c r="B21" i="4"/>
  <c r="J190" i="4" l="1"/>
  <c r="C11" i="4"/>
  <c r="D190" i="4" l="1"/>
  <c r="D187" i="4" s="1"/>
  <c r="J187" i="4" s="1"/>
  <c r="K18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大成 康隆</author>
  </authors>
  <commentList>
    <comment ref="K9" authorId="0" shapeId="0" xr:uid="{00000000-0006-0000-0100-000001000000}">
      <text>
        <r>
          <rPr>
            <b/>
            <sz val="9"/>
            <color indexed="81"/>
            <rFont val="MS P ゴシック"/>
            <family val="3"/>
            <charset val="128"/>
          </rPr>
          <t>今回の申請でやり取りが可能な方のお名前を入力ください。</t>
        </r>
      </text>
    </comment>
    <comment ref="P9" authorId="0" shapeId="0" xr:uid="{00000000-0006-0000-0100-000002000000}">
      <text>
        <r>
          <rPr>
            <b/>
            <sz val="9"/>
            <color indexed="81"/>
            <rFont val="MS P ゴシック"/>
            <family val="3"/>
            <charset val="128"/>
          </rPr>
          <t>保育施設コードとは「H00XXXX」H00の後に数字4桁並んだ番号になります。例：H009999</t>
        </r>
      </text>
    </comment>
    <comment ref="K11" authorId="0" shapeId="0" xr:uid="{00000000-0006-0000-0100-000003000000}">
      <text>
        <r>
          <rPr>
            <b/>
            <sz val="9"/>
            <color indexed="81"/>
            <rFont val="MS P ゴシック"/>
            <family val="3"/>
            <charset val="128"/>
          </rPr>
          <t>「企業主導型保育施設の運営を開始した年度」をご記入ください。</t>
        </r>
      </text>
    </comment>
    <comment ref="P11" authorId="0" shapeId="0" xr:uid="{00000000-0006-0000-0100-000004000000}">
      <text>
        <r>
          <rPr>
            <b/>
            <sz val="9"/>
            <color indexed="81"/>
            <rFont val="MS P ゴシック"/>
            <family val="3"/>
            <charset val="128"/>
          </rPr>
          <t>事前相談した方のみ、入力ください。相談なしの方は「事前相談なし」と入力ください</t>
        </r>
      </text>
    </comment>
    <comment ref="K13" authorId="0" shapeId="0" xr:uid="{00000000-0006-0000-0100-000005000000}">
      <text>
        <r>
          <rPr>
            <b/>
            <sz val="9"/>
            <color indexed="81"/>
            <rFont val="MS P ゴシック"/>
            <family val="3"/>
            <charset val="128"/>
          </rPr>
          <t>過去に「事業計画申請」を行ってない方は「過去申請なし」と入力ください。</t>
        </r>
      </text>
    </comment>
    <comment ref="P14" authorId="0" shapeId="0" xr:uid="{00000000-0006-0000-0100-000006000000}">
      <text>
        <r>
          <rPr>
            <b/>
            <sz val="9"/>
            <color indexed="81"/>
            <rFont val="MS P ゴシック"/>
            <family val="3"/>
            <charset val="128"/>
          </rPr>
          <t>更新日は自動で入力（更新）されます。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大成 康隆</author>
  </authors>
  <commentList>
    <comment ref="L173" authorId="0" shapeId="0" xr:uid="{00000000-0006-0000-0200-000001000000}">
      <text>
        <r>
          <rPr>
            <b/>
            <sz val="9"/>
            <color indexed="81"/>
            <rFont val="MS P ゴシック"/>
            <family val="3"/>
            <charset val="128"/>
          </rPr>
          <t xml:space="preserve">職員等とは、保育園にいる園児・園児家族を除く人々をさす。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大成 康隆</author>
  </authors>
  <commentList>
    <comment ref="J1" authorId="0" shapeId="0" xr:uid="{00000000-0006-0000-0300-000001000000}">
      <text>
        <r>
          <rPr>
            <b/>
            <sz val="9"/>
            <color indexed="81"/>
            <rFont val="MS P ゴシック"/>
            <family val="3"/>
            <charset val="128"/>
          </rPr>
          <t>◀　フィルターボタンで「該当」を選択する。</t>
        </r>
      </text>
    </comment>
    <comment ref="G31" authorId="0" shapeId="0" xr:uid="{00000000-0006-0000-0300-000002000000}">
      <text>
        <r>
          <rPr>
            <b/>
            <sz val="9"/>
            <color indexed="81"/>
            <rFont val="MS P ゴシック"/>
            <family val="3"/>
            <charset val="128"/>
          </rPr>
          <t xml:space="preserve">下記合計
</t>
        </r>
      </text>
    </comment>
    <comment ref="F41" authorId="0" shapeId="0" xr:uid="{00000000-0006-0000-0300-000003000000}">
      <text>
        <r>
          <rPr>
            <b/>
            <sz val="9"/>
            <color indexed="81"/>
            <rFont val="MS P ゴシック"/>
            <family val="3"/>
            <charset val="128"/>
          </rPr>
          <t>下記合計
合計で9あり</t>
        </r>
      </text>
    </comment>
  </commentList>
</comments>
</file>

<file path=xl/sharedStrings.xml><?xml version="1.0" encoding="utf-8"?>
<sst xmlns="http://schemas.openxmlformats.org/spreadsheetml/2006/main" count="934" uniqueCount="463">
  <si>
    <t>➡</t>
    <phoneticPr fontId="3"/>
  </si>
  <si>
    <t>　変更：あり</t>
    <phoneticPr fontId="3"/>
  </si>
  <si>
    <t>　変更：なし</t>
    <phoneticPr fontId="3"/>
  </si>
  <si>
    <t>　上記以外（非居室）</t>
    <phoneticPr fontId="3"/>
  </si>
  <si>
    <t>移動する場所はどの階ですか</t>
    <rPh sb="9" eb="10">
      <t>カイ</t>
    </rPh>
    <phoneticPr fontId="3"/>
  </si>
  <si>
    <t>　その他</t>
    <phoneticPr fontId="3"/>
  </si>
  <si>
    <t>保育室以外の居室の場合</t>
    <rPh sb="0" eb="3">
      <t>ホイクシツ</t>
    </rPh>
    <rPh sb="3" eb="5">
      <t>イガイ</t>
    </rPh>
    <rPh sb="6" eb="8">
      <t>キョシツ</t>
    </rPh>
    <rPh sb="9" eb="11">
      <t>バアイ</t>
    </rPh>
    <phoneticPr fontId="0"/>
  </si>
  <si>
    <t>建築重要</t>
    <rPh sb="0" eb="4">
      <t>ケンチクジュウヨウ</t>
    </rPh>
    <phoneticPr fontId="1"/>
  </si>
  <si>
    <t>114条区画</t>
    <rPh sb="3" eb="4">
      <t>ジョウ</t>
    </rPh>
    <rPh sb="4" eb="6">
      <t>クカク</t>
    </rPh>
    <phoneticPr fontId="1"/>
  </si>
  <si>
    <t>同階　歩行距離</t>
    <rPh sb="0" eb="1">
      <t>ドウ</t>
    </rPh>
    <rPh sb="1" eb="2">
      <t>カイ</t>
    </rPh>
    <rPh sb="3" eb="5">
      <t>ホコウ</t>
    </rPh>
    <rPh sb="5" eb="7">
      <t>キョリ</t>
    </rPh>
    <phoneticPr fontId="1"/>
  </si>
  <si>
    <t>既存保育室&amp;非居室の場合</t>
    <rPh sb="0" eb="2">
      <t>キゾン</t>
    </rPh>
    <rPh sb="2" eb="5">
      <t>ホイクシツ</t>
    </rPh>
    <rPh sb="6" eb="9">
      <t>ヒキョシツ</t>
    </rPh>
    <rPh sb="10" eb="12">
      <t>バアイ</t>
    </rPh>
    <phoneticPr fontId="1"/>
  </si>
  <si>
    <t>非居室扱いの室（部屋）の利用</t>
    <rPh sb="0" eb="3">
      <t>ヒキョシツ</t>
    </rPh>
    <rPh sb="3" eb="4">
      <t>アツカ</t>
    </rPh>
    <rPh sb="6" eb="7">
      <t>シツ</t>
    </rPh>
    <rPh sb="8" eb="10">
      <t>ヘヤ</t>
    </rPh>
    <rPh sb="12" eb="14">
      <t>リヨウ</t>
    </rPh>
    <phoneticPr fontId="1"/>
  </si>
  <si>
    <t>出入口</t>
    <rPh sb="0" eb="3">
      <t>デイリグチ</t>
    </rPh>
    <phoneticPr fontId="1"/>
  </si>
  <si>
    <t>トイレ</t>
  </si>
  <si>
    <t>CS1・2</t>
  </si>
  <si>
    <t>安静区切a</t>
    <rPh sb="0" eb="4">
      <t>アンセイクギ</t>
    </rPh>
    <phoneticPr fontId="1"/>
  </si>
  <si>
    <t>病児保育室・体調不良児</t>
    <rPh sb="0" eb="2">
      <t>ビョウジ</t>
    </rPh>
    <rPh sb="2" eb="5">
      <t>ホイクシツ</t>
    </rPh>
    <rPh sb="6" eb="8">
      <t>タイチョウ</t>
    </rPh>
    <rPh sb="8" eb="11">
      <t>フリョウジ</t>
    </rPh>
    <phoneticPr fontId="1"/>
  </si>
  <si>
    <t>安静区切b</t>
    <rPh sb="0" eb="4">
      <t>アンセイクギ</t>
    </rPh>
    <phoneticPr fontId="1"/>
  </si>
  <si>
    <t>事務室内　体調不良児スペース</t>
    <rPh sb="0" eb="4">
      <t>ジムシツナイ</t>
    </rPh>
    <rPh sb="5" eb="10">
      <t>タイチョウフリョウジ</t>
    </rPh>
    <phoneticPr fontId="1"/>
  </si>
  <si>
    <t>安静区切c</t>
    <rPh sb="0" eb="4">
      <t>アンセイクギ</t>
    </rPh>
    <phoneticPr fontId="1"/>
  </si>
  <si>
    <t>体調不良児スペースの周囲</t>
    <rPh sb="0" eb="5">
      <t>タイチョウフリョウジ</t>
    </rPh>
    <rPh sb="10" eb="12">
      <t>シュウイ</t>
    </rPh>
    <phoneticPr fontId="1"/>
  </si>
  <si>
    <t>安静区切d</t>
  </si>
  <si>
    <t>事務室兼体調不良児室と廊下の区切り</t>
    <rPh sb="0" eb="4">
      <t>ジムシツケン</t>
    </rPh>
    <rPh sb="4" eb="10">
      <t>タイチョウフリョウジシツ</t>
    </rPh>
    <rPh sb="11" eb="13">
      <t>ロウカ</t>
    </rPh>
    <rPh sb="14" eb="16">
      <t>クギ</t>
    </rPh>
    <phoneticPr fontId="1"/>
  </si>
  <si>
    <t>安静室a</t>
    <rPh sb="0" eb="3">
      <t>アンセイ</t>
    </rPh>
    <phoneticPr fontId="1"/>
  </si>
  <si>
    <t>1人病児　カーテンOK</t>
    <rPh sb="1" eb="2">
      <t>ニン</t>
    </rPh>
    <rPh sb="2" eb="4">
      <t>ビョウジ</t>
    </rPh>
    <phoneticPr fontId="1"/>
  </si>
  <si>
    <t>その他の間仕切a</t>
    <rPh sb="2" eb="3">
      <t>タ</t>
    </rPh>
    <rPh sb="4" eb="7">
      <t>マジキ</t>
    </rPh>
    <phoneticPr fontId="1"/>
  </si>
  <si>
    <t>その他の間仕切</t>
    <rPh sb="2" eb="3">
      <t>タ</t>
    </rPh>
    <rPh sb="4" eb="7">
      <t>マジキ</t>
    </rPh>
    <phoneticPr fontId="1"/>
  </si>
  <si>
    <t>地域交流</t>
    <rPh sb="0" eb="4">
      <t>チイキコウリュウ</t>
    </rPh>
    <phoneticPr fontId="1"/>
  </si>
  <si>
    <t>整備費床面積減</t>
    <rPh sb="0" eb="3">
      <t>セイビヒ</t>
    </rPh>
    <rPh sb="3" eb="6">
      <t>ユカメンセキ</t>
    </rPh>
    <rPh sb="6" eb="7">
      <t>ゲン</t>
    </rPh>
    <phoneticPr fontId="1"/>
  </si>
  <si>
    <t>収容人数</t>
    <rPh sb="0" eb="4">
      <t>シュウヨウニンズ</t>
    </rPh>
    <phoneticPr fontId="1"/>
  </si>
  <si>
    <t>運営費経費計上について</t>
    <rPh sb="0" eb="3">
      <t>ウンエイヒ</t>
    </rPh>
    <rPh sb="3" eb="5">
      <t>ケイヒ</t>
    </rPh>
    <rPh sb="5" eb="7">
      <t>ケイジョウ</t>
    </rPh>
    <phoneticPr fontId="1"/>
  </si>
  <si>
    <t>便所数a</t>
    <rPh sb="0" eb="3">
      <t>ベンジョスウ</t>
    </rPh>
    <phoneticPr fontId="1"/>
  </si>
  <si>
    <t>新規加算事業による増員</t>
    <rPh sb="0" eb="4">
      <t>シンキカサン</t>
    </rPh>
    <rPh sb="4" eb="6">
      <t>ジギョウ</t>
    </rPh>
    <rPh sb="9" eb="11">
      <t>ゾウイン</t>
    </rPh>
    <phoneticPr fontId="1"/>
  </si>
  <si>
    <t>新規加算事業開始</t>
    <rPh sb="0" eb="2">
      <t>シンキ</t>
    </rPh>
    <rPh sb="2" eb="6">
      <t>カサンジギョウ</t>
    </rPh>
    <rPh sb="6" eb="8">
      <t>カイシ</t>
    </rPh>
    <phoneticPr fontId="1"/>
  </si>
  <si>
    <t>指摘なしだが保育課、保健所へ協議</t>
    <rPh sb="0" eb="2">
      <t>シテキ</t>
    </rPh>
    <rPh sb="6" eb="9">
      <t>ホイクカ</t>
    </rPh>
    <rPh sb="10" eb="13">
      <t>ホケンショ</t>
    </rPh>
    <rPh sb="14" eb="16">
      <t>キョウギ</t>
    </rPh>
    <phoneticPr fontId="1"/>
  </si>
  <si>
    <t>　床面積（有効面積）は変わらない</t>
    <rPh sb="5" eb="9">
      <t>ユウコウメンセキ</t>
    </rPh>
    <phoneticPr fontId="3"/>
  </si>
  <si>
    <t>　床面積（有効面積）が減る</t>
    <rPh sb="5" eb="9">
      <t>ユウコウメンセキ</t>
    </rPh>
    <rPh sb="11" eb="12">
      <t>ヘ</t>
    </rPh>
    <phoneticPr fontId="3"/>
  </si>
  <si>
    <t>　床面積（有効面積）が増える</t>
    <rPh sb="5" eb="9">
      <t>ユウコウメンセキ</t>
    </rPh>
    <rPh sb="11" eb="12">
      <t>フ</t>
    </rPh>
    <phoneticPr fontId="3"/>
  </si>
  <si>
    <t>保育室内の年齢別スペースの仕切り方に変更がありますか</t>
    <rPh sb="0" eb="4">
      <t>ホイクシツナイ</t>
    </rPh>
    <rPh sb="5" eb="8">
      <t>ネンレイベツ</t>
    </rPh>
    <rPh sb="13" eb="15">
      <t>シキ</t>
    </rPh>
    <rPh sb="16" eb="17">
      <t>カタ</t>
    </rPh>
    <rPh sb="18" eb="20">
      <t>ヘンコウ</t>
    </rPh>
    <phoneticPr fontId="3"/>
  </si>
  <si>
    <t>　専用の部屋</t>
    <rPh sb="1" eb="3">
      <t>センヨウ</t>
    </rPh>
    <rPh sb="4" eb="6">
      <t>ヘヤ</t>
    </rPh>
    <phoneticPr fontId="3"/>
  </si>
  <si>
    <t>便所数b</t>
    <rPh sb="0" eb="3">
      <t>ベンジョスウ</t>
    </rPh>
    <phoneticPr fontId="1"/>
  </si>
  <si>
    <t>　他の保育室より下の階</t>
    <rPh sb="1" eb="2">
      <t>タ</t>
    </rPh>
    <rPh sb="3" eb="6">
      <t>ホイクシツ</t>
    </rPh>
    <rPh sb="8" eb="9">
      <t>シタ</t>
    </rPh>
    <rPh sb="10" eb="11">
      <t>カイ</t>
    </rPh>
    <phoneticPr fontId="3"/>
  </si>
  <si>
    <t>　他の保育室より上の階</t>
    <rPh sb="1" eb="2">
      <t>タ</t>
    </rPh>
    <rPh sb="3" eb="6">
      <t>ホイクシツ</t>
    </rPh>
    <rPh sb="8" eb="9">
      <t>ウエ</t>
    </rPh>
    <rPh sb="10" eb="11">
      <t>カイ</t>
    </rPh>
    <phoneticPr fontId="3"/>
  </si>
  <si>
    <t>　他の保育室と同じ階</t>
    <rPh sb="1" eb="2">
      <t>タ</t>
    </rPh>
    <rPh sb="3" eb="6">
      <t>ホイクシツ</t>
    </rPh>
    <rPh sb="7" eb="8">
      <t>オナ</t>
    </rPh>
    <rPh sb="9" eb="10">
      <t>カイ</t>
    </rPh>
    <phoneticPr fontId="3"/>
  </si>
  <si>
    <t>　1名</t>
    <rPh sb="2" eb="3">
      <t>メイ</t>
    </rPh>
    <phoneticPr fontId="3"/>
  </si>
  <si>
    <t>　2名以上</t>
    <rPh sb="2" eb="5">
      <t>メイイジョウ</t>
    </rPh>
    <phoneticPr fontId="3"/>
  </si>
  <si>
    <t>　現在と同じ階</t>
    <phoneticPr fontId="3"/>
  </si>
  <si>
    <t>　現在より上の階</t>
    <phoneticPr fontId="3"/>
  </si>
  <si>
    <t>　現在より下の階</t>
    <rPh sb="5" eb="6">
      <t>シタ</t>
    </rPh>
    <phoneticPr fontId="3"/>
  </si>
  <si>
    <t>　変更：あり</t>
    <rPh sb="1" eb="3">
      <t>ヘンコウ</t>
    </rPh>
    <phoneticPr fontId="3"/>
  </si>
  <si>
    <t>A:Q1</t>
    <phoneticPr fontId="3"/>
  </si>
  <si>
    <t>B:Q1</t>
    <phoneticPr fontId="3"/>
  </si>
  <si>
    <t>Q1-1</t>
    <phoneticPr fontId="3"/>
  </si>
  <si>
    <t>Q1-2</t>
    <phoneticPr fontId="3"/>
  </si>
  <si>
    <t>B:Q3</t>
    <phoneticPr fontId="3"/>
  </si>
  <si>
    <t>Q3-1</t>
    <phoneticPr fontId="3"/>
  </si>
  <si>
    <t>Q2-3</t>
    <phoneticPr fontId="3"/>
  </si>
  <si>
    <t>Q2-2</t>
    <phoneticPr fontId="3"/>
  </si>
  <si>
    <t>Q2-1</t>
    <phoneticPr fontId="3"/>
  </si>
  <si>
    <t>➡</t>
  </si>
  <si>
    <t>B:Q2</t>
    <phoneticPr fontId="3"/>
  </si>
  <si>
    <t>C:Q1</t>
    <phoneticPr fontId="3"/>
  </si>
  <si>
    <t>Q1-3</t>
    <phoneticPr fontId="3"/>
  </si>
  <si>
    <t>D:Q1</t>
    <phoneticPr fontId="3"/>
  </si>
  <si>
    <t>E:Q1</t>
    <phoneticPr fontId="3"/>
  </si>
  <si>
    <t>便器数が減る場合</t>
    <rPh sb="0" eb="3">
      <t>ベンキスウ</t>
    </rPh>
    <rPh sb="4" eb="5">
      <t>ヘ</t>
    </rPh>
    <rPh sb="6" eb="8">
      <t>バアイ</t>
    </rPh>
    <phoneticPr fontId="1"/>
  </si>
  <si>
    <t>調理室設置の確認</t>
    <rPh sb="0" eb="3">
      <t>チョウリシツ</t>
    </rPh>
    <rPh sb="3" eb="5">
      <t>セッチ</t>
    </rPh>
    <rPh sb="6" eb="8">
      <t>カクニン</t>
    </rPh>
    <phoneticPr fontId="3"/>
  </si>
  <si>
    <t>調理室設置について確認が必要です</t>
    <rPh sb="3" eb="5">
      <t>セッチ</t>
    </rPh>
    <rPh sb="9" eb="11">
      <t>カクニン</t>
    </rPh>
    <rPh sb="12" eb="14">
      <t>ヒツヨウ</t>
    </rPh>
    <phoneticPr fontId="3"/>
  </si>
  <si>
    <t>保育課もしくは保健所の確認が必要な場合があります</t>
    <rPh sb="0" eb="3">
      <t>ホイクカ</t>
    </rPh>
    <rPh sb="7" eb="10">
      <t>ホケンジョ</t>
    </rPh>
    <rPh sb="11" eb="13">
      <t>カクニン</t>
    </rPh>
    <rPh sb="14" eb="16">
      <t>ヒツヨウ</t>
    </rPh>
    <rPh sb="17" eb="19">
      <t>バアイ</t>
    </rPh>
    <phoneticPr fontId="1"/>
  </si>
  <si>
    <t>病児・病後児保育室の1室あたりの定員数は何名ですか</t>
    <rPh sb="0" eb="2">
      <t>ビョウジ</t>
    </rPh>
    <rPh sb="3" eb="5">
      <t>ビョウゴ</t>
    </rPh>
    <rPh sb="5" eb="6">
      <t>ジ</t>
    </rPh>
    <rPh sb="6" eb="9">
      <t>ホイクシツ</t>
    </rPh>
    <rPh sb="11" eb="12">
      <t>シツ</t>
    </rPh>
    <rPh sb="16" eb="18">
      <t>テイイン</t>
    </rPh>
    <rPh sb="18" eb="19">
      <t>スウ</t>
    </rPh>
    <rPh sb="20" eb="22">
      <t>ナンメイ</t>
    </rPh>
    <phoneticPr fontId="3"/>
  </si>
  <si>
    <t>保育室の出入口の変更はありますか</t>
    <rPh sb="0" eb="3">
      <t>ホイクシツ</t>
    </rPh>
    <rPh sb="4" eb="7">
      <t>デイリグチ</t>
    </rPh>
    <rPh sb="8" eb="10">
      <t>ヘンコウ</t>
    </rPh>
    <phoneticPr fontId="3"/>
  </si>
  <si>
    <t>実施場所は一時預かり一般型専用の独立した部屋ですか、それとも既存居室の一部を利用されますか</t>
    <rPh sb="0" eb="4">
      <t>ジッシバショ</t>
    </rPh>
    <rPh sb="13" eb="15">
      <t>センヨウ</t>
    </rPh>
    <rPh sb="16" eb="18">
      <t>ドクリツ</t>
    </rPh>
    <rPh sb="20" eb="22">
      <t>ヘヤ</t>
    </rPh>
    <rPh sb="30" eb="32">
      <t>キゾン</t>
    </rPh>
    <rPh sb="32" eb="34">
      <t>キョシツ</t>
    </rPh>
    <rPh sb="35" eb="37">
      <t>イチブ</t>
    </rPh>
    <rPh sb="38" eb="40">
      <t>リヨウ</t>
    </rPh>
    <phoneticPr fontId="3"/>
  </si>
  <si>
    <t>　既存居室の一部を利用</t>
    <rPh sb="1" eb="3">
      <t>キゾン</t>
    </rPh>
    <rPh sb="3" eb="5">
      <t>キョシツ</t>
    </rPh>
    <rPh sb="6" eb="8">
      <t>イチブ</t>
    </rPh>
    <rPh sb="9" eb="11">
      <t>リヨウ</t>
    </rPh>
    <phoneticPr fontId="3"/>
  </si>
  <si>
    <t>　有資格者（建築士）は関わった</t>
    <rPh sb="1" eb="5">
      <t>ユウシカクシャ</t>
    </rPh>
    <rPh sb="6" eb="9">
      <t>ケンチクシ</t>
    </rPh>
    <rPh sb="11" eb="12">
      <t>カカ</t>
    </rPh>
    <phoneticPr fontId="3"/>
  </si>
  <si>
    <t>　有資格者（建築士）は関わらなかった</t>
    <rPh sb="1" eb="5">
      <t>ユウシカクシャ</t>
    </rPh>
    <rPh sb="6" eb="9">
      <t>ケンチクシ</t>
    </rPh>
    <rPh sb="11" eb="12">
      <t>カカ</t>
    </rPh>
    <phoneticPr fontId="3"/>
  </si>
  <si>
    <t>F:Q1</t>
    <phoneticPr fontId="3"/>
  </si>
  <si>
    <t>　あり</t>
    <phoneticPr fontId="3"/>
  </si>
  <si>
    <t>　なし</t>
    <phoneticPr fontId="3"/>
  </si>
  <si>
    <t>F:Q2</t>
    <phoneticPr fontId="3"/>
  </si>
  <si>
    <t xml:space="preserve"> 保育に供する室の設置階の変更がありますか</t>
    <phoneticPr fontId="3"/>
  </si>
  <si>
    <t>F:Q3</t>
    <phoneticPr fontId="3"/>
  </si>
  <si>
    <t>事務室・医務室・会議室・更⾐室・倉庫・収納・廊下の変更がありますか</t>
    <rPh sb="25" eb="27">
      <t>ヘンコウ</t>
    </rPh>
    <phoneticPr fontId="3"/>
  </si>
  <si>
    <t>F:Q4</t>
    <phoneticPr fontId="3"/>
  </si>
  <si>
    <t>地域交流スペースの変更がありますか</t>
    <phoneticPr fontId="3"/>
  </si>
  <si>
    <t>F:Q5</t>
    <phoneticPr fontId="3"/>
  </si>
  <si>
    <t>F:Q6</t>
    <phoneticPr fontId="3"/>
  </si>
  <si>
    <t>　ベビーフェンス、家具等の移動、変更</t>
    <rPh sb="11" eb="12">
      <t>ナド</t>
    </rPh>
    <rPh sb="13" eb="15">
      <t>イドウ</t>
    </rPh>
    <rPh sb="16" eb="18">
      <t>ヘンコウ</t>
    </rPh>
    <phoneticPr fontId="3"/>
  </si>
  <si>
    <t>　床から天井までの壁で仕切る</t>
    <rPh sb="1" eb="2">
      <t>ユカ</t>
    </rPh>
    <rPh sb="4" eb="6">
      <t>テンジョウ</t>
    </rPh>
    <rPh sb="9" eb="10">
      <t>カベ</t>
    </rPh>
    <rPh sb="11" eb="13">
      <t>シキ</t>
    </rPh>
    <phoneticPr fontId="3"/>
  </si>
  <si>
    <t>病児・病後児保育室はどの階ですか</t>
    <rPh sb="0" eb="2">
      <t>ビョウジ</t>
    </rPh>
    <rPh sb="3" eb="5">
      <t>ビョウゴ</t>
    </rPh>
    <rPh sb="5" eb="6">
      <t>ジ</t>
    </rPh>
    <rPh sb="6" eb="9">
      <t>ホイクシツ</t>
    </rPh>
    <rPh sb="12" eb="13">
      <t>カイ</t>
    </rPh>
    <phoneticPr fontId="3"/>
  </si>
  <si>
    <t>体調不良児型を実施する場所はどこですか</t>
    <rPh sb="0" eb="2">
      <t>タイチョウ</t>
    </rPh>
    <rPh sb="2" eb="4">
      <t>フリョウ</t>
    </rPh>
    <rPh sb="4" eb="5">
      <t>ジ</t>
    </rPh>
    <rPh sb="5" eb="6">
      <t>ガタ</t>
    </rPh>
    <rPh sb="7" eb="9">
      <t>ジッシ</t>
    </rPh>
    <rPh sb="11" eb="13">
      <t>バショ</t>
    </rPh>
    <phoneticPr fontId="3"/>
  </si>
  <si>
    <t>体調不良児型に関係する新規実施・変更は「D」へ</t>
    <phoneticPr fontId="3"/>
  </si>
  <si>
    <t>一時預かり一般型に関係する新規実施・変更は「E」へ</t>
    <phoneticPr fontId="3"/>
  </si>
  <si>
    <t>※以下の保育事業は</t>
    <phoneticPr fontId="3"/>
  </si>
  <si>
    <t>病児保育事業（病児対応型、病後児対応型）の施設整備内容について確認が必要です</t>
    <rPh sb="0" eb="4">
      <t>ビョウジホイク</t>
    </rPh>
    <rPh sb="4" eb="6">
      <t>ジギョウ</t>
    </rPh>
    <rPh sb="21" eb="23">
      <t>シセツ</t>
    </rPh>
    <rPh sb="23" eb="25">
      <t>セイビ</t>
    </rPh>
    <rPh sb="25" eb="27">
      <t>ナイヨウ</t>
    </rPh>
    <rPh sb="31" eb="33">
      <t>カクニン</t>
    </rPh>
    <rPh sb="34" eb="36">
      <t>ヒツヨウ</t>
    </rPh>
    <phoneticPr fontId="3"/>
  </si>
  <si>
    <t>病児保育事業（体調不良児対応型）の施設整備内容について確認が必要です</t>
    <rPh sb="7" eb="9">
      <t>タイチョウ</t>
    </rPh>
    <rPh sb="9" eb="11">
      <t>フリョウ</t>
    </rPh>
    <rPh sb="11" eb="12">
      <t>ジ</t>
    </rPh>
    <rPh sb="12" eb="15">
      <t>タイオウガタ</t>
    </rPh>
    <rPh sb="17" eb="19">
      <t>シセツ</t>
    </rPh>
    <rPh sb="19" eb="21">
      <t>セイビ</t>
    </rPh>
    <rPh sb="21" eb="23">
      <t>ナイヨウ</t>
    </rPh>
    <rPh sb="27" eb="29">
      <t>カクニン</t>
    </rPh>
    <rPh sb="30" eb="32">
      <t>ヒツヨウ</t>
    </rPh>
    <phoneticPr fontId="3"/>
  </si>
  <si>
    <t>病児・病後児型に関係する新規実施・変更は「C」へ</t>
    <phoneticPr fontId="3"/>
  </si>
  <si>
    <t>変更する仕切り方はどれですか</t>
    <rPh sb="0" eb="2">
      <t>ヘンコウ</t>
    </rPh>
    <rPh sb="4" eb="6">
      <t>シキ</t>
    </rPh>
    <rPh sb="7" eb="8">
      <t>カタ</t>
    </rPh>
    <phoneticPr fontId="3"/>
  </si>
  <si>
    <t>一時預かり一般型を行うのはどの階ですか</t>
    <rPh sb="0" eb="2">
      <t>イチジ</t>
    </rPh>
    <rPh sb="2" eb="3">
      <t>アズ</t>
    </rPh>
    <rPh sb="5" eb="7">
      <t>イッパン</t>
    </rPh>
    <rPh sb="7" eb="8">
      <t>ガタ</t>
    </rPh>
    <rPh sb="9" eb="10">
      <t>オコナ</t>
    </rPh>
    <rPh sb="15" eb="16">
      <t>カイ</t>
    </rPh>
    <phoneticPr fontId="3"/>
  </si>
  <si>
    <t>他の部屋との仕切り方は以下のどれですか</t>
    <rPh sb="0" eb="1">
      <t>ホカ</t>
    </rPh>
    <rPh sb="2" eb="4">
      <t>ヘヤ</t>
    </rPh>
    <rPh sb="6" eb="8">
      <t>シキ</t>
    </rPh>
    <rPh sb="9" eb="10">
      <t>カタ</t>
    </rPh>
    <rPh sb="11" eb="13">
      <t>イカ</t>
    </rPh>
    <phoneticPr fontId="3"/>
  </si>
  <si>
    <t>病児・病後児 　2人以上</t>
    <rPh sb="0" eb="2">
      <t>ビョウジ</t>
    </rPh>
    <rPh sb="3" eb="5">
      <t>ビョウゴ</t>
    </rPh>
    <rPh sb="5" eb="6">
      <t>ジ</t>
    </rPh>
    <rPh sb="9" eb="10">
      <t>ニン</t>
    </rPh>
    <rPh sb="10" eb="12">
      <t>イジョウ</t>
    </rPh>
    <phoneticPr fontId="1"/>
  </si>
  <si>
    <t>避難経路、避難計画に変更がありますか</t>
    <phoneticPr fontId="3"/>
  </si>
  <si>
    <t>一時預かり保育事業（一般型）の施設整備内容について確認が必要です</t>
    <rPh sb="0" eb="3">
      <t>イチジアズ</t>
    </rPh>
    <rPh sb="5" eb="7">
      <t>ホイク</t>
    </rPh>
    <rPh sb="7" eb="9">
      <t>ジギョウ</t>
    </rPh>
    <rPh sb="15" eb="17">
      <t>シセツ</t>
    </rPh>
    <rPh sb="17" eb="19">
      <t>セイビ</t>
    </rPh>
    <rPh sb="19" eb="21">
      <t>ナイヨウ</t>
    </rPh>
    <rPh sb="25" eb="27">
      <t>カクニン</t>
    </rPh>
    <rPh sb="28" eb="30">
      <t>ヒツヨウ</t>
    </rPh>
    <phoneticPr fontId="3"/>
  </si>
  <si>
    <t>建築士名：</t>
    <rPh sb="0" eb="4">
      <t>ケンチクシメイ</t>
    </rPh>
    <phoneticPr fontId="0"/>
  </si>
  <si>
    <t>建築士資格の種類：</t>
    <phoneticPr fontId="3"/>
  </si>
  <si>
    <t>登録番号：</t>
    <phoneticPr fontId="3"/>
  </si>
  <si>
    <t>設計事務所名：</t>
    <phoneticPr fontId="3"/>
  </si>
  <si>
    <t>保育室の定員に対する必要面積を満たしていることを確認している</t>
    <rPh sb="0" eb="2">
      <t>ホイク</t>
    </rPh>
    <rPh sb="2" eb="3">
      <t>シツ</t>
    </rPh>
    <rPh sb="4" eb="6">
      <t>テイイン</t>
    </rPh>
    <rPh sb="7" eb="8">
      <t>タイ</t>
    </rPh>
    <rPh sb="15" eb="16">
      <t>ミ</t>
    </rPh>
    <rPh sb="24" eb="26">
      <t>カクニン</t>
    </rPh>
    <phoneticPr fontId="0"/>
  </si>
  <si>
    <t>協議内容：</t>
    <phoneticPr fontId="3"/>
  </si>
  <si>
    <t>【協議不要の場合】
建築士のコメント：</t>
    <phoneticPr fontId="3"/>
  </si>
  <si>
    <t>避難経路と歩行距離を平面図に記載している</t>
    <phoneticPr fontId="3"/>
  </si>
  <si>
    <t xml:space="preserve">保育室・遊戯室等が「採光・換気・排煙等」の基準を満たしていることを確認している
</t>
    <rPh sb="0" eb="3">
      <t>ホイクシツ</t>
    </rPh>
    <rPh sb="4" eb="7">
      <t>ユウギシツ</t>
    </rPh>
    <rPh sb="7" eb="8">
      <t>トウ</t>
    </rPh>
    <rPh sb="10" eb="12">
      <t>サイコウ</t>
    </rPh>
    <rPh sb="13" eb="15">
      <t>カンキ</t>
    </rPh>
    <rPh sb="16" eb="18">
      <t>ハイエン</t>
    </rPh>
    <rPh sb="18" eb="19">
      <t>トウ</t>
    </rPh>
    <rPh sb="21" eb="23">
      <t>キジュン</t>
    </rPh>
    <rPh sb="24" eb="25">
      <t>ミ</t>
    </rPh>
    <rPh sb="33" eb="35">
      <t>カクニン</t>
    </rPh>
    <phoneticPr fontId="0"/>
  </si>
  <si>
    <t>採光計算において採用する採光補正係数の算定根拠を平面図等に記載している</t>
    <phoneticPr fontId="3"/>
  </si>
  <si>
    <t>採光・換気・排煙の計算式、告示（適宜）等を平面図等に記載している</t>
    <phoneticPr fontId="3"/>
  </si>
  <si>
    <t>保育室・遊戯室等が「採光・換気・排煙等」の基準を満たしていることを確認している</t>
    <rPh sb="0" eb="3">
      <t>ホイクシツ</t>
    </rPh>
    <rPh sb="4" eb="7">
      <t>ユウギシツ</t>
    </rPh>
    <rPh sb="7" eb="8">
      <t>トウ</t>
    </rPh>
    <rPh sb="10" eb="12">
      <t>サイコウ</t>
    </rPh>
    <rPh sb="13" eb="15">
      <t>カンキ</t>
    </rPh>
    <rPh sb="16" eb="18">
      <t>ハイエン</t>
    </rPh>
    <rPh sb="18" eb="19">
      <t>トウ</t>
    </rPh>
    <rPh sb="21" eb="23">
      <t>キジュン</t>
    </rPh>
    <rPh sb="24" eb="25">
      <t>ミ</t>
    </rPh>
    <rPh sb="33" eb="35">
      <t>カクニン</t>
    </rPh>
    <phoneticPr fontId="0"/>
  </si>
  <si>
    <t>□</t>
  </si>
  <si>
    <t>保育室の年齢別の定員と必要面積、有効面積を平面図に記載している</t>
    <phoneticPr fontId="3"/>
  </si>
  <si>
    <t>床面をふさぐ固定収納や簡単には動かせない家具は有効面積に含んでいない</t>
    <phoneticPr fontId="3"/>
  </si>
  <si>
    <t>手洗い器設置部・建築柱型部など子どもが動き回れないところは有効面積に含んでいない</t>
    <phoneticPr fontId="3"/>
  </si>
  <si>
    <t>認可外保育施設の届け出先である地域の保育課の指導を満たしていることを確認している</t>
    <phoneticPr fontId="3"/>
  </si>
  <si>
    <t xml:space="preserve">病児（病後児）保育専用入口は通常保育の利用児童とは別に有している
</t>
    <rPh sb="0" eb="2">
      <t>ビョウジ</t>
    </rPh>
    <rPh sb="3" eb="6">
      <t>ビョウゴジ</t>
    </rPh>
    <rPh sb="7" eb="13">
      <t>ホイクセンヨウイリグチ</t>
    </rPh>
    <rPh sb="14" eb="18">
      <t>ツウジョウホイク</t>
    </rPh>
    <rPh sb="19" eb="23">
      <t>リヨウジドウ</t>
    </rPh>
    <rPh sb="25" eb="26">
      <t>ベツ</t>
    </rPh>
    <rPh sb="27" eb="28">
      <t>ユウ</t>
    </rPh>
    <phoneticPr fontId="0"/>
  </si>
  <si>
    <t>病児（病後児）保育専用トイレは通常保育の利用児童とは別に有している</t>
    <rPh sb="0" eb="2">
      <t>ビョウジ</t>
    </rPh>
    <rPh sb="3" eb="6">
      <t>ビョウゴジ</t>
    </rPh>
    <rPh sb="7" eb="9">
      <t>ホイク</t>
    </rPh>
    <rPh sb="9" eb="11">
      <t>センヨウ</t>
    </rPh>
    <rPh sb="15" eb="19">
      <t>ツウジョウホイク</t>
    </rPh>
    <rPh sb="20" eb="24">
      <t>リヨウジドウ</t>
    </rPh>
    <rPh sb="26" eb="27">
      <t>ベツ</t>
    </rPh>
    <rPh sb="28" eb="29">
      <t>ユウ</t>
    </rPh>
    <phoneticPr fontId="0"/>
  </si>
  <si>
    <t>既存保育室や廊下などと壁で仕切り、出入口には扉を設け、病児・病後児保育室又は体調不良児保育室として利用</t>
    <rPh sb="0" eb="2">
      <t>キゾン</t>
    </rPh>
    <rPh sb="2" eb="5">
      <t>ホイクシツ</t>
    </rPh>
    <rPh sb="6" eb="8">
      <t>ロウカ</t>
    </rPh>
    <rPh sb="11" eb="12">
      <t>カベ</t>
    </rPh>
    <rPh sb="13" eb="15">
      <t>シキ</t>
    </rPh>
    <rPh sb="17" eb="19">
      <t>デイ</t>
    </rPh>
    <rPh sb="19" eb="20">
      <t>グチ</t>
    </rPh>
    <rPh sb="22" eb="23">
      <t>トビラ</t>
    </rPh>
    <rPh sb="24" eb="25">
      <t>モウ</t>
    </rPh>
    <rPh sb="27" eb="29">
      <t>ビョウジ</t>
    </rPh>
    <rPh sb="30" eb="32">
      <t>ビョウゴ</t>
    </rPh>
    <rPh sb="32" eb="33">
      <t>ジ</t>
    </rPh>
    <rPh sb="33" eb="36">
      <t>ホイクシツ</t>
    </rPh>
    <rPh sb="36" eb="37">
      <t>マタ</t>
    </rPh>
    <rPh sb="38" eb="40">
      <t>タイチョウ</t>
    </rPh>
    <rPh sb="40" eb="42">
      <t>フリョウ</t>
    </rPh>
    <rPh sb="42" eb="43">
      <t>ジ</t>
    </rPh>
    <rPh sb="43" eb="46">
      <t>ホイクシツ</t>
    </rPh>
    <rPh sb="49" eb="51">
      <t>リヨウ</t>
    </rPh>
    <phoneticPr fontId="1"/>
  </si>
  <si>
    <t>ベッドの脇で大人が介助できるスペースを確保した上でカーテンなどで仕切りを設け、体調不良児スペースとして利用</t>
    <rPh sb="4" eb="5">
      <t>ワキ</t>
    </rPh>
    <rPh sb="6" eb="8">
      <t>オトナ</t>
    </rPh>
    <rPh sb="9" eb="11">
      <t>カイジョ</t>
    </rPh>
    <rPh sb="19" eb="21">
      <t>カクホ</t>
    </rPh>
    <rPh sb="23" eb="24">
      <t>ウエ</t>
    </rPh>
    <rPh sb="32" eb="34">
      <t>シキ</t>
    </rPh>
    <rPh sb="36" eb="37">
      <t>モウ</t>
    </rPh>
    <rPh sb="39" eb="41">
      <t>タイチョウ</t>
    </rPh>
    <rPh sb="41" eb="43">
      <t>フリョウ</t>
    </rPh>
    <rPh sb="43" eb="44">
      <t>ジ</t>
    </rPh>
    <rPh sb="51" eb="53">
      <t>リヨウ</t>
    </rPh>
    <phoneticPr fontId="1"/>
  </si>
  <si>
    <t>体調不良児対応型を行うスペースは、安静とプライバシーが確保されている</t>
    <rPh sb="0" eb="2">
      <t>タイチョウ</t>
    </rPh>
    <rPh sb="2" eb="4">
      <t>フリョウ</t>
    </rPh>
    <rPh sb="4" eb="5">
      <t>ジ</t>
    </rPh>
    <rPh sb="5" eb="8">
      <t>タイオウガタ</t>
    </rPh>
    <rPh sb="9" eb="10">
      <t>オコナ</t>
    </rPh>
    <rPh sb="17" eb="19">
      <t>アンセイ</t>
    </rPh>
    <rPh sb="27" eb="29">
      <t>カクホ</t>
    </rPh>
    <phoneticPr fontId="1"/>
  </si>
  <si>
    <t>病児・病後児対応型の保育室には、保育室とは別に安静室を設けた</t>
    <rPh sb="0" eb="2">
      <t>ビョウジ</t>
    </rPh>
    <rPh sb="3" eb="5">
      <t>ビョウゴ</t>
    </rPh>
    <rPh sb="5" eb="6">
      <t>ジ</t>
    </rPh>
    <rPh sb="6" eb="9">
      <t>タイオウガタ</t>
    </rPh>
    <rPh sb="10" eb="13">
      <t>ホイクシツ</t>
    </rPh>
    <rPh sb="16" eb="19">
      <t>ホイクシツ</t>
    </rPh>
    <rPh sb="21" eb="22">
      <t>ベツ</t>
    </rPh>
    <rPh sb="23" eb="26">
      <t>アンセイシツ</t>
    </rPh>
    <rPh sb="27" eb="28">
      <t>モウ</t>
    </rPh>
    <phoneticPr fontId="1"/>
  </si>
  <si>
    <t>保育室とは別に安静室を設けた</t>
    <phoneticPr fontId="3"/>
  </si>
  <si>
    <t>一時預かり一般型の間仕切りについて、安全性と強度を十分に確保し、腰壁間仕切りとする場合には、工事完了時に図面、工事写真、完成写真を提出して審査を受けます</t>
    <rPh sb="0" eb="3">
      <t>イチジアズ</t>
    </rPh>
    <rPh sb="5" eb="8">
      <t>イッパンガタ</t>
    </rPh>
    <rPh sb="9" eb="10">
      <t>アイダ</t>
    </rPh>
    <rPh sb="10" eb="12">
      <t>シキ</t>
    </rPh>
    <rPh sb="18" eb="21">
      <t>アンゼンセイ</t>
    </rPh>
    <rPh sb="22" eb="24">
      <t>キョウド</t>
    </rPh>
    <rPh sb="25" eb="27">
      <t>ジュウブン</t>
    </rPh>
    <rPh sb="28" eb="30">
      <t>カクホ</t>
    </rPh>
    <rPh sb="32" eb="34">
      <t>コシカベ</t>
    </rPh>
    <rPh sb="34" eb="37">
      <t>マジキ</t>
    </rPh>
    <rPh sb="41" eb="43">
      <t>バアイ</t>
    </rPh>
    <rPh sb="46" eb="50">
      <t>コウジカンリョウ</t>
    </rPh>
    <rPh sb="50" eb="51">
      <t>ジ</t>
    </rPh>
    <rPh sb="52" eb="54">
      <t>ズメン</t>
    </rPh>
    <rPh sb="55" eb="59">
      <t>コウジシャシン</t>
    </rPh>
    <rPh sb="60" eb="64">
      <t>カンセイシャシン</t>
    </rPh>
    <rPh sb="65" eb="67">
      <t>テイシュツ</t>
    </rPh>
    <rPh sb="69" eb="71">
      <t>シンサ</t>
    </rPh>
    <rPh sb="72" eb="73">
      <t>ウ</t>
    </rPh>
    <phoneticPr fontId="1"/>
  </si>
  <si>
    <t>直接入力してください</t>
    <rPh sb="0" eb="4">
      <t>チョクセツニュウリョク</t>
    </rPh>
    <phoneticPr fontId="3"/>
  </si>
  <si>
    <t>士名番号</t>
    <rPh sb="0" eb="1">
      <t>シ</t>
    </rPh>
    <rPh sb="1" eb="2">
      <t>メイ</t>
    </rPh>
    <rPh sb="2" eb="4">
      <t>バンゴウ</t>
    </rPh>
    <phoneticPr fontId="1"/>
  </si>
  <si>
    <t>有効a</t>
    <phoneticPr fontId="3"/>
  </si>
  <si>
    <t>区画a</t>
    <phoneticPr fontId="3"/>
  </si>
  <si>
    <t>避難a</t>
    <phoneticPr fontId="3"/>
  </si>
  <si>
    <t>採光a</t>
    <phoneticPr fontId="3"/>
  </si>
  <si>
    <t>集計</t>
    <rPh sb="0" eb="2">
      <t>シュウケイ</t>
    </rPh>
    <phoneticPr fontId="3"/>
  </si>
  <si>
    <t>採光b</t>
    <phoneticPr fontId="3"/>
  </si>
  <si>
    <t>居室a</t>
    <rPh sb="0" eb="2">
      <t>キョシツ</t>
    </rPh>
    <phoneticPr fontId="1"/>
  </si>
  <si>
    <t>病児専用a</t>
    <rPh sb="0" eb="2">
      <t>ビョウジ</t>
    </rPh>
    <rPh sb="2" eb="4">
      <t>センヨウ</t>
    </rPh>
    <phoneticPr fontId="1"/>
  </si>
  <si>
    <t>病児専用b</t>
    <rPh sb="0" eb="2">
      <t>ビョウジ</t>
    </rPh>
    <rPh sb="2" eb="4">
      <t>センヨウ</t>
    </rPh>
    <phoneticPr fontId="1"/>
  </si>
  <si>
    <t>別紙a</t>
    <rPh sb="0" eb="2">
      <t>ベッセィ</t>
    </rPh>
    <phoneticPr fontId="1"/>
  </si>
  <si>
    <t>安静室b</t>
    <rPh sb="2" eb="3">
      <t>シツ</t>
    </rPh>
    <phoneticPr fontId="1"/>
  </si>
  <si>
    <t>返還a</t>
    <rPh sb="0" eb="2">
      <t>ヘンカン</t>
    </rPh>
    <phoneticPr fontId="1"/>
  </si>
  <si>
    <t>返還b</t>
    <rPh sb="0" eb="2">
      <t>ヘンカン</t>
    </rPh>
    <phoneticPr fontId="1"/>
  </si>
  <si>
    <t>消防a</t>
    <rPh sb="0" eb="2">
      <t>ショウボウ</t>
    </rPh>
    <phoneticPr fontId="1"/>
  </si>
  <si>
    <t>定員内訳a</t>
    <rPh sb="0" eb="2">
      <t>テイイン</t>
    </rPh>
    <rPh sb="2" eb="4">
      <t>ウチワケ</t>
    </rPh>
    <phoneticPr fontId="1"/>
  </si>
  <si>
    <t>病児病後児a</t>
    <rPh sb="0" eb="2">
      <t>ビョウジ</t>
    </rPh>
    <rPh sb="2" eb="5">
      <t>ビョウゴジ</t>
    </rPh>
    <phoneticPr fontId="1"/>
  </si>
  <si>
    <t>体調不良児a</t>
    <rPh sb="0" eb="5">
      <t>タイチョウフリョウジ</t>
    </rPh>
    <phoneticPr fontId="1"/>
  </si>
  <si>
    <t>一時預かりa</t>
    <rPh sb="0" eb="3">
      <t>イチジアズ</t>
    </rPh>
    <phoneticPr fontId="1"/>
  </si>
  <si>
    <t>協議a</t>
    <rPh sb="0" eb="2">
      <t>キョウギ</t>
    </rPh>
    <phoneticPr fontId="1"/>
  </si>
  <si>
    <t>調理室a</t>
    <rPh sb="0" eb="3">
      <t>チョウリシツ</t>
    </rPh>
    <phoneticPr fontId="3"/>
  </si>
  <si>
    <t>確認自治体・担当課・担当者名</t>
    <rPh sb="10" eb="13">
      <t>タントウシャ</t>
    </rPh>
    <rPh sb="13" eb="14">
      <t>メイ</t>
    </rPh>
    <phoneticPr fontId="3"/>
  </si>
  <si>
    <t>自治体名：　　　　　/担当課：　　　　　　　/担当者名：</t>
    <rPh sb="0" eb="3">
      <t>ジチタイ</t>
    </rPh>
    <rPh sb="3" eb="4">
      <t>メイ</t>
    </rPh>
    <rPh sb="11" eb="14">
      <t>タントウカ</t>
    </rPh>
    <rPh sb="23" eb="26">
      <t>タントウシャ</t>
    </rPh>
    <rPh sb="26" eb="27">
      <t>メイ</t>
    </rPh>
    <phoneticPr fontId="3"/>
  </si>
  <si>
    <t>上記以外</t>
    <rPh sb="0" eb="1">
      <t>ウエ</t>
    </rPh>
    <phoneticPr fontId="3"/>
  </si>
  <si>
    <t>　運営開始年度：</t>
    <phoneticPr fontId="3"/>
  </si>
  <si>
    <t>　担当者名：</t>
    <phoneticPr fontId="3"/>
  </si>
  <si>
    <t>　保育施設名：</t>
    <rPh sb="1" eb="3">
      <t>ホイク</t>
    </rPh>
    <rPh sb="3" eb="5">
      <t>シセツ</t>
    </rPh>
    <rPh sb="5" eb="6">
      <t>メイ</t>
    </rPh>
    <phoneticPr fontId="3"/>
  </si>
  <si>
    <t>　法人名（設置者）：</t>
    <rPh sb="1" eb="3">
      <t>ホウジン</t>
    </rPh>
    <rPh sb="3" eb="4">
      <t>メイ</t>
    </rPh>
    <rPh sb="5" eb="7">
      <t>セッチ</t>
    </rPh>
    <rPh sb="7" eb="8">
      <t>シャ</t>
    </rPh>
    <phoneticPr fontId="3"/>
  </si>
  <si>
    <t>育健</t>
    <rPh sb="0" eb="2">
      <t>イクケン</t>
    </rPh>
    <phoneticPr fontId="3"/>
  </si>
  <si>
    <t>新たに病児・病後児型を実施する</t>
    <rPh sb="0" eb="1">
      <t>アラ</t>
    </rPh>
    <rPh sb="3" eb="5">
      <t>ビョウジ</t>
    </rPh>
    <rPh sb="6" eb="8">
      <t>ビョウゴ</t>
    </rPh>
    <rPh sb="8" eb="9">
      <t>ジ</t>
    </rPh>
    <rPh sb="9" eb="10">
      <t>ガタ</t>
    </rPh>
    <rPh sb="11" eb="13">
      <t>ジッシ</t>
    </rPh>
    <phoneticPr fontId="3"/>
  </si>
  <si>
    <t>新たに体調不良型を実施する</t>
    <rPh sb="0" eb="1">
      <t>アラ</t>
    </rPh>
    <rPh sb="3" eb="8">
      <t>タイチョウフリョウガタ</t>
    </rPh>
    <rPh sb="9" eb="11">
      <t>ジッシ</t>
    </rPh>
    <phoneticPr fontId="3"/>
  </si>
  <si>
    <t>協会建築士審査</t>
    <rPh sb="0" eb="2">
      <t>キョウカイ</t>
    </rPh>
    <rPh sb="2" eb="5">
      <t>ケンチクシ</t>
    </rPh>
    <rPh sb="5" eb="7">
      <t>シンサ</t>
    </rPh>
    <phoneticPr fontId="3"/>
  </si>
  <si>
    <t>A</t>
    <phoneticPr fontId="3"/>
  </si>
  <si>
    <t>K</t>
    <phoneticPr fontId="3"/>
  </si>
  <si>
    <t>↓</t>
    <phoneticPr fontId="3"/>
  </si>
  <si>
    <t>B</t>
    <phoneticPr fontId="3"/>
  </si>
  <si>
    <t>（既存の病児・病後児保育室を変更する）</t>
    <rPh sb="1" eb="3">
      <t>キゾン</t>
    </rPh>
    <rPh sb="4" eb="6">
      <t>ビョウジ</t>
    </rPh>
    <rPh sb="7" eb="10">
      <t>ビョウゴジ</t>
    </rPh>
    <rPh sb="10" eb="13">
      <t>ホイクシツ</t>
    </rPh>
    <rPh sb="14" eb="16">
      <t>ヘンコウ</t>
    </rPh>
    <phoneticPr fontId="3"/>
  </si>
  <si>
    <t>保育施設コード:</t>
    <rPh sb="0" eb="4">
      <t>ホイクシセツ</t>
    </rPh>
    <phoneticPr fontId="3"/>
  </si>
  <si>
    <t>事前図面相談：</t>
    <rPh sb="0" eb="2">
      <t>ジゼン</t>
    </rPh>
    <rPh sb="2" eb="4">
      <t>ズメン</t>
    </rPh>
    <rPh sb="4" eb="6">
      <t>ソウダン</t>
    </rPh>
    <phoneticPr fontId="3"/>
  </si>
  <si>
    <t>　直近の図面変更年度：</t>
    <rPh sb="4" eb="6">
      <t>ズメン</t>
    </rPh>
    <rPh sb="6" eb="8">
      <t>ヘンコウ</t>
    </rPh>
    <rPh sb="8" eb="10">
      <t>ネンド</t>
    </rPh>
    <phoneticPr fontId="3"/>
  </si>
  <si>
    <t>×</t>
    <phoneticPr fontId="3"/>
  </si>
  <si>
    <t>★作業中は↓に１を入力★</t>
    <rPh sb="1" eb="3">
      <t>サギョウ</t>
    </rPh>
    <rPh sb="3" eb="4">
      <t>チュウ</t>
    </rPh>
    <rPh sb="9" eb="11">
      <t>ニュウリョク</t>
    </rPh>
    <phoneticPr fontId="3"/>
  </si>
  <si>
    <t>経費a</t>
    <rPh sb="0" eb="2">
      <t>ケイヒ</t>
    </rPh>
    <phoneticPr fontId="1"/>
  </si>
  <si>
    <t>Q1-4</t>
    <phoneticPr fontId="3"/>
  </si>
  <si>
    <t>Q1-5</t>
    <phoneticPr fontId="3"/>
  </si>
  <si>
    <t>Q1-6</t>
    <phoneticPr fontId="3"/>
  </si>
  <si>
    <t>F:Q7</t>
    <phoneticPr fontId="3"/>
  </si>
  <si>
    <t>F:Q8</t>
    <phoneticPr fontId="3"/>
  </si>
  <si>
    <t xml:space="preserve"> 保育所全体の床面積の減る変更がありますか</t>
    <phoneticPr fontId="3"/>
  </si>
  <si>
    <t>D88</t>
    <phoneticPr fontId="3"/>
  </si>
  <si>
    <t>D105</t>
    <phoneticPr fontId="3"/>
  </si>
  <si>
    <t>D139</t>
    <phoneticPr fontId="3"/>
  </si>
  <si>
    <t>申請日：</t>
    <rPh sb="0" eb="2">
      <t>シンセイ</t>
    </rPh>
    <rPh sb="2" eb="3">
      <t>ビ</t>
    </rPh>
    <phoneticPr fontId="3"/>
  </si>
  <si>
    <t>更新日：</t>
    <rPh sb="0" eb="2">
      <t>コウシン</t>
    </rPh>
    <rPh sb="2" eb="3">
      <t>ビ</t>
    </rPh>
    <phoneticPr fontId="3"/>
  </si>
  <si>
    <t>,</t>
    <phoneticPr fontId="3"/>
  </si>
  <si>
    <t>建築士必須判断A</t>
    <rPh sb="0" eb="3">
      <t>ケンチクシ</t>
    </rPh>
    <rPh sb="3" eb="5">
      <t>ヒッス</t>
    </rPh>
    <rPh sb="5" eb="7">
      <t>ハンダン</t>
    </rPh>
    <phoneticPr fontId="3"/>
  </si>
  <si>
    <t>建築士必須判断B</t>
    <rPh sb="0" eb="3">
      <t>ケンチクシ</t>
    </rPh>
    <rPh sb="3" eb="5">
      <t>ヒッス</t>
    </rPh>
    <rPh sb="5" eb="7">
      <t>ハンダン</t>
    </rPh>
    <phoneticPr fontId="3"/>
  </si>
  <si>
    <t>該当</t>
    <rPh sb="0" eb="2">
      <t>ガイトウ</t>
    </rPh>
    <phoneticPr fontId="3"/>
  </si>
  <si>
    <t>&gt;=1,1,0)</t>
    <phoneticPr fontId="3"/>
  </si>
  <si>
    <t>&gt;=1,"該当","非該当")</t>
    <phoneticPr fontId="3"/>
  </si>
  <si>
    <t>非該当</t>
    <phoneticPr fontId="3"/>
  </si>
  <si>
    <t>協議内容：避難経路など</t>
    <rPh sb="5" eb="7">
      <t>ヒナン</t>
    </rPh>
    <rPh sb="7" eb="9">
      <t>ケイロ</t>
    </rPh>
    <phoneticPr fontId="3"/>
  </si>
  <si>
    <t>協議内容：避難経路・歩行距離など</t>
    <rPh sb="5" eb="9">
      <t>ヒナンケイロ</t>
    </rPh>
    <rPh sb="10" eb="12">
      <t>ホコウ</t>
    </rPh>
    <rPh sb="12" eb="14">
      <t>キョリ</t>
    </rPh>
    <phoneticPr fontId="3"/>
  </si>
  <si>
    <t>協議内容：歩行距離など</t>
    <rPh sb="5" eb="9">
      <t>ホコウキョリ</t>
    </rPh>
    <phoneticPr fontId="3"/>
  </si>
  <si>
    <r>
      <t>　医務室内</t>
    </r>
    <r>
      <rPr>
        <sz val="10"/>
        <color theme="1"/>
        <rFont val="游ゴシック"/>
        <family val="3"/>
        <charset val="128"/>
        <scheme val="minor"/>
      </rPr>
      <t>（部屋が床から天井までの壁で仕切られていることが前提）</t>
    </r>
    <rPh sb="6" eb="8">
      <t>ヘヤ</t>
    </rPh>
    <rPh sb="9" eb="10">
      <t>ユカ</t>
    </rPh>
    <rPh sb="12" eb="14">
      <t>テンジョウ</t>
    </rPh>
    <rPh sb="17" eb="18">
      <t>カベ</t>
    </rPh>
    <rPh sb="19" eb="21">
      <t>シキ</t>
    </rPh>
    <rPh sb="29" eb="31">
      <t>ゼンテイ</t>
    </rPh>
    <phoneticPr fontId="3"/>
  </si>
  <si>
    <r>
      <t>　事務室内</t>
    </r>
    <r>
      <rPr>
        <sz val="10"/>
        <color theme="1"/>
        <rFont val="游ゴシック"/>
        <family val="3"/>
        <charset val="128"/>
        <scheme val="minor"/>
      </rPr>
      <t>（部屋が床から天井までの壁で仕切られていることが前提）</t>
    </r>
    <phoneticPr fontId="3"/>
  </si>
  <si>
    <t>今回の変更にて建築関連法規などを確認し、建築関連資料の作成等に有資格者（建築士）は関わりましたか</t>
    <rPh sb="0" eb="2">
      <t>コンカイ</t>
    </rPh>
    <rPh sb="3" eb="5">
      <t>ヘンコウ</t>
    </rPh>
    <rPh sb="7" eb="11">
      <t>ケンチクカンレン</t>
    </rPh>
    <rPh sb="11" eb="13">
      <t>ホウキ</t>
    </rPh>
    <rPh sb="16" eb="18">
      <t>カクニン</t>
    </rPh>
    <rPh sb="20" eb="22">
      <t>ケンチク</t>
    </rPh>
    <rPh sb="22" eb="24">
      <t>カンレン</t>
    </rPh>
    <rPh sb="24" eb="26">
      <t>シリョウ</t>
    </rPh>
    <rPh sb="25" eb="26">
      <t>シュッシ</t>
    </rPh>
    <rPh sb="27" eb="29">
      <t>サクセイ</t>
    </rPh>
    <rPh sb="29" eb="30">
      <t>ナド</t>
    </rPh>
    <rPh sb="31" eb="35">
      <t>ユウシカクシャ</t>
    </rPh>
    <rPh sb="36" eb="39">
      <t>ケンチクシ</t>
    </rPh>
    <rPh sb="41" eb="42">
      <t>カカ</t>
    </rPh>
    <phoneticPr fontId="3"/>
  </si>
  <si>
    <t>保育室の場所の移動がありますか</t>
    <rPh sb="7" eb="9">
      <t>イドウ</t>
    </rPh>
    <phoneticPr fontId="3"/>
  </si>
  <si>
    <t>　場所の移動：あり</t>
    <rPh sb="1" eb="3">
      <t>バショ</t>
    </rPh>
    <rPh sb="4" eb="6">
      <t>イドウ</t>
    </rPh>
    <phoneticPr fontId="3"/>
  </si>
  <si>
    <t>　場所の移動：なし</t>
    <rPh sb="1" eb="3">
      <t>バショ</t>
    </rPh>
    <rPh sb="4" eb="6">
      <t>イドウ</t>
    </rPh>
    <phoneticPr fontId="3"/>
  </si>
  <si>
    <t>保育室の有効面積の変更はありますか</t>
    <rPh sb="4" eb="8">
      <t>ユウコウメンセキ</t>
    </rPh>
    <phoneticPr fontId="3"/>
  </si>
  <si>
    <r>
      <t>　医務室内</t>
    </r>
    <r>
      <rPr>
        <sz val="10"/>
        <color theme="1"/>
        <rFont val="游ゴシック"/>
        <family val="3"/>
        <charset val="128"/>
        <scheme val="minor"/>
      </rPr>
      <t>（部屋が床から天井までの壁で仕切られていることが前提）</t>
    </r>
    <phoneticPr fontId="3"/>
  </si>
  <si>
    <t>新たに一時預かり一般型を実施する</t>
    <rPh sb="0" eb="1">
      <t>アラ</t>
    </rPh>
    <rPh sb="3" eb="6">
      <t>イチジアズ</t>
    </rPh>
    <rPh sb="8" eb="11">
      <t>イッパンガタ</t>
    </rPh>
    <rPh sb="12" eb="14">
      <t>ジッシ</t>
    </rPh>
    <phoneticPr fontId="3"/>
  </si>
  <si>
    <t>　床から天井までの壁等で区分</t>
    <rPh sb="1" eb="2">
      <t>ユカ</t>
    </rPh>
    <rPh sb="4" eb="6">
      <t>テンジョウ</t>
    </rPh>
    <rPh sb="9" eb="10">
      <t>カベ</t>
    </rPh>
    <rPh sb="10" eb="11">
      <t>ナド</t>
    </rPh>
    <rPh sb="12" eb="14">
      <t>クブン</t>
    </rPh>
    <phoneticPr fontId="3"/>
  </si>
  <si>
    <t>　その他　固定家具等（別事業として安全に配慮され永続的に区分されたものに限る）</t>
    <rPh sb="3" eb="4">
      <t>タ</t>
    </rPh>
    <rPh sb="5" eb="10">
      <t>コテイカグトウ</t>
    </rPh>
    <rPh sb="11" eb="14">
      <t>ベツジギョウ</t>
    </rPh>
    <rPh sb="17" eb="19">
      <t>アンゼン</t>
    </rPh>
    <rPh sb="20" eb="22">
      <t>ハイリョ</t>
    </rPh>
    <rPh sb="24" eb="27">
      <t>エイゾクテキ</t>
    </rPh>
    <rPh sb="28" eb="30">
      <t>クブン</t>
    </rPh>
    <rPh sb="36" eb="37">
      <t>カギ</t>
    </rPh>
    <phoneticPr fontId="3"/>
  </si>
  <si>
    <t>　その他　固定家具等（別事業として安全に配慮され永続的に
　区分されたものに限る）</t>
    <rPh sb="3" eb="4">
      <t>タ</t>
    </rPh>
    <rPh sb="5" eb="10">
      <t>コテイカグトウ</t>
    </rPh>
    <rPh sb="11" eb="14">
      <t>ベツジギョウ</t>
    </rPh>
    <rPh sb="17" eb="19">
      <t>アンゼン</t>
    </rPh>
    <rPh sb="20" eb="22">
      <t>ハイリョ</t>
    </rPh>
    <rPh sb="24" eb="27">
      <t>エイゾクテキ</t>
    </rPh>
    <rPh sb="30" eb="32">
      <t>クブン</t>
    </rPh>
    <rPh sb="38" eb="39">
      <t>カギ</t>
    </rPh>
    <phoneticPr fontId="3"/>
  </si>
  <si>
    <t>事業者情報に空欄ががあります。ご確認ください。</t>
    <rPh sb="0" eb="3">
      <t>ジギョウシャ</t>
    </rPh>
    <rPh sb="3" eb="5">
      <t>ジョウホウ</t>
    </rPh>
    <rPh sb="6" eb="8">
      <t>クウラン</t>
    </rPh>
    <rPh sb="16" eb="18">
      <t>カクニン</t>
    </rPh>
    <phoneticPr fontId="3"/>
  </si>
  <si>
    <t>【印刷提出③ 結果入力】へ進む　▶▶▶</t>
    <rPh sb="13" eb="14">
      <t>スス</t>
    </rPh>
    <phoneticPr fontId="3"/>
  </si>
  <si>
    <t>作成手順4</t>
    <rPh sb="0" eb="2">
      <t>サクセイ</t>
    </rPh>
    <rPh sb="2" eb="4">
      <t>テジュン</t>
    </rPh>
    <phoneticPr fontId="3"/>
  </si>
  <si>
    <t>【印刷提出①基本事項】【印刷提出②変更確認】【印刷提出③結果入力】</t>
    <rPh sb="1" eb="5">
      <t>インサツテイシュツ</t>
    </rPh>
    <rPh sb="6" eb="10">
      <t>キホンジコウ</t>
    </rPh>
    <rPh sb="12" eb="14">
      <t>インサツ</t>
    </rPh>
    <rPh sb="14" eb="16">
      <t>テイシュツ</t>
    </rPh>
    <rPh sb="17" eb="21">
      <t>ヘンコウカクニン</t>
    </rPh>
    <rPh sb="23" eb="25">
      <t>インサツ</t>
    </rPh>
    <rPh sb="25" eb="27">
      <t>テイシュツ</t>
    </rPh>
    <rPh sb="28" eb="32">
      <t>ケッカニュウリョク</t>
    </rPh>
    <phoneticPr fontId="3"/>
  </si>
  <si>
    <t>加算事業の追加ですか
既存加算事業の（設備等の）変更ですか</t>
    <rPh sb="0" eb="4">
      <t>カサンジギョウ</t>
    </rPh>
    <rPh sb="5" eb="7">
      <t>ツイカ</t>
    </rPh>
    <rPh sb="11" eb="13">
      <t>キゾン</t>
    </rPh>
    <rPh sb="13" eb="17">
      <t>カサンジギョウ</t>
    </rPh>
    <rPh sb="19" eb="22">
      <t>セツビトウ</t>
    </rPh>
    <rPh sb="24" eb="26">
      <t>ヘンコウ</t>
    </rPh>
    <phoneticPr fontId="3"/>
  </si>
  <si>
    <t>事業者情報</t>
    <rPh sb="0" eb="2">
      <t>ジギョウ</t>
    </rPh>
    <rPh sb="2" eb="3">
      <t>シャ</t>
    </rPh>
    <rPh sb="3" eb="5">
      <t>ジョウホウ</t>
    </rPh>
    <phoneticPr fontId="3"/>
  </si>
  <si>
    <t>直接入力してください</t>
    <phoneticPr fontId="3"/>
  </si>
  <si>
    <t>自治体名：　　　　　/担当課：　　　　　　　/担当者名：</t>
    <phoneticPr fontId="3"/>
  </si>
  <si>
    <t>整備費の助成対象かつ加算対象である地域交流スペースを別の用途で利用する場合は、加算分の返還が必要となりますので、児童育成協会に別途連絡願います</t>
    <rPh sb="0" eb="3">
      <t>セイビヒ</t>
    </rPh>
    <rPh sb="4" eb="6">
      <t>ジョセイ</t>
    </rPh>
    <rPh sb="6" eb="8">
      <t>タイショウ</t>
    </rPh>
    <rPh sb="10" eb="12">
      <t>カサン</t>
    </rPh>
    <rPh sb="12" eb="14">
      <t>タイショウ</t>
    </rPh>
    <rPh sb="17" eb="19">
      <t>チイキ</t>
    </rPh>
    <rPh sb="19" eb="21">
      <t>コウリュウ</t>
    </rPh>
    <rPh sb="26" eb="27">
      <t>ベツ</t>
    </rPh>
    <rPh sb="28" eb="30">
      <t>ヨウト</t>
    </rPh>
    <rPh sb="31" eb="33">
      <t>リヨウ</t>
    </rPh>
    <rPh sb="35" eb="37">
      <t>バアイ</t>
    </rPh>
    <rPh sb="39" eb="41">
      <t>カサン</t>
    </rPh>
    <rPh sb="41" eb="42">
      <t>ブン</t>
    </rPh>
    <rPh sb="43" eb="45">
      <t>ヘンカン</t>
    </rPh>
    <rPh sb="46" eb="48">
      <t>ヒツヨウ</t>
    </rPh>
    <rPh sb="56" eb="58">
      <t>ジドウ</t>
    </rPh>
    <rPh sb="58" eb="60">
      <t>イクセイ</t>
    </rPh>
    <rPh sb="60" eb="62">
      <t>キョウカイ</t>
    </rPh>
    <rPh sb="63" eb="65">
      <t>ベット</t>
    </rPh>
    <rPh sb="65" eb="67">
      <t>レンラク</t>
    </rPh>
    <rPh sb="67" eb="68">
      <t>ネガ</t>
    </rPh>
    <phoneticPr fontId="1"/>
  </si>
  <si>
    <t>定員が20人以上となるので調理室を設置している</t>
    <rPh sb="0" eb="2">
      <t>テイイン</t>
    </rPh>
    <rPh sb="5" eb="8">
      <t>ニンイジョウ</t>
    </rPh>
    <rPh sb="13" eb="16">
      <t>チョウリシツ</t>
    </rPh>
    <rPh sb="17" eb="19">
      <t>セッチ</t>
    </rPh>
    <phoneticPr fontId="3"/>
  </si>
  <si>
    <t>定員が19人以下なので調理設備を設置している</t>
    <phoneticPr fontId="3"/>
  </si>
  <si>
    <t>◀該当箇所をチェック
ください</t>
    <phoneticPr fontId="3"/>
  </si>
  <si>
    <t>◀該当箇所をチェック ください</t>
  </si>
  <si>
    <t>◀該当箇所をチェック
ください</t>
    <phoneticPr fontId="3"/>
  </si>
  <si>
    <t>2.　保育室の設置階が現在より上の階になる</t>
    <phoneticPr fontId="3"/>
  </si>
  <si>
    <t>1.　既存保育施設内部の変更</t>
    <phoneticPr fontId="3"/>
  </si>
  <si>
    <r>
      <t>今回の図面変更はどのような内容ですか。あてはまるもの</t>
    </r>
    <r>
      <rPr>
        <b/>
        <u/>
        <sz val="11"/>
        <rFont val="游ゴシック"/>
        <family val="3"/>
        <charset val="128"/>
        <scheme val="minor"/>
      </rPr>
      <t>すべて</t>
    </r>
    <r>
      <rPr>
        <b/>
        <sz val="11"/>
        <rFont val="游ゴシック"/>
        <family val="3"/>
        <charset val="128"/>
        <scheme val="minor"/>
      </rPr>
      <t>にチェックを入れてください。</t>
    </r>
    <rPh sb="0" eb="2">
      <t>コンカイ</t>
    </rPh>
    <rPh sb="3" eb="5">
      <t>ズメン</t>
    </rPh>
    <rPh sb="5" eb="7">
      <t>ヘンコウ</t>
    </rPh>
    <rPh sb="13" eb="15">
      <t>ナイヨウ</t>
    </rPh>
    <rPh sb="35" eb="36">
      <t>イ</t>
    </rPh>
    <phoneticPr fontId="3"/>
  </si>
  <si>
    <t>チェックボタンは一度チェックすると、設問内の別のチェックを入れることはできますが、外すことはできません
間違ったり、その申請自体を中止したい場合は、各項目の下部に設けてある「戻るボタン」を2回クリックしてください
＊チェックボタンの●は残りますが、チェック内容は取消となります</t>
    <rPh sb="8" eb="10">
      <t>イチド</t>
    </rPh>
    <rPh sb="22" eb="23">
      <t>ベツ</t>
    </rPh>
    <rPh sb="29" eb="30">
      <t>イ</t>
    </rPh>
    <rPh sb="41" eb="42">
      <t>ハズ</t>
    </rPh>
    <rPh sb="52" eb="54">
      <t>マチガ</t>
    </rPh>
    <rPh sb="60" eb="64">
      <t>シンセイジタイ</t>
    </rPh>
    <rPh sb="65" eb="67">
      <t>チュウシ</t>
    </rPh>
    <rPh sb="70" eb="72">
      <t>バアイ</t>
    </rPh>
    <rPh sb="74" eb="77">
      <t>カクコウモク</t>
    </rPh>
    <rPh sb="78" eb="80">
      <t>カブ</t>
    </rPh>
    <rPh sb="81" eb="82">
      <t>モウ</t>
    </rPh>
    <rPh sb="87" eb="88">
      <t>モド</t>
    </rPh>
    <rPh sb="95" eb="96">
      <t>カイ</t>
    </rPh>
    <rPh sb="131" eb="133">
      <t>トリケシ</t>
    </rPh>
    <phoneticPr fontId="3"/>
  </si>
  <si>
    <t>文字を消して直接ここに「法人名」を入力してください</t>
  </si>
  <si>
    <t>文字を消して直接ここに「保育施設名」を入力してください</t>
  </si>
  <si>
    <t>入力してください</t>
  </si>
  <si>
    <t xml:space="preserve">職員等の増加した階がありますか </t>
    <rPh sb="0" eb="2">
      <t>ショクイン</t>
    </rPh>
    <phoneticPr fontId="3"/>
  </si>
  <si>
    <t>　1名定員だったが、定員を増やし、2名定員となる</t>
    <rPh sb="2" eb="3">
      <t>メイ</t>
    </rPh>
    <rPh sb="3" eb="5">
      <t>テイイン</t>
    </rPh>
    <rPh sb="10" eb="12">
      <t>テイイン</t>
    </rPh>
    <rPh sb="13" eb="14">
      <t>フ</t>
    </rPh>
    <rPh sb="18" eb="21">
      <t>メイテイイン</t>
    </rPh>
    <phoneticPr fontId="1"/>
  </si>
  <si>
    <t>　2名以上の定員だったが、さらに定員を増やす</t>
    <rPh sb="2" eb="3">
      <t>メイ</t>
    </rPh>
    <rPh sb="3" eb="5">
      <t>イジョウ</t>
    </rPh>
    <rPh sb="6" eb="8">
      <t>テイイン</t>
    </rPh>
    <rPh sb="16" eb="18">
      <t>テイイン</t>
    </rPh>
    <rPh sb="19" eb="20">
      <t>フ</t>
    </rPh>
    <phoneticPr fontId="1"/>
  </si>
  <si>
    <t>　定員を減らし、1名となる</t>
    <rPh sb="1" eb="3">
      <t>テイイン</t>
    </rPh>
    <rPh sb="4" eb="5">
      <t>ヘ</t>
    </rPh>
    <rPh sb="9" eb="10">
      <t>メイ</t>
    </rPh>
    <phoneticPr fontId="1"/>
  </si>
  <si>
    <t>　変更あり</t>
    <rPh sb="1" eb="3">
      <t>ヘンコウ</t>
    </rPh>
    <phoneticPr fontId="3"/>
  </si>
  <si>
    <t>　変更なし</t>
    <phoneticPr fontId="3"/>
  </si>
  <si>
    <t>既存の変更（実施後の変更）を行う</t>
    <rPh sb="0" eb="2">
      <t>キゾン</t>
    </rPh>
    <rPh sb="3" eb="5">
      <t>ヘンコウ</t>
    </rPh>
    <rPh sb="6" eb="8">
      <t>ジッシ</t>
    </rPh>
    <rPh sb="8" eb="9">
      <t>ゴ</t>
    </rPh>
    <rPh sb="10" eb="12">
      <t>ヘンコウ</t>
    </rPh>
    <rPh sb="14" eb="15">
      <t>オコナ</t>
    </rPh>
    <phoneticPr fontId="3"/>
  </si>
  <si>
    <t>　保育に供する室以外の居室</t>
    <phoneticPr fontId="3"/>
  </si>
  <si>
    <t>　保育に供する室</t>
    <phoneticPr fontId="3"/>
  </si>
  <si>
    <t>　保育に供する室</t>
    <rPh sb="4" eb="5">
      <t>キョウ</t>
    </rPh>
    <rPh sb="7" eb="8">
      <t>シツ</t>
    </rPh>
    <phoneticPr fontId="3"/>
  </si>
  <si>
    <t>病児・病後児保育室の設置を予定される室の現状用途についてご回答ください</t>
    <rPh sb="0" eb="2">
      <t>ビョウジ</t>
    </rPh>
    <rPh sb="3" eb="5">
      <t>ビョウゴ</t>
    </rPh>
    <rPh sb="5" eb="6">
      <t>ジ</t>
    </rPh>
    <rPh sb="6" eb="8">
      <t>ホイク</t>
    </rPh>
    <rPh sb="8" eb="9">
      <t>シツ</t>
    </rPh>
    <rPh sb="10" eb="12">
      <t>セッチ</t>
    </rPh>
    <rPh sb="13" eb="15">
      <t>ヨテイ</t>
    </rPh>
    <rPh sb="18" eb="19">
      <t>シツ</t>
    </rPh>
    <rPh sb="20" eb="22">
      <t>ゲンジョウ</t>
    </rPh>
    <rPh sb="22" eb="24">
      <t>ヨウト</t>
    </rPh>
    <rPh sb="29" eb="31">
      <t>カイトウ</t>
    </rPh>
    <phoneticPr fontId="3"/>
  </si>
  <si>
    <r>
      <rPr>
        <b/>
        <sz val="25"/>
        <color rgb="FFFF0000"/>
        <rFont val="游ゴシック"/>
        <family val="3"/>
        <charset val="128"/>
        <scheme val="minor"/>
      </rPr>
      <t>【提出書類２】　</t>
    </r>
    <r>
      <rPr>
        <b/>
        <sz val="25"/>
        <color theme="1"/>
        <rFont val="游ゴシック"/>
        <family val="3"/>
        <charset val="128"/>
        <scheme val="minor"/>
      </rPr>
      <t>建築関係法令等セルフチェックシート　【印刷提出②変更確認】シート</t>
    </r>
    <rPh sb="8" eb="10">
      <t>ケンチク</t>
    </rPh>
    <rPh sb="10" eb="12">
      <t>カンケイ</t>
    </rPh>
    <rPh sb="12" eb="14">
      <t>ホウレイ</t>
    </rPh>
    <rPh sb="14" eb="15">
      <t>ナド</t>
    </rPh>
    <rPh sb="27" eb="31">
      <t>インサツテイシュツ</t>
    </rPh>
    <rPh sb="34" eb="36">
      <t>カクニン</t>
    </rPh>
    <phoneticPr fontId="3"/>
  </si>
  <si>
    <r>
      <rPr>
        <b/>
        <sz val="12"/>
        <color rgb="FFFF0000"/>
        <rFont val="游ゴシック"/>
        <family val="3"/>
        <charset val="128"/>
        <scheme val="minor"/>
      </rPr>
      <t>【提出書類３】　</t>
    </r>
    <r>
      <rPr>
        <b/>
        <sz val="12"/>
        <rFont val="游ゴシック"/>
        <family val="3"/>
        <charset val="128"/>
        <scheme val="minor"/>
      </rPr>
      <t>建築関係法令等セルフチェックシート【印刷提出③結果入力】シート</t>
    </r>
    <rPh sb="1" eb="3">
      <t>テイシュツ</t>
    </rPh>
    <rPh sb="3" eb="5">
      <t>ショルイ</t>
    </rPh>
    <rPh sb="8" eb="10">
      <t>ケンチク</t>
    </rPh>
    <rPh sb="10" eb="12">
      <t>カンケイ</t>
    </rPh>
    <rPh sb="12" eb="14">
      <t>ホウレイ</t>
    </rPh>
    <rPh sb="14" eb="15">
      <t>ナド</t>
    </rPh>
    <rPh sb="26" eb="28">
      <t>インサツ</t>
    </rPh>
    <rPh sb="28" eb="30">
      <t>テイシュツ</t>
    </rPh>
    <rPh sb="33" eb="35">
      <t>ニュウリョク</t>
    </rPh>
    <phoneticPr fontId="3"/>
  </si>
  <si>
    <r>
      <rPr>
        <b/>
        <sz val="22"/>
        <color rgb="FFFF0000"/>
        <rFont val="游ゴシック"/>
        <family val="3"/>
        <charset val="128"/>
        <scheme val="minor"/>
      </rPr>
      <t>【提出書類２】　</t>
    </r>
    <r>
      <rPr>
        <b/>
        <sz val="22"/>
        <color theme="1"/>
        <rFont val="游ゴシック"/>
        <family val="3"/>
        <charset val="128"/>
        <scheme val="minor"/>
      </rPr>
      <t>建築関係法令等セルフチェックシート　【印刷提出②変更確認】シート</t>
    </r>
    <rPh sb="8" eb="10">
      <t>ケンチク</t>
    </rPh>
    <rPh sb="10" eb="12">
      <t>カンケイ</t>
    </rPh>
    <rPh sb="12" eb="14">
      <t>ホウレイ</t>
    </rPh>
    <rPh sb="14" eb="15">
      <t>ナド</t>
    </rPh>
    <rPh sb="27" eb="31">
      <t>インサツテイシュツ</t>
    </rPh>
    <rPh sb="34" eb="36">
      <t>カクニン</t>
    </rPh>
    <phoneticPr fontId="3"/>
  </si>
  <si>
    <r>
      <t>建築関係法令等セルフチェックシート　</t>
    </r>
    <r>
      <rPr>
        <b/>
        <sz val="16"/>
        <color rgb="FFFF0000"/>
        <rFont val="游ゴシック"/>
        <family val="3"/>
        <charset val="128"/>
        <scheme val="minor"/>
      </rPr>
      <t>【マニュアル】</t>
    </r>
    <rPh sb="0" eb="2">
      <t>ケンチク</t>
    </rPh>
    <rPh sb="2" eb="4">
      <t>カンケイ</t>
    </rPh>
    <rPh sb="4" eb="6">
      <t>ホウレイ</t>
    </rPh>
    <rPh sb="6" eb="7">
      <t>トウ</t>
    </rPh>
    <phoneticPr fontId="3"/>
  </si>
  <si>
    <r>
      <rPr>
        <b/>
        <sz val="15"/>
        <color rgb="FFFF0000"/>
        <rFont val="游ゴシック"/>
        <family val="3"/>
        <charset val="128"/>
        <scheme val="minor"/>
      </rPr>
      <t>【提出書類１】</t>
    </r>
    <r>
      <rPr>
        <b/>
        <sz val="15"/>
        <rFont val="游ゴシック"/>
        <family val="3"/>
        <charset val="128"/>
        <scheme val="minor"/>
      </rPr>
      <t>建築関係</t>
    </r>
    <r>
      <rPr>
        <b/>
        <sz val="15"/>
        <color theme="1"/>
        <rFont val="游ゴシック"/>
        <family val="3"/>
        <charset val="128"/>
        <scheme val="minor"/>
      </rPr>
      <t>法令等セルフチェックシート　【印刷提出①基本事項】シート</t>
    </r>
    <rPh sb="7" eb="9">
      <t>ケンチク</t>
    </rPh>
    <rPh sb="9" eb="11">
      <t>カンケイ</t>
    </rPh>
    <rPh sb="11" eb="13">
      <t>ホウレイ</t>
    </rPh>
    <rPh sb="13" eb="14">
      <t>トウ</t>
    </rPh>
    <rPh sb="26" eb="28">
      <t>インサツ</t>
    </rPh>
    <rPh sb="28" eb="30">
      <t>テイシュツ</t>
    </rPh>
    <rPh sb="31" eb="35">
      <t>キホンジコウ</t>
    </rPh>
    <phoneticPr fontId="3"/>
  </si>
  <si>
    <t>全事業者回答必須</t>
    <rPh sb="0" eb="4">
      <t>ゼンジギョウシャ</t>
    </rPh>
    <rPh sb="4" eb="6">
      <t>カイトウ</t>
    </rPh>
    <rPh sb="6" eb="8">
      <t>ヒッス</t>
    </rPh>
    <phoneticPr fontId="3"/>
  </si>
  <si>
    <t>該当者のみ回答</t>
    <rPh sb="0" eb="3">
      <t>ガイトウシャ</t>
    </rPh>
    <rPh sb="5" eb="7">
      <t>カイトウ</t>
    </rPh>
    <phoneticPr fontId="3"/>
  </si>
  <si>
    <t>　既存居室の一部を利用し、別事業用として区分けする</t>
    <rPh sb="1" eb="3">
      <t>キゾン</t>
    </rPh>
    <rPh sb="3" eb="5">
      <t>キョシツ</t>
    </rPh>
    <rPh sb="6" eb="8">
      <t>イチブ</t>
    </rPh>
    <rPh sb="9" eb="11">
      <t>リヨウ</t>
    </rPh>
    <rPh sb="13" eb="17">
      <t>ベツジギョウヨウ</t>
    </rPh>
    <rPh sb="20" eb="22">
      <t>クワ</t>
    </rPh>
    <phoneticPr fontId="3"/>
  </si>
  <si>
    <t>「既存保育施設内部の変更」にチェックを入れた方は【印刷提出②変更確認】シートを提出下さい。</t>
    <rPh sb="1" eb="3">
      <t>キゾン</t>
    </rPh>
    <rPh sb="3" eb="7">
      <t>ホイクシセツ</t>
    </rPh>
    <rPh sb="7" eb="9">
      <t>ナイブ</t>
    </rPh>
    <rPh sb="10" eb="12">
      <t>ヘンコウ</t>
    </rPh>
    <rPh sb="19" eb="20">
      <t>イ</t>
    </rPh>
    <rPh sb="22" eb="23">
      <t>カタ</t>
    </rPh>
    <rPh sb="25" eb="27">
      <t>インサツ</t>
    </rPh>
    <rPh sb="27" eb="29">
      <t>テイシュツ</t>
    </rPh>
    <rPh sb="30" eb="32">
      <t>ヘンコウ</t>
    </rPh>
    <rPh sb="32" eb="34">
      <t>カクニン</t>
    </rPh>
    <rPh sb="39" eb="41">
      <t>テイシュツ</t>
    </rPh>
    <rPh sb="41" eb="42">
      <t>クダ</t>
    </rPh>
    <phoneticPr fontId="3"/>
  </si>
  <si>
    <t>「既存保育施設内部の変更」と「保育室の設置階が現在より上の階になる」にチェックを入れた方は【印刷提出②変更確認シート】、【建築整備内容の法令・基準チェックシート】両方提出してください。</t>
    <rPh sb="1" eb="3">
      <t>キゾン</t>
    </rPh>
    <rPh sb="3" eb="5">
      <t>ホイク</t>
    </rPh>
    <rPh sb="5" eb="7">
      <t>シセツ</t>
    </rPh>
    <rPh sb="7" eb="9">
      <t>ナイブ</t>
    </rPh>
    <rPh sb="10" eb="12">
      <t>ヘンコウ</t>
    </rPh>
    <rPh sb="15" eb="18">
      <t>ホイクシツ</t>
    </rPh>
    <rPh sb="19" eb="22">
      <t>セッチカイ</t>
    </rPh>
    <rPh sb="23" eb="25">
      <t>ゲンザイ</t>
    </rPh>
    <rPh sb="27" eb="28">
      <t>ウエ</t>
    </rPh>
    <rPh sb="29" eb="30">
      <t>カイ</t>
    </rPh>
    <rPh sb="40" eb="41">
      <t>イ</t>
    </rPh>
    <rPh sb="43" eb="44">
      <t>カタ</t>
    </rPh>
    <rPh sb="46" eb="48">
      <t>インサツ</t>
    </rPh>
    <rPh sb="48" eb="50">
      <t>テイシュツ</t>
    </rPh>
    <rPh sb="51" eb="53">
      <t>ヘンコウ</t>
    </rPh>
    <rPh sb="53" eb="55">
      <t>カクニン</t>
    </rPh>
    <rPh sb="61" eb="63">
      <t>ケンチク</t>
    </rPh>
    <rPh sb="63" eb="65">
      <t>セイビ</t>
    </rPh>
    <rPh sb="65" eb="67">
      <t>ナイヨウ</t>
    </rPh>
    <rPh sb="68" eb="70">
      <t>ホウレイ</t>
    </rPh>
    <rPh sb="71" eb="73">
      <t>キジュン</t>
    </rPh>
    <rPh sb="81" eb="83">
      <t>リョウホウ</t>
    </rPh>
    <rPh sb="83" eb="85">
      <t>テイシュツ</t>
    </rPh>
    <phoneticPr fontId="3"/>
  </si>
  <si>
    <t>「既存保育施設内部の変更」と「今回の申請に際し「新たに」建物の増築、増床、移転がある」にチェックを入れた方は【印刷提出②変更確認シート】、【建築整備内容の法令・基準チェックシート】両方提出してください。</t>
    <rPh sb="1" eb="3">
      <t>キゾン</t>
    </rPh>
    <rPh sb="3" eb="5">
      <t>ホイク</t>
    </rPh>
    <rPh sb="5" eb="7">
      <t>シセツ</t>
    </rPh>
    <rPh sb="7" eb="9">
      <t>ナイブ</t>
    </rPh>
    <rPh sb="10" eb="12">
      <t>ヘンコウ</t>
    </rPh>
    <rPh sb="49" eb="50">
      <t>イ</t>
    </rPh>
    <rPh sb="52" eb="53">
      <t>カタ</t>
    </rPh>
    <rPh sb="55" eb="57">
      <t>インサツ</t>
    </rPh>
    <rPh sb="57" eb="59">
      <t>テイシュツ</t>
    </rPh>
    <rPh sb="60" eb="62">
      <t>ヘンコウ</t>
    </rPh>
    <rPh sb="62" eb="64">
      <t>カクニン</t>
    </rPh>
    <rPh sb="70" eb="72">
      <t>ケンチク</t>
    </rPh>
    <rPh sb="72" eb="74">
      <t>セイビ</t>
    </rPh>
    <rPh sb="74" eb="76">
      <t>ナイヨウ</t>
    </rPh>
    <rPh sb="77" eb="79">
      <t>ホウレイ</t>
    </rPh>
    <rPh sb="80" eb="82">
      <t>キジュン</t>
    </rPh>
    <rPh sb="90" eb="92">
      <t>リョウホウ</t>
    </rPh>
    <rPh sb="92" eb="94">
      <t>テイシュツ</t>
    </rPh>
    <phoneticPr fontId="3"/>
  </si>
  <si>
    <t>「既存保育施設内部の変更」と「保育室の設置階が現在より上の階になる」と「今回の申請に際し「新たに」建物の増築、増床、移転がある」にチェックを入れた方は【印刷提出②変更確認シート】、【建築整備内容の法令・基準チェックシート】両方提出してください。</t>
    <rPh sb="1" eb="3">
      <t>キゾン</t>
    </rPh>
    <rPh sb="3" eb="5">
      <t>ホイク</t>
    </rPh>
    <rPh sb="5" eb="7">
      <t>シセツ</t>
    </rPh>
    <rPh sb="7" eb="9">
      <t>ナイブ</t>
    </rPh>
    <rPh sb="10" eb="12">
      <t>ヘンコウ</t>
    </rPh>
    <rPh sb="70" eb="71">
      <t>イ</t>
    </rPh>
    <rPh sb="73" eb="74">
      <t>カタ</t>
    </rPh>
    <rPh sb="76" eb="78">
      <t>インサツ</t>
    </rPh>
    <rPh sb="78" eb="80">
      <t>テイシュツ</t>
    </rPh>
    <rPh sb="81" eb="83">
      <t>ヘンコウ</t>
    </rPh>
    <rPh sb="83" eb="85">
      <t>カクニン</t>
    </rPh>
    <rPh sb="91" eb="93">
      <t>ケンチク</t>
    </rPh>
    <rPh sb="93" eb="95">
      <t>セイビ</t>
    </rPh>
    <rPh sb="95" eb="97">
      <t>ナイヨウ</t>
    </rPh>
    <rPh sb="98" eb="100">
      <t>ホウレイ</t>
    </rPh>
    <rPh sb="101" eb="103">
      <t>キジュン</t>
    </rPh>
    <rPh sb="111" eb="113">
      <t>リョウホウ</t>
    </rPh>
    <rPh sb="113" eb="115">
      <t>テイシュツ</t>
    </rPh>
    <phoneticPr fontId="3"/>
  </si>
  <si>
    <t>「保育室の設置階が現在より上の階になる」にチェックを入れた方は【印刷提出②変更確認シート】、【建築整備内容の法令・基準チェックシート】両方提出してください。</t>
    <phoneticPr fontId="3"/>
  </si>
  <si>
    <t>「保育室の設置階が現在より上の階になる」と「今回の申請に際し「新たに」建物の増築、増床、移転がある」にチェックを入れた方は【印刷提出②変更確認シート】、【建築整備内容の法令・基準チェックシート】両方提出してください。</t>
    <phoneticPr fontId="3"/>
  </si>
  <si>
    <t>「今回の申請に際し「新たに」建物の増築、増床、移転がある」にチェックを入れた方は【印刷提出②変更確認シート】、【建築整備内容の法令・基準チェックシート】両方提出してください。</t>
    <phoneticPr fontId="3"/>
  </si>
  <si>
    <t>①</t>
    <phoneticPr fontId="3"/>
  </si>
  <si>
    <t>②</t>
    <phoneticPr fontId="3"/>
  </si>
  <si>
    <t>③</t>
    <phoneticPr fontId="3"/>
  </si>
  <si>
    <t>入力してください</t>
    <phoneticPr fontId="3"/>
  </si>
  <si>
    <t>【印刷提出②変更確認シート】についてはこちら</t>
  </si>
  <si>
    <t>リンクシートへ</t>
    <phoneticPr fontId="3"/>
  </si>
  <si>
    <t>【建築整備内容の法令・基準チェックシート】についてはこちら</t>
    <phoneticPr fontId="3"/>
  </si>
  <si>
    <t>➡</t>
    <phoneticPr fontId="3"/>
  </si>
  <si>
    <t>マニュアル・記入方法についてはこちら</t>
  </si>
  <si>
    <t>　変更あり</t>
    <phoneticPr fontId="3"/>
  </si>
  <si>
    <t>事務室は保育室や廊下などと壁で仕切り、出入口・カウンターには開閉できる窓や扉を設け、
体調不良児保育室として利用する</t>
    <rPh sb="0" eb="3">
      <t>ジムシツ</t>
    </rPh>
    <rPh sb="4" eb="7">
      <t>ホイクシツ</t>
    </rPh>
    <rPh sb="8" eb="10">
      <t>ロウカ</t>
    </rPh>
    <rPh sb="13" eb="14">
      <t>カベ</t>
    </rPh>
    <rPh sb="15" eb="17">
      <t>シキ</t>
    </rPh>
    <rPh sb="19" eb="21">
      <t>デイ</t>
    </rPh>
    <rPh sb="21" eb="22">
      <t>グチ</t>
    </rPh>
    <rPh sb="30" eb="32">
      <t>カイヘイ</t>
    </rPh>
    <rPh sb="35" eb="36">
      <t>マド</t>
    </rPh>
    <rPh sb="37" eb="38">
      <t>トビラ</t>
    </rPh>
    <rPh sb="39" eb="40">
      <t>モウ</t>
    </rPh>
    <rPh sb="43" eb="45">
      <t>タイチョウ</t>
    </rPh>
    <rPh sb="45" eb="47">
      <t>フリョウ</t>
    </rPh>
    <rPh sb="47" eb="48">
      <t>ジ</t>
    </rPh>
    <rPh sb="48" eb="51">
      <t>ホイクシツ</t>
    </rPh>
    <rPh sb="54" eb="56">
      <t>リヨウ</t>
    </rPh>
    <phoneticPr fontId="1"/>
  </si>
  <si>
    <t>リンクシートへ</t>
    <phoneticPr fontId="3"/>
  </si>
  <si>
    <t>　申請にあたっての基本事項を入力するシートです。</t>
    <rPh sb="1" eb="3">
      <t>シンセイ</t>
    </rPh>
    <rPh sb="9" eb="13">
      <t>キホンジコウ</t>
    </rPh>
    <rPh sb="14" eb="16">
      <t>ニュウリョク</t>
    </rPh>
    <phoneticPr fontId="3"/>
  </si>
  <si>
    <t>　　F:Q2「保育所全体の床面積の減る変更」とは・・・保育所の一部として使用していた部屋を別事業で使用するなどの場合をさします。</t>
    <rPh sb="7" eb="12">
      <t>ホイクショゼンタイ</t>
    </rPh>
    <rPh sb="13" eb="16">
      <t>ユカメンセキ</t>
    </rPh>
    <rPh sb="17" eb="18">
      <t>ヘ</t>
    </rPh>
    <rPh sb="19" eb="21">
      <t>ヘンコウ</t>
    </rPh>
    <rPh sb="27" eb="30">
      <t>ホイクショ</t>
    </rPh>
    <rPh sb="31" eb="33">
      <t>イチブ</t>
    </rPh>
    <rPh sb="36" eb="38">
      <t>シヨウ</t>
    </rPh>
    <rPh sb="42" eb="44">
      <t>ヘヤ</t>
    </rPh>
    <rPh sb="45" eb="48">
      <t>ベツジギョウ</t>
    </rPh>
    <rPh sb="49" eb="51">
      <t>シヨウ</t>
    </rPh>
    <rPh sb="56" eb="58">
      <t>バアイ</t>
    </rPh>
    <phoneticPr fontId="3"/>
  </si>
  <si>
    <t>　　F:Q3「保育に供する室の設置階の変更」とは・・・保育室以外に、「屋内遊戯場」「食堂」「午睡室」など、保育運営上、日常的・継続的に児童が利用・滞在する
　　　　　　　　　　　　　　　　　　　　　　　　　目的の部屋の設置階の変更をさします。</t>
    <rPh sb="7" eb="9">
      <t>ホイク</t>
    </rPh>
    <rPh sb="10" eb="11">
      <t>キョウ</t>
    </rPh>
    <rPh sb="13" eb="14">
      <t>シツ</t>
    </rPh>
    <rPh sb="15" eb="17">
      <t>セッチ</t>
    </rPh>
    <rPh sb="17" eb="18">
      <t>カイ</t>
    </rPh>
    <rPh sb="19" eb="21">
      <t>ヘンコウ</t>
    </rPh>
    <rPh sb="27" eb="30">
      <t>ホイクシツ</t>
    </rPh>
    <rPh sb="30" eb="32">
      <t>イガイ</t>
    </rPh>
    <rPh sb="109" eb="112">
      <t>セッチカイ</t>
    </rPh>
    <rPh sb="113" eb="115">
      <t>ヘンコウ</t>
    </rPh>
    <phoneticPr fontId="3"/>
  </si>
  <si>
    <t>　　F:Q7「職員等の増加した階」とは・・・病児保育事業や一時預かり事業を新たに開始した場合などに、預かり児童の人数や、看護師・保育士（補助職員含む）の人数が
　　　　　　　　　　　　　　　　　　　　増加した階をさします。</t>
    <rPh sb="7" eb="9">
      <t>ショクイン</t>
    </rPh>
    <rPh sb="9" eb="10">
      <t>トウ</t>
    </rPh>
    <rPh sb="11" eb="13">
      <t>ゾウカ</t>
    </rPh>
    <rPh sb="15" eb="16">
      <t>カイ</t>
    </rPh>
    <rPh sb="22" eb="28">
      <t>ビョウジホイクジギョウ</t>
    </rPh>
    <rPh sb="29" eb="32">
      <t>イチジアズ</t>
    </rPh>
    <rPh sb="34" eb="36">
      <t>ジギョウ</t>
    </rPh>
    <rPh sb="37" eb="38">
      <t>アラ</t>
    </rPh>
    <rPh sb="40" eb="42">
      <t>カイシ</t>
    </rPh>
    <rPh sb="44" eb="46">
      <t>バアイ</t>
    </rPh>
    <rPh sb="50" eb="51">
      <t>アズ</t>
    </rPh>
    <rPh sb="53" eb="55">
      <t>ジドウ</t>
    </rPh>
    <rPh sb="56" eb="58">
      <t>ニンズウ</t>
    </rPh>
    <rPh sb="60" eb="63">
      <t>カンゴシ</t>
    </rPh>
    <rPh sb="64" eb="67">
      <t>ホイクシ</t>
    </rPh>
    <rPh sb="68" eb="70">
      <t>ホジョ</t>
    </rPh>
    <rPh sb="70" eb="72">
      <t>ショクイン</t>
    </rPh>
    <rPh sb="72" eb="73">
      <t>フク</t>
    </rPh>
    <rPh sb="76" eb="78">
      <t>ニンズウ</t>
    </rPh>
    <rPh sb="100" eb="102">
      <t>ゾウカ</t>
    </rPh>
    <rPh sb="104" eb="105">
      <t>カイ</t>
    </rPh>
    <phoneticPr fontId="3"/>
  </si>
  <si>
    <t>　変更に対して確認が必要な内容が表示されます。コメントを参照の上チェック、入力をしてください。</t>
    <rPh sb="1" eb="3">
      <t>ヘンコウ</t>
    </rPh>
    <rPh sb="4" eb="5">
      <t>タイ</t>
    </rPh>
    <rPh sb="7" eb="9">
      <t>カクニン</t>
    </rPh>
    <rPh sb="10" eb="12">
      <t>ヒツヨウ</t>
    </rPh>
    <rPh sb="13" eb="15">
      <t>ナイヨウ</t>
    </rPh>
    <rPh sb="16" eb="18">
      <t>ヒョウジ</t>
    </rPh>
    <rPh sb="28" eb="30">
      <t>サンショウ</t>
    </rPh>
    <rPh sb="31" eb="32">
      <t>ウエ</t>
    </rPh>
    <rPh sb="37" eb="39">
      <t>ニュウリョク</t>
    </rPh>
    <phoneticPr fontId="3"/>
  </si>
  <si>
    <t>上記以外の変更がありますか</t>
    <phoneticPr fontId="3"/>
  </si>
  <si>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</si>
  <si>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</si>
  <si>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</si>
  <si>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</si>
  <si>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</si>
  <si>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</si>
  <si>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</si>
  <si>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</si>
  <si>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</si>
  <si>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</si>
  <si>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</si>
  <si>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</si>
  <si>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</si>
  <si>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</si>
  <si>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</si>
  <si>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</si>
  <si>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</si>
  <si>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</si>
  <si>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</si>
  <si>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</si>
  <si>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</si>
  <si>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</si>
  <si>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</si>
  <si>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</si>
  <si>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</si>
  <si>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</si>
  <si>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</si>
  <si>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</si>
  <si>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</si>
  <si>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</si>
  <si>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作成手順1 
【印刷提出①　基本事項】シート</t>
    <rPh sb="0" eb="2">
      <t>サクセイ</t>
    </rPh>
    <rPh sb="2" eb="4">
      <t>テジュン</t>
    </rPh>
    <phoneticPr fontId="3"/>
  </si>
  <si>
    <t>※【印刷提出①　基本事項】シートは、全事業者に回答、提出していただくシートです。</t>
    <rPh sb="2" eb="6">
      <t>インサツテイシュツ</t>
    </rPh>
    <rPh sb="8" eb="12">
      <t>キホンジコウ</t>
    </rPh>
    <rPh sb="18" eb="22">
      <t>ゼンジギョウシャ</t>
    </rPh>
    <rPh sb="23" eb="25">
      <t>カイトウ</t>
    </rPh>
    <rPh sb="26" eb="28">
      <t>テイシュツ</t>
    </rPh>
    <phoneticPr fontId="3"/>
  </si>
  <si>
    <t>新たに増築・増床がありますか</t>
    <rPh sb="0" eb="1">
      <t>アラ</t>
    </rPh>
    <phoneticPr fontId="3"/>
  </si>
  <si>
    <t>　変更内容の確認を行うシートです。　</t>
    <rPh sb="1" eb="3">
      <t>ヘンコウ</t>
    </rPh>
    <rPh sb="3" eb="5">
      <t>ナイヨウ</t>
    </rPh>
    <rPh sb="6" eb="8">
      <t>カクニン</t>
    </rPh>
    <rPh sb="9" eb="10">
      <t>オコナ</t>
    </rPh>
    <phoneticPr fontId="3"/>
  </si>
  <si>
    <t>　※【印刷提出①基本事項】での回答内容に従い、【建築整備内容の法令・基準チェックシート】</t>
    <rPh sb="15" eb="19">
      <t>カイトウナイヨウ</t>
    </rPh>
    <rPh sb="20" eb="21">
      <t>シタガ</t>
    </rPh>
    <rPh sb="24" eb="26">
      <t>ケンチク</t>
    </rPh>
    <rPh sb="26" eb="28">
      <t>セイビ</t>
    </rPh>
    <rPh sb="28" eb="30">
      <t>ナイヨウ</t>
    </rPh>
    <rPh sb="31" eb="33">
      <t>ホウレイ</t>
    </rPh>
    <rPh sb="34" eb="36">
      <t>キジュン</t>
    </rPh>
    <phoneticPr fontId="3"/>
  </si>
  <si>
    <t>　　【印刷提出②変更確認】【印刷提出③結果入力】シートの作成・提出は不要です。</t>
    <rPh sb="28" eb="30">
      <t>サクセイ</t>
    </rPh>
    <rPh sb="31" eb="33">
      <t>テイシュツ</t>
    </rPh>
    <rPh sb="34" eb="36">
      <t>フヨウ</t>
    </rPh>
    <phoneticPr fontId="3"/>
  </si>
  <si>
    <t>　※【印刷提出①基本事項】で【建築整備内容の法令・基準チェックシート】のみ提出となった方は、</t>
    <rPh sb="15" eb="17">
      <t>ケンチク</t>
    </rPh>
    <rPh sb="17" eb="19">
      <t>セイビ</t>
    </rPh>
    <rPh sb="19" eb="21">
      <t>ナイヨウ</t>
    </rPh>
    <rPh sb="22" eb="24">
      <t>ホウレイ</t>
    </rPh>
    <rPh sb="25" eb="27">
      <t>キジュン</t>
    </rPh>
    <rPh sb="37" eb="39">
      <t>テイシュツ</t>
    </rPh>
    <phoneticPr fontId="3"/>
  </si>
  <si>
    <r>
      <t>　3つのシートの回答が終わりましたら、全てのシートを</t>
    </r>
    <r>
      <rPr>
        <b/>
        <sz val="11"/>
        <color rgb="FFFF0000"/>
        <rFont val="游ゴシック"/>
        <family val="3"/>
        <charset val="128"/>
        <scheme val="minor"/>
      </rPr>
      <t>PDFにして提出</t>
    </r>
    <r>
      <rPr>
        <b/>
        <sz val="11"/>
        <color theme="1"/>
        <rFont val="游ゴシック"/>
        <family val="3"/>
        <charset val="128"/>
        <scheme val="minor"/>
      </rPr>
      <t>してください。</t>
    </r>
    <rPh sb="11" eb="12">
      <t>オ</t>
    </rPh>
    <phoneticPr fontId="3"/>
  </si>
  <si>
    <r>
      <t>　　が必要な方は</t>
    </r>
    <r>
      <rPr>
        <b/>
        <sz val="11"/>
        <color rgb="FFFF0000"/>
        <rFont val="游ゴシック"/>
        <family val="3"/>
        <charset val="128"/>
        <scheme val="minor"/>
      </rPr>
      <t>追加提出</t>
    </r>
    <r>
      <rPr>
        <sz val="11"/>
        <color rgb="FFFF0000"/>
        <rFont val="游ゴシック"/>
        <family val="3"/>
        <charset val="128"/>
        <scheme val="minor"/>
      </rPr>
      <t>してください。</t>
    </r>
    <rPh sb="3" eb="5">
      <t>ヒツヨウ</t>
    </rPh>
    <rPh sb="6" eb="7">
      <t>カタ</t>
    </rPh>
    <rPh sb="8" eb="10">
      <t>ツイカ</t>
    </rPh>
    <rPh sb="10" eb="12">
      <t>テイシュツ</t>
    </rPh>
    <phoneticPr fontId="3"/>
  </si>
  <si>
    <t>3.　今回の申請に際し、新たに建物の増築、増床がある</t>
    <rPh sb="3" eb="5">
      <t>コンカイ</t>
    </rPh>
    <rPh sb="6" eb="8">
      <t>シンセイ</t>
    </rPh>
    <rPh sb="9" eb="10">
      <t>サイ</t>
    </rPh>
    <rPh sb="12" eb="13">
      <t>アラ</t>
    </rPh>
    <phoneticPr fontId="3"/>
  </si>
  <si>
    <r>
      <t>今回の事業計画申請で図面の変更を伴う事業者については、以下該当するA～Fの内容を確認の上、チェックをしてください
（</t>
    </r>
    <r>
      <rPr>
        <b/>
        <sz val="16"/>
        <color rgb="FFFF0000"/>
        <rFont val="游ゴシック"/>
        <family val="3"/>
        <charset val="128"/>
        <scheme val="minor"/>
      </rPr>
      <t>※A、Fは全事業者回答必須の設問、B～Dは該当する事業者のみ回答していただく設問です</t>
    </r>
    <r>
      <rPr>
        <sz val="16"/>
        <rFont val="游ゴシック"/>
        <family val="3"/>
        <charset val="128"/>
        <scheme val="minor"/>
      </rPr>
      <t>）
チェック内容に応じて、注意点・確認事項・関係する法規・必要協議内容・関係機関などが【印刷提出③結果入力】シートに記載
されますので、記載内容に留意の上計画をし、申請を行ってください</t>
    </r>
    <rPh sb="0" eb="2">
      <t>コンカイ</t>
    </rPh>
    <rPh sb="63" eb="67">
      <t>ゼンジギョウシャ</t>
    </rPh>
    <rPh sb="67" eb="69">
      <t>カイトウ</t>
    </rPh>
    <rPh sb="69" eb="71">
      <t>ヒッス</t>
    </rPh>
    <rPh sb="72" eb="74">
      <t>セツモン</t>
    </rPh>
    <rPh sb="79" eb="81">
      <t>ガイトウ</t>
    </rPh>
    <rPh sb="83" eb="86">
      <t>ジギョウシャ</t>
    </rPh>
    <rPh sb="88" eb="90">
      <t>カイトウ</t>
    </rPh>
    <rPh sb="96" eb="98">
      <t>セツモン</t>
    </rPh>
    <rPh sb="106" eb="108">
      <t>ナイヨウ</t>
    </rPh>
    <rPh sb="109" eb="110">
      <t>オウ</t>
    </rPh>
    <rPh sb="144" eb="146">
      <t>インサツ</t>
    </rPh>
    <rPh sb="146" eb="148">
      <t>テイシュツ</t>
    </rPh>
    <rPh sb="158" eb="160">
      <t>キサイ</t>
    </rPh>
    <rPh sb="168" eb="172">
      <t>キサイナイヨウ</t>
    </rPh>
    <rPh sb="173" eb="175">
      <t>リュウイ</t>
    </rPh>
    <rPh sb="176" eb="177">
      <t>ウエ</t>
    </rPh>
    <rPh sb="177" eb="179">
      <t>ケイカク</t>
    </rPh>
    <rPh sb="182" eb="184">
      <t>シンセイ</t>
    </rPh>
    <rPh sb="185" eb="186">
      <t>オコナ</t>
    </rPh>
    <phoneticPr fontId="3"/>
  </si>
  <si>
    <t>保育室の部屋形状の変更がありますか</t>
    <rPh sb="0" eb="3">
      <t>ホイクシツ</t>
    </rPh>
    <rPh sb="4" eb="6">
      <t>ヘヤ</t>
    </rPh>
    <rPh sb="6" eb="8">
      <t>ケイジョウ</t>
    </rPh>
    <rPh sb="9" eb="11">
      <t>ヘンコウ</t>
    </rPh>
    <phoneticPr fontId="3"/>
  </si>
  <si>
    <t>　一時預かり一般型専用の独立した部屋</t>
    <rPh sb="1" eb="4">
      <t>イチジアズ</t>
    </rPh>
    <rPh sb="6" eb="9">
      <t>イッパンガタ</t>
    </rPh>
    <rPh sb="9" eb="11">
      <t>センヨウ</t>
    </rPh>
    <rPh sb="12" eb="14">
      <t>ドクリツ</t>
    </rPh>
    <rPh sb="16" eb="18">
      <t>ヘヤ</t>
    </rPh>
    <phoneticPr fontId="3"/>
  </si>
  <si>
    <t>文字を消して直接ここに「法人名」を入力してください</t>
    <phoneticPr fontId="3"/>
  </si>
  <si>
    <r>
      <t>作成手順3 
【印刷提出③　結果入力】シート　</t>
    </r>
    <r>
      <rPr>
        <sz val="6"/>
        <color theme="1"/>
        <rFont val="游ゴシック"/>
        <family val="3"/>
        <charset val="128"/>
        <scheme val="minor"/>
      </rPr>
      <t>（※【①基本事項】シートで【建築整備内容の法令・基準チェックシート】のみ提出となった方は作成不要です）</t>
    </r>
    <rPh sb="0" eb="2">
      <t>サクセイ</t>
    </rPh>
    <rPh sb="2" eb="4">
      <t>テジュン</t>
    </rPh>
    <rPh sb="14" eb="16">
      <t>ケッカ</t>
    </rPh>
    <rPh sb="16" eb="18">
      <t>ニュウリョク</t>
    </rPh>
    <phoneticPr fontId="3"/>
  </si>
  <si>
    <r>
      <t>以下、</t>
    </r>
    <r>
      <rPr>
        <b/>
        <u/>
        <sz val="10"/>
        <rFont val="游ゴシック"/>
        <family val="3"/>
        <charset val="128"/>
        <scheme val="minor"/>
      </rPr>
      <t>全事業者</t>
    </r>
    <r>
      <rPr>
        <b/>
        <sz val="10"/>
        <rFont val="游ゴシック"/>
        <family val="3"/>
        <charset val="128"/>
        <scheme val="minor"/>
      </rPr>
      <t>ご回答ください。
回答内容に応じ、提出の必要なチェックシートが表示されます。</t>
    </r>
    <rPh sb="0" eb="2">
      <t>イカ</t>
    </rPh>
    <rPh sb="3" eb="4">
      <t>ゼン</t>
    </rPh>
    <rPh sb="4" eb="7">
      <t>ジギョウシャ</t>
    </rPh>
    <rPh sb="8" eb="10">
      <t>カイトウ</t>
    </rPh>
    <rPh sb="16" eb="18">
      <t>カイトウ</t>
    </rPh>
    <rPh sb="18" eb="20">
      <t>ナイヨウ</t>
    </rPh>
    <rPh sb="21" eb="22">
      <t>オウ</t>
    </rPh>
    <rPh sb="24" eb="26">
      <t>テイシュツ</t>
    </rPh>
    <rPh sb="27" eb="29">
      <t>ヒツヨウ</t>
    </rPh>
    <rPh sb="38" eb="40">
      <t>ヒョウジ</t>
    </rPh>
    <phoneticPr fontId="3"/>
  </si>
  <si>
    <r>
      <t>作成手順2
 【印刷提出②　変更確認】シート</t>
    </r>
    <r>
      <rPr>
        <b/>
        <sz val="6"/>
        <color theme="1"/>
        <rFont val="游ゴシック"/>
        <family val="3"/>
        <charset val="128"/>
        <scheme val="minor"/>
      </rPr>
      <t>　　</t>
    </r>
    <r>
      <rPr>
        <sz val="6"/>
        <color theme="1"/>
        <rFont val="游ゴシック"/>
        <family val="3"/>
        <charset val="128"/>
        <scheme val="minor"/>
      </rPr>
      <t>（※【①基本事項】シートで【建築整備内容の法令・基準チェックシート】のみ提出となった方は作成不要で</t>
    </r>
    <r>
      <rPr>
        <sz val="6.3"/>
        <color theme="1"/>
        <rFont val="游ゴシック"/>
        <family val="3"/>
        <charset val="128"/>
        <scheme val="minor"/>
      </rPr>
      <t>す）</t>
    </r>
    <rPh sb="0" eb="2">
      <t>サクセイ</t>
    </rPh>
    <rPh sb="2" eb="4">
      <t>テジュン</t>
    </rPh>
    <phoneticPr fontId="3"/>
  </si>
  <si>
    <t xml:space="preserve">
B
年齢別内訳の
変更</t>
    <rPh sb="8" eb="11">
      <t>ネンレイベツ</t>
    </rPh>
    <rPh sb="11" eb="13">
      <t>ウチワケ</t>
    </rPh>
    <rPh sb="15" eb="17">
      <t>ヘンコウ</t>
    </rPh>
    <phoneticPr fontId="3"/>
  </si>
  <si>
    <t xml:space="preserve">
C
病児・
病後児
型</t>
    <rPh sb="7" eb="9">
      <t>ビョウジ</t>
    </rPh>
    <rPh sb="11" eb="13">
      <t>ビョウゴ</t>
    </rPh>
    <rPh sb="13" eb="14">
      <t>ジ</t>
    </rPh>
    <rPh sb="15" eb="16">
      <t>ガタ</t>
    </rPh>
    <phoneticPr fontId="3"/>
  </si>
  <si>
    <t>D
体調不良児
型</t>
    <rPh sb="3" eb="5">
      <t>タイチョウ</t>
    </rPh>
    <rPh sb="5" eb="7">
      <t>フリョウ</t>
    </rPh>
    <rPh sb="7" eb="8">
      <t>ジ</t>
    </rPh>
    <rPh sb="9" eb="10">
      <t>ガタ</t>
    </rPh>
    <phoneticPr fontId="3"/>
  </si>
  <si>
    <t xml:space="preserve">
F
その他
の
図面変更</t>
    <rPh sb="10" eb="11">
      <t>タ</t>
    </rPh>
    <rPh sb="14" eb="16">
      <t>ズメン</t>
    </rPh>
    <rPh sb="16" eb="18">
      <t>ヘンコウ</t>
    </rPh>
    <phoneticPr fontId="3"/>
  </si>
  <si>
    <r>
      <t>※②変更確認シートの該当個所を</t>
    </r>
    <r>
      <rPr>
        <b/>
        <u/>
        <sz val="14"/>
        <color rgb="FFFF0000"/>
        <rFont val="游ゴシック"/>
        <family val="3"/>
        <charset val="128"/>
        <scheme val="minor"/>
      </rPr>
      <t>すべて回答</t>
    </r>
    <r>
      <rPr>
        <b/>
        <sz val="14"/>
        <color rgb="FFFF0000"/>
        <rFont val="游ゴシック"/>
        <family val="3"/>
        <charset val="128"/>
        <scheme val="minor"/>
      </rPr>
      <t>頂いてから、③結果入力シートへ進んでください。未回答個所があり③に進んだ場合、不具合が生じます。</t>
    </r>
    <rPh sb="2" eb="6">
      <t>ヘンコウカクニン</t>
    </rPh>
    <rPh sb="10" eb="12">
      <t>ガイトウ</t>
    </rPh>
    <rPh sb="12" eb="14">
      <t>カショ</t>
    </rPh>
    <rPh sb="18" eb="20">
      <t>カイトウ</t>
    </rPh>
    <rPh sb="20" eb="21">
      <t>イタダ</t>
    </rPh>
    <rPh sb="27" eb="29">
      <t>ケッカ</t>
    </rPh>
    <rPh sb="29" eb="31">
      <t>ニュウリョク</t>
    </rPh>
    <rPh sb="35" eb="36">
      <t>スス</t>
    </rPh>
    <rPh sb="43" eb="44">
      <t>ミ</t>
    </rPh>
    <rPh sb="44" eb="46">
      <t>カイトウ</t>
    </rPh>
    <rPh sb="46" eb="48">
      <t>カショ</t>
    </rPh>
    <rPh sb="53" eb="54">
      <t>スス</t>
    </rPh>
    <rPh sb="56" eb="58">
      <t>バアイ</t>
    </rPh>
    <rPh sb="59" eb="62">
      <t>フグアイ</t>
    </rPh>
    <rPh sb="63" eb="64">
      <t>ショウ</t>
    </rPh>
    <phoneticPr fontId="3"/>
  </si>
  <si>
    <t>保育室の設置を予定される室の現状用途について
ご回答ください</t>
    <rPh sb="0" eb="2">
      <t>ホイク</t>
    </rPh>
    <rPh sb="2" eb="3">
      <t>シツ</t>
    </rPh>
    <rPh sb="4" eb="6">
      <t>セッチ</t>
    </rPh>
    <rPh sb="7" eb="9">
      <t>ヨテイ</t>
    </rPh>
    <rPh sb="12" eb="13">
      <t>シツ</t>
    </rPh>
    <rPh sb="14" eb="16">
      <t>ゲンジョウ</t>
    </rPh>
    <rPh sb="16" eb="18">
      <t>ヨウト</t>
    </rPh>
    <rPh sb="24" eb="26">
      <t>カイトウ</t>
    </rPh>
    <phoneticPr fontId="3"/>
  </si>
  <si>
    <t xml:space="preserve">
E
一時預かり
一般型</t>
    <rPh sb="8" eb="10">
      <t>イチジ</t>
    </rPh>
    <rPh sb="10" eb="11">
      <t>アズ</t>
    </rPh>
    <rPh sb="14" eb="16">
      <t>イッパン</t>
    </rPh>
    <rPh sb="16" eb="17">
      <t>ガタ</t>
    </rPh>
    <phoneticPr fontId="3"/>
  </si>
  <si>
    <t>A
資料提出時の
確認事項</t>
    <rPh sb="2" eb="5">
      <t>テイシュツジ</t>
    </rPh>
    <rPh sb="7" eb="9">
      <t>カクニン</t>
    </rPh>
    <rPh sb="9" eb="11">
      <t>ジコウ</t>
    </rPh>
    <phoneticPr fontId="3"/>
  </si>
  <si>
    <t>　　　→
事業者建築士の要求レベル
A＝3×B</t>
    <rPh sb="5" eb="8">
      <t>ジギョウシャ</t>
    </rPh>
    <rPh sb="8" eb="11">
      <t>ケンチクシ</t>
    </rPh>
    <rPh sb="12" eb="14">
      <t>ヨウキュウ</t>
    </rPh>
    <phoneticPr fontId="3"/>
  </si>
  <si>
    <t>　ファイル名は、○○○○保育園_法令SCS_1基本事項_241001.pdf</t>
    <rPh sb="5" eb="6">
      <t>メイ</t>
    </rPh>
    <rPh sb="12" eb="15">
      <t>ホイクエン</t>
    </rPh>
    <rPh sb="16" eb="18">
      <t>ホウレイ</t>
    </rPh>
    <rPh sb="23" eb="27">
      <t>キホンジコウ</t>
    </rPh>
    <phoneticPr fontId="3"/>
  </si>
  <si>
    <t>　　　　　　　　○○○○保育園_法令SCS_2変更確認_241001.pdf</t>
    <rPh sb="23" eb="25">
      <t>ヘンコウ</t>
    </rPh>
    <rPh sb="25" eb="27">
      <t>カクニン</t>
    </rPh>
    <phoneticPr fontId="3"/>
  </si>
  <si>
    <t>　　　　　　　　○○○○保育園_法令SCS_3結果入力_241001.pdf　　のようにしてください。</t>
    <rPh sb="23" eb="27">
      <t>ケッカニュウリョク</t>
    </rPh>
    <phoneticPr fontId="3"/>
  </si>
  <si>
    <t>　　　　　　　　</t>
    <phoneticPr fontId="3"/>
  </si>
  <si>
    <t>　　　はじめに</t>
    <phoneticPr fontId="3"/>
  </si>
  <si>
    <t>整備費の助成対象ではない地域交流スペースを別の用途で利用する</t>
    <phoneticPr fontId="3"/>
  </si>
  <si>
    <t>整備費の助成対象保育所であり、返還について児童育成協会と協議を行う</t>
    <rPh sb="0" eb="2">
      <t>セイビ</t>
    </rPh>
    <rPh sb="2" eb="3">
      <t>ヒ</t>
    </rPh>
    <rPh sb="4" eb="8">
      <t>ジョセイタイショウ</t>
    </rPh>
    <rPh sb="8" eb="11">
      <t>ホイクショ</t>
    </rPh>
    <rPh sb="15" eb="17">
      <t>ヘンカン</t>
    </rPh>
    <rPh sb="21" eb="27">
      <t>ジドウイクセイキョウカイ</t>
    </rPh>
    <rPh sb="28" eb="30">
      <t>キョウギ</t>
    </rPh>
    <rPh sb="31" eb="32">
      <t>オコナ</t>
    </rPh>
    <phoneticPr fontId="1"/>
  </si>
  <si>
    <t>整備費の助成対象かつ加算対象である地域交流スペースを別の用途で利用するため、
返還について児童育成協会と協議を行う</t>
    <rPh sb="0" eb="2">
      <t>セイビ</t>
    </rPh>
    <rPh sb="2" eb="3">
      <t>ヒ</t>
    </rPh>
    <rPh sb="4" eb="8">
      <t>ジョセイタイショウ</t>
    </rPh>
    <rPh sb="10" eb="14">
      <t>カサンタイショウ</t>
    </rPh>
    <rPh sb="17" eb="21">
      <t>チイキコウリュウ</t>
    </rPh>
    <rPh sb="26" eb="27">
      <t>ベツ</t>
    </rPh>
    <rPh sb="28" eb="30">
      <t>ヨウト</t>
    </rPh>
    <rPh sb="31" eb="33">
      <t>リヨウ</t>
    </rPh>
    <rPh sb="39" eb="41">
      <t>ヘンカン</t>
    </rPh>
    <rPh sb="45" eb="51">
      <t>ジドウイクセイキョウカイ</t>
    </rPh>
    <rPh sb="52" eb="54">
      <t>キョウギ</t>
    </rPh>
    <rPh sb="55" eb="56">
      <t>オコナ</t>
    </rPh>
    <phoneticPr fontId="1"/>
  </si>
  <si>
    <t>自費工事による保育所であり、返還は不要</t>
    <phoneticPr fontId="3"/>
  </si>
  <si>
    <t xml:space="preserve">建築関連工事は全て自費工事とする予定
</t>
    <rPh sb="0" eb="6">
      <t>ケンチクカンレンコウジ</t>
    </rPh>
    <rPh sb="7" eb="8">
      <t>スベ</t>
    </rPh>
    <rPh sb="9" eb="11">
      <t>ジヒ</t>
    </rPh>
    <rPh sb="11" eb="13">
      <t>コウジ</t>
    </rPh>
    <rPh sb="16" eb="18">
      <t>ヨテイ</t>
    </rPh>
    <phoneticPr fontId="1"/>
  </si>
  <si>
    <t>建築関連工事の一部又は全部を年度完了報告時に経費計上する予定であり、協会審査を受ける</t>
    <rPh sb="34" eb="36">
      <t>キョウカイ</t>
    </rPh>
    <rPh sb="36" eb="38">
      <t>シンサ</t>
    </rPh>
    <rPh sb="39" eb="40">
      <t>ウ</t>
    </rPh>
    <phoneticPr fontId="3"/>
  </si>
  <si>
    <t>園児数に対して必要な便器数が確保されていることを確認した</t>
    <rPh sb="0" eb="2">
      <t>エンジ</t>
    </rPh>
    <rPh sb="2" eb="3">
      <t>スウ</t>
    </rPh>
    <rPh sb="4" eb="5">
      <t>タイ</t>
    </rPh>
    <rPh sb="7" eb="9">
      <t>ヒツヨウ</t>
    </rPh>
    <rPh sb="10" eb="13">
      <t>ベンキスウ</t>
    </rPh>
    <rPh sb="14" eb="16">
      <t>カクホ</t>
    </rPh>
    <rPh sb="24" eb="26">
      <t>カクニン</t>
    </rPh>
    <phoneticPr fontId="3"/>
  </si>
  <si>
    <t>工事を伴う定員内訳変更のため、図面を作成し審査を受ける</t>
    <rPh sb="0" eb="2">
      <t>コウジ</t>
    </rPh>
    <rPh sb="3" eb="4">
      <t>トモナ</t>
    </rPh>
    <rPh sb="5" eb="11">
      <t>テイインウチワケヘンコウ</t>
    </rPh>
    <rPh sb="15" eb="17">
      <t>ズメン</t>
    </rPh>
    <rPh sb="18" eb="20">
      <t>サクセイ</t>
    </rPh>
    <rPh sb="21" eb="23">
      <t>シンサ</t>
    </rPh>
    <rPh sb="24" eb="25">
      <t>ウ</t>
    </rPh>
    <phoneticPr fontId="1"/>
  </si>
  <si>
    <t>工事のない定員内訳変更ではあるが、図面を作成し審査を受ける</t>
    <phoneticPr fontId="3"/>
  </si>
  <si>
    <t>工事のない定員内訳変更のため、最新の事業計画平面図を利用して、定員の部分のみ修正したものを添付する</t>
    <phoneticPr fontId="3"/>
  </si>
  <si>
    <t>保育課（認可外保育施設の届け出先）に、施設整備内容について説明し、確認済みである</t>
    <rPh sb="0" eb="2">
      <t>ホイク</t>
    </rPh>
    <rPh sb="2" eb="3">
      <t>カ</t>
    </rPh>
    <rPh sb="4" eb="6">
      <t>ニンカ</t>
    </rPh>
    <rPh sb="6" eb="7">
      <t>ガイ</t>
    </rPh>
    <rPh sb="7" eb="9">
      <t>ホイク</t>
    </rPh>
    <rPh sb="9" eb="11">
      <t>シセツ</t>
    </rPh>
    <rPh sb="12" eb="13">
      <t>トド</t>
    </rPh>
    <rPh sb="14" eb="15">
      <t>デ</t>
    </rPh>
    <rPh sb="15" eb="16">
      <t>サキ</t>
    </rPh>
    <rPh sb="19" eb="25">
      <t>シセツセイビナイヨウ</t>
    </rPh>
    <rPh sb="29" eb="31">
      <t>セツメイ</t>
    </rPh>
    <rPh sb="33" eb="35">
      <t>カクニン</t>
    </rPh>
    <rPh sb="35" eb="36">
      <t>ズ</t>
    </rPh>
    <phoneticPr fontId="1"/>
  </si>
  <si>
    <t>保育課（認可外保育施設の届け出先）の設置基準を遵守している</t>
    <rPh sb="0" eb="2">
      <t>ホイク</t>
    </rPh>
    <rPh sb="2" eb="3">
      <t>カ</t>
    </rPh>
    <rPh sb="4" eb="6">
      <t>ニンカ</t>
    </rPh>
    <rPh sb="6" eb="7">
      <t>ガイ</t>
    </rPh>
    <rPh sb="7" eb="9">
      <t>ホイク</t>
    </rPh>
    <rPh sb="9" eb="11">
      <t>シセツ</t>
    </rPh>
    <rPh sb="12" eb="13">
      <t>トド</t>
    </rPh>
    <rPh sb="14" eb="15">
      <t>デ</t>
    </rPh>
    <rPh sb="15" eb="16">
      <t>サキ</t>
    </rPh>
    <rPh sb="18" eb="22">
      <t>セッチキジュン</t>
    </rPh>
    <rPh sb="23" eb="25">
      <t>ジュンシュ</t>
    </rPh>
    <phoneticPr fontId="3"/>
  </si>
  <si>
    <t>保育課（認可外保育施設の届け出先）の病児保育届け出先に、施設整備内容について説明し、確認済みである</t>
    <phoneticPr fontId="1"/>
  </si>
  <si>
    <t>保育課（認可外保育施設の届け出先）の設置基準を遵守している</t>
    <phoneticPr fontId="3"/>
  </si>
  <si>
    <t>収容人員は増えるが、消防と協議した結果、消防設備や防火管理者の選定には変更はない。以下その議事内容を記載</t>
    <rPh sb="0" eb="2">
      <t>シュウヨウ</t>
    </rPh>
    <rPh sb="2" eb="4">
      <t>ジンイン</t>
    </rPh>
    <rPh sb="5" eb="6">
      <t>フ</t>
    </rPh>
    <rPh sb="10" eb="12">
      <t>ショウボウ</t>
    </rPh>
    <rPh sb="13" eb="15">
      <t>キョウギ</t>
    </rPh>
    <rPh sb="17" eb="19">
      <t>ケッカ</t>
    </rPh>
    <rPh sb="20" eb="24">
      <t>ショウボウセツビ</t>
    </rPh>
    <rPh sb="25" eb="30">
      <t>ボウカカンリシャ</t>
    </rPh>
    <rPh sb="31" eb="33">
      <t>センテイ</t>
    </rPh>
    <rPh sb="35" eb="37">
      <t>ヘンコウ</t>
    </rPh>
    <rPh sb="41" eb="43">
      <t>イカ</t>
    </rPh>
    <rPh sb="45" eb="49">
      <t>ギジナイヨウ</t>
    </rPh>
    <rPh sb="50" eb="52">
      <t>キサイ</t>
    </rPh>
    <phoneticPr fontId="1"/>
  </si>
  <si>
    <t>収容人員が増えたため消防と協議した結果、消防設備や防火管理者の選定に変更が必要なことがわかった。
以下その議事内容を記載</t>
    <rPh sb="2" eb="4">
      <t>ジンイン</t>
    </rPh>
    <rPh sb="58" eb="60">
      <t>キサイ</t>
    </rPh>
    <phoneticPr fontId="3"/>
  </si>
  <si>
    <t>該当</t>
    <rPh sb="0" eb="2">
      <t>ガイトウ</t>
    </rPh>
    <phoneticPr fontId="3"/>
  </si>
  <si>
    <t>保育課（認可外保育施設の届け出先）の一時預かり保育届け出先に、施設整備内容について説明し、確認済みである</t>
    <rPh sb="0" eb="2">
      <t>ホイク</t>
    </rPh>
    <rPh sb="2" eb="3">
      <t>カ</t>
    </rPh>
    <rPh sb="4" eb="6">
      <t>ニンカ</t>
    </rPh>
    <rPh sb="6" eb="7">
      <t>ガイ</t>
    </rPh>
    <rPh sb="7" eb="9">
      <t>ホイク</t>
    </rPh>
    <rPh sb="9" eb="11">
      <t>シセツ</t>
    </rPh>
    <rPh sb="12" eb="13">
      <t>トド</t>
    </rPh>
    <rPh sb="14" eb="15">
      <t>デ</t>
    </rPh>
    <rPh sb="15" eb="16">
      <t>サキ</t>
    </rPh>
    <rPh sb="17" eb="19">
      <t>イチジ</t>
    </rPh>
    <rPh sb="19" eb="20">
      <t>アズ</t>
    </rPh>
    <rPh sb="22" eb="24">
      <t>ホイク</t>
    </rPh>
    <rPh sb="24" eb="25">
      <t>トド</t>
    </rPh>
    <rPh sb="26" eb="28">
      <t>デサキ</t>
    </rPh>
    <rPh sb="30" eb="36">
      <t>シセツセイビナイヨウ</t>
    </rPh>
    <rPh sb="40" eb="42">
      <t>セツメイ</t>
    </rPh>
    <rPh sb="44" eb="46">
      <t>カクニン</t>
    </rPh>
    <rPh sb="46" eb="47">
      <t>ズ</t>
    </rPh>
    <phoneticPr fontId="1"/>
  </si>
  <si>
    <t>病児・病後児対応の定員が1名のため、病児・病後児保育室の一角をカーテンなどで区切って安静にできるスペースを設けた</t>
    <rPh sb="0" eb="2">
      <t>ビョウジ</t>
    </rPh>
    <rPh sb="3" eb="5">
      <t>ビョウゴ</t>
    </rPh>
    <rPh sb="5" eb="6">
      <t>ジ</t>
    </rPh>
    <rPh sb="6" eb="8">
      <t>タイオウ</t>
    </rPh>
    <rPh sb="9" eb="11">
      <t>テイイン</t>
    </rPh>
    <rPh sb="13" eb="14">
      <t>メイ</t>
    </rPh>
    <rPh sb="18" eb="20">
      <t>ビョウジ</t>
    </rPh>
    <rPh sb="21" eb="24">
      <t>ビョウゴジ</t>
    </rPh>
    <rPh sb="24" eb="27">
      <t>ホイクシツ</t>
    </rPh>
    <rPh sb="28" eb="30">
      <t>イッカク</t>
    </rPh>
    <rPh sb="38" eb="40">
      <t>クギ</t>
    </rPh>
    <rPh sb="42" eb="44">
      <t>アンセイ</t>
    </rPh>
    <rPh sb="53" eb="54">
      <t>モウ</t>
    </rPh>
    <phoneticPr fontId="1"/>
  </si>
  <si>
    <t>　を作成、提出してください。</t>
    <rPh sb="2" eb="4">
      <t>サクセイ</t>
    </rPh>
    <rPh sb="5" eb="7">
      <t>テイシュツ</t>
    </rPh>
    <phoneticPr fontId="3"/>
  </si>
  <si>
    <t>　本シートの回答内容に応じて、【印刷提出②　変更確認】+【印刷提出③　結果入力】シート</t>
    <rPh sb="1" eb="2">
      <t>ホン</t>
    </rPh>
    <rPh sb="6" eb="10">
      <t>カイトウナイヨウ</t>
    </rPh>
    <rPh sb="11" eb="12">
      <t>オウ</t>
    </rPh>
    <rPh sb="16" eb="18">
      <t>インサツ</t>
    </rPh>
    <rPh sb="18" eb="20">
      <t>テイシュツ</t>
    </rPh>
    <rPh sb="22" eb="26">
      <t>ヘンコウカクニン</t>
    </rPh>
    <rPh sb="29" eb="31">
      <t>インサツ</t>
    </rPh>
    <rPh sb="31" eb="33">
      <t>テイシュツ</t>
    </rPh>
    <rPh sb="35" eb="39">
      <t>ケッカニュウリョク</t>
    </rPh>
    <phoneticPr fontId="3"/>
  </si>
  <si>
    <t>【保育課（認可外保育施設の届け出先）との協議内容】</t>
    <phoneticPr fontId="3"/>
  </si>
  <si>
    <t>協議日：</t>
    <rPh sb="0" eb="3">
      <t>キョウギビ</t>
    </rPh>
    <phoneticPr fontId="3"/>
  </si>
  <si>
    <t>確認自治体・担当課・担当者名：</t>
    <rPh sb="10" eb="13">
      <t>タントウシャ</t>
    </rPh>
    <rPh sb="13" eb="14">
      <t>メイ</t>
    </rPh>
    <phoneticPr fontId="3"/>
  </si>
  <si>
    <t>日付：</t>
    <rPh sb="0" eb="2">
      <t>ヒツ</t>
    </rPh>
    <phoneticPr fontId="3"/>
  </si>
  <si>
    <t>日付：</t>
    <phoneticPr fontId="3"/>
  </si>
  <si>
    <t>日付：</t>
    <rPh sb="0" eb="2">
      <t>ヒヅケ</t>
    </rPh>
    <phoneticPr fontId="3"/>
  </si>
  <si>
    <t>【建築指導課との協議内容】　　　　　　　　　</t>
    <phoneticPr fontId="3"/>
  </si>
  <si>
    <t>【建築指導課との協議内容】</t>
    <phoneticPr fontId="3"/>
  </si>
  <si>
    <t>日付：　</t>
    <phoneticPr fontId="3"/>
  </si>
  <si>
    <t>【消防との協議内容】</t>
    <phoneticPr fontId="3"/>
  </si>
  <si>
    <t>【建築指導課との協議内容】日付：</t>
    <phoneticPr fontId="3"/>
  </si>
  <si>
    <t>【保健所との協議内容】</t>
    <phoneticPr fontId="3"/>
  </si>
  <si>
    <t>本申請にあたり建築整備内容についての不明点はない</t>
    <rPh sb="0" eb="1">
      <t>ホン</t>
    </rPh>
    <phoneticPr fontId="3"/>
  </si>
  <si>
    <t>協議日：</t>
    <phoneticPr fontId="3"/>
  </si>
  <si>
    <t>文字を消して直接ここに「保育施設名」を入力してください</t>
    <phoneticPr fontId="3"/>
  </si>
  <si>
    <t>該当</t>
    <rPh sb="0" eb="2">
      <t>ガイトウ</t>
    </rPh>
    <phoneticPr fontId="3"/>
  </si>
  <si>
    <t>本申請にあたり補足情報を記載したい方は以下の欄をご利用ください</t>
    <rPh sb="0" eb="1">
      <t>ホン</t>
    </rPh>
    <rPh sb="1" eb="3">
      <t>シンセイ</t>
    </rPh>
    <rPh sb="7" eb="9">
      <t>ホソク</t>
    </rPh>
    <rPh sb="9" eb="11">
      <t>ジョウホウ</t>
    </rPh>
    <rPh sb="12" eb="14">
      <t>キサイ</t>
    </rPh>
    <rPh sb="17" eb="18">
      <t>カタ</t>
    </rPh>
    <rPh sb="19" eb="21">
      <t>イカ</t>
    </rPh>
    <rPh sb="22" eb="23">
      <t>ラン</t>
    </rPh>
    <rPh sb="25" eb="27">
      <t>リヨウ</t>
    </rPh>
    <phoneticPr fontId="3"/>
  </si>
  <si>
    <t>該当</t>
    <rPh sb="0" eb="2">
      <t>ガイトウ</t>
    </rPh>
    <phoneticPr fontId="3"/>
  </si>
  <si>
    <t>・2016年度※平成28</t>
  </si>
  <si>
    <t>・2018年度※平成30</t>
  </si>
  <si>
    <t>・2019年度※令和元</t>
  </si>
  <si>
    <t>・2020年度※令和2</t>
  </si>
  <si>
    <t>・2021年度※令和3</t>
  </si>
  <si>
    <t>・2022年度※令和4</t>
  </si>
  <si>
    <t>・2023年度※令和5</t>
  </si>
  <si>
    <t>・2024年度※令和6</t>
  </si>
  <si>
    <t>・過去申請なし</t>
  </si>
  <si>
    <t>運営開始年度</t>
    <phoneticPr fontId="3"/>
  </si>
  <si>
    <t>・2016年度※平成28</t>
    <phoneticPr fontId="3"/>
  </si>
  <si>
    <t>・2018年度※平成30</t>
    <phoneticPr fontId="3"/>
  </si>
  <si>
    <t>・2017年度※平成29</t>
    <phoneticPr fontId="3"/>
  </si>
  <si>
    <t>・2019年度※令和元</t>
    <phoneticPr fontId="3"/>
  </si>
  <si>
    <t>・2020年度※令和2</t>
    <phoneticPr fontId="3"/>
  </si>
  <si>
    <t>・2021年度※令和3</t>
    <phoneticPr fontId="3"/>
  </si>
  <si>
    <t>・2022年度※令和4</t>
    <phoneticPr fontId="3"/>
  </si>
  <si>
    <t>入力してください</t>
    <rPh sb="0" eb="2">
      <t>ニュウリョク</t>
    </rPh>
    <phoneticPr fontId="3"/>
  </si>
  <si>
    <r>
      <t>　　　　</t>
    </r>
    <r>
      <rPr>
        <u/>
        <sz val="11"/>
        <color theme="4"/>
        <rFont val="游ゴシック"/>
        <family val="3"/>
        <charset val="128"/>
        <scheme val="minor"/>
      </rPr>
      <t>「企業主導型保育事業における病児保育事業及び一時預かり事業に関する確認事項」</t>
    </r>
    <phoneticPr fontId="3"/>
  </si>
  <si>
    <t>体調不良児室の居室扱いの要否について地域の保育課、建築指導課へ計画平面図を提示し、
居室として保育を行って問題ない旨の協議を行った</t>
    <rPh sb="12" eb="14">
      <t>ヨウヒ</t>
    </rPh>
    <phoneticPr fontId="3"/>
  </si>
  <si>
    <t>担当建築士の確認</t>
    <phoneticPr fontId="3"/>
  </si>
  <si>
    <t>建築士に依頼していない場合</t>
    <phoneticPr fontId="3"/>
  </si>
  <si>
    <t>保育室の有効面積について確認が必要です</t>
    <phoneticPr fontId="3"/>
  </si>
  <si>
    <t>防火区画類の確認が必要です</t>
    <phoneticPr fontId="3"/>
  </si>
  <si>
    <t>避難経路・歩行距離の確認が必要です</t>
    <phoneticPr fontId="3"/>
  </si>
  <si>
    <t>採光・換気・排煙等の確認が必要です</t>
    <phoneticPr fontId="3"/>
  </si>
  <si>
    <t>居室扱いの要否について確認が必要です</t>
    <phoneticPr fontId="3"/>
  </si>
  <si>
    <t>病児（病後児）保育の出入口の確認が必要です</t>
    <phoneticPr fontId="3"/>
  </si>
  <si>
    <t>病児（病後児）保育のトイレの確認が必要です</t>
    <phoneticPr fontId="3"/>
  </si>
  <si>
    <t>別紙の提出が必要です</t>
    <phoneticPr fontId="3"/>
  </si>
  <si>
    <t>感染防止の仕切りの確認が必要です</t>
    <phoneticPr fontId="3"/>
  </si>
  <si>
    <t>体調不良児スペースの仕切りの確認が必要です</t>
    <phoneticPr fontId="3"/>
  </si>
  <si>
    <t>体調不良児スペースの安静・安全の確保が必要です</t>
    <phoneticPr fontId="3"/>
  </si>
  <si>
    <t>事務室兼体調不良児室と他のスペースとの仕切りの確認が必要です</t>
    <rPh sb="11" eb="12">
      <t>ホカ</t>
    </rPh>
    <phoneticPr fontId="3"/>
  </si>
  <si>
    <t>安静室の設置が必要です</t>
    <phoneticPr fontId="3"/>
  </si>
  <si>
    <t>安静室の仕切りについて確認が必要です</t>
    <phoneticPr fontId="3"/>
  </si>
  <si>
    <t>一時預かり一般型の間仕切りについて確認が必要です</t>
    <phoneticPr fontId="3"/>
  </si>
  <si>
    <t>地域交流スペースの整備に助成金を受けているか確認が必要です</t>
    <phoneticPr fontId="3"/>
  </si>
  <si>
    <t>整備費の返還について確認が必要です</t>
    <phoneticPr fontId="3"/>
  </si>
  <si>
    <t>収容人員について確認が必要です</t>
    <rPh sb="2" eb="4">
      <t>ジンイン</t>
    </rPh>
    <phoneticPr fontId="3"/>
  </si>
  <si>
    <t>建築関連工事の経費計上について確認が必要です</t>
    <phoneticPr fontId="3"/>
  </si>
  <si>
    <t>便所数について確認が必要です</t>
    <phoneticPr fontId="3"/>
  </si>
  <si>
    <t>定員内訳変更の施設整備内容について確認が必要です</t>
    <phoneticPr fontId="3"/>
  </si>
  <si>
    <t>選択してください</t>
  </si>
  <si>
    <t>選択してください</t>
    <rPh sb="0" eb="2">
      <t>センタク</t>
    </rPh>
    <phoneticPr fontId="3"/>
  </si>
  <si>
    <t>選択してください</t>
    <rPh sb="0" eb="2">
      <t>センタク</t>
    </rPh>
    <phoneticPr fontId="3"/>
  </si>
  <si>
    <t>=運営開始年度</t>
    <phoneticPr fontId="3"/>
  </si>
  <si>
    <r>
      <t>・</t>
    </r>
    <r>
      <rPr>
        <b/>
        <u/>
        <sz val="8"/>
        <color rgb="FFFF0000"/>
        <rFont val="游ゴシック"/>
        <family val="3"/>
        <charset val="128"/>
        <scheme val="minor"/>
      </rPr>
      <t>まず最初に</t>
    </r>
    <r>
      <rPr>
        <b/>
        <sz val="8"/>
        <color rgb="FFFF0000"/>
        <rFont val="游ゴシック"/>
        <family val="3"/>
        <charset val="128"/>
        <scheme val="minor"/>
      </rPr>
      <t>、左上の「▼フィルターマーク」をクリックし、「該当」のみにチェックを入れてください
　これにより、回答・チェックの必要なコメントのみ表示されます
・黄色ハッチ部分は直接文字入力してください
・「□」が表示されている内容について確認した場合はプルダウンして「</t>
    </r>
    <r>
      <rPr>
        <b/>
        <sz val="8"/>
        <color rgb="FFFF0000"/>
        <rFont val="Segoe UI Symbol"/>
        <family val="1"/>
      </rPr>
      <t>✔</t>
    </r>
    <r>
      <rPr>
        <b/>
        <sz val="8"/>
        <color rgb="FFFF0000"/>
        <rFont val="游ゴシック"/>
        <family val="3"/>
        <charset val="128"/>
        <scheme val="minor"/>
      </rPr>
      <t>」に変更してください</t>
    </r>
    <rPh sb="3" eb="5">
      <t>サイショ</t>
    </rPh>
    <rPh sb="7" eb="9">
      <t>ヒダリウエ</t>
    </rPh>
    <rPh sb="29" eb="31">
      <t>ガイトウ</t>
    </rPh>
    <rPh sb="40" eb="41">
      <t>イ</t>
    </rPh>
    <rPh sb="55" eb="57">
      <t>カイトウ</t>
    </rPh>
    <rPh sb="63" eb="65">
      <t>ヒツヨウ</t>
    </rPh>
    <rPh sb="72" eb="74">
      <t>ヒョウジ</t>
    </rPh>
    <rPh sb="80" eb="82">
      <t>キイロ</t>
    </rPh>
    <rPh sb="85" eb="87">
      <t>ブブン</t>
    </rPh>
    <rPh sb="88" eb="94">
      <t>チョクセツモジニュウリョク</t>
    </rPh>
    <rPh sb="106" eb="108">
      <t>ヒョウジ</t>
    </rPh>
    <rPh sb="113" eb="115">
      <t>ナイヨウ</t>
    </rPh>
    <rPh sb="119" eb="121">
      <t>カクニン</t>
    </rPh>
    <rPh sb="123" eb="125">
      <t>バアイ</t>
    </rPh>
    <rPh sb="137" eb="139">
      <t>ヘンコウ</t>
    </rPh>
    <phoneticPr fontId="3"/>
  </si>
  <si>
    <t>jidou</t>
    <phoneticPr fontId="3"/>
  </si>
  <si>
    <t>●</t>
    <phoneticPr fontId="3"/>
  </si>
  <si>
    <t xml:space="preserve"> (※日付は提出又は作成日としてください）</t>
    <phoneticPr fontId="3"/>
  </si>
  <si>
    <t>このシートのPDF保存名称：</t>
    <phoneticPr fontId="3"/>
  </si>
  <si>
    <t>( ※日付は提出又は作成日としてください）</t>
    <phoneticPr fontId="3"/>
  </si>
  <si>
    <t>このシートのPDF保存名称： 　</t>
    <phoneticPr fontId="3"/>
  </si>
  <si>
    <t xml:space="preserve">保育室の床面積・出入口・部屋形状の変更がありますか
</t>
    <rPh sb="0" eb="3">
      <t>ホイクシツ</t>
    </rPh>
    <rPh sb="4" eb="7">
      <t>ユカメンセキ</t>
    </rPh>
    <rPh sb="8" eb="11">
      <t>デイリグチ</t>
    </rPh>
    <rPh sb="12" eb="14">
      <t>ヘヤ</t>
    </rPh>
    <rPh sb="14" eb="16">
      <t>ケイジョウ</t>
    </rPh>
    <rPh sb="17" eb="19">
      <t>ヘンコウ</t>
    </rPh>
    <phoneticPr fontId="3"/>
  </si>
  <si>
    <t>体調不良児型を設置する部屋を変更する、元の部屋は居室ですか</t>
    <rPh sb="0" eb="2">
      <t>タイチョウ</t>
    </rPh>
    <rPh sb="2" eb="4">
      <t>フリョウ</t>
    </rPh>
    <rPh sb="4" eb="5">
      <t>ジ</t>
    </rPh>
    <rPh sb="5" eb="6">
      <t>ガタ</t>
    </rPh>
    <rPh sb="7" eb="9">
      <t>セッチ</t>
    </rPh>
    <rPh sb="11" eb="13">
      <t>ヘヤ</t>
    </rPh>
    <rPh sb="14" eb="16">
      <t>ヘンコウ</t>
    </rPh>
    <rPh sb="19" eb="20">
      <t>モト</t>
    </rPh>
    <rPh sb="21" eb="23">
      <t>ヘヤ</t>
    </rPh>
    <rPh sb="24" eb="26">
      <t>キョシツ</t>
    </rPh>
    <phoneticPr fontId="3"/>
  </si>
  <si>
    <t>保育所運営開始時に、建物の建設工事費に補助金を利用し、整備費助成の対象となっている保育所は、保育所全体の床面積が減る場合、助成金の返還が必要となりますので、児童育成協会に別途連絡願います。</t>
    <rPh sb="0" eb="3">
      <t>ホイクショ</t>
    </rPh>
    <rPh sb="3" eb="8">
      <t>ウンエイカイシジ</t>
    </rPh>
    <rPh sb="10" eb="12">
      <t>タテモノ</t>
    </rPh>
    <rPh sb="13" eb="18">
      <t>ケンセツコウジヒ</t>
    </rPh>
    <rPh sb="19" eb="22">
      <t>ホジョキン</t>
    </rPh>
    <rPh sb="23" eb="25">
      <t>リヨウ</t>
    </rPh>
    <rPh sb="27" eb="30">
      <t>セイビヒ</t>
    </rPh>
    <rPh sb="30" eb="32">
      <t>ジョセイ</t>
    </rPh>
    <rPh sb="33" eb="35">
      <t>タイショウ</t>
    </rPh>
    <rPh sb="41" eb="43">
      <t>ホイク</t>
    </rPh>
    <rPh sb="43" eb="44">
      <t>ショ</t>
    </rPh>
    <rPh sb="46" eb="51">
      <t>ホイクショゼンタイ</t>
    </rPh>
    <rPh sb="52" eb="55">
      <t>ユカメンセキ</t>
    </rPh>
    <rPh sb="56" eb="57">
      <t>ヘ</t>
    </rPh>
    <rPh sb="58" eb="60">
      <t>バアイ</t>
    </rPh>
    <rPh sb="61" eb="64">
      <t>ジョセイキン</t>
    </rPh>
    <rPh sb="65" eb="67">
      <t>ヘンカン</t>
    </rPh>
    <rPh sb="68" eb="70">
      <t>ヒツヨウ</t>
    </rPh>
    <rPh sb="80" eb="84">
      <t>イクセイキョウカイ</t>
    </rPh>
    <rPh sb="85" eb="89">
      <t>ベットレンラク</t>
    </rPh>
    <rPh sb="89" eb="90">
      <t>ネガ</t>
    </rPh>
    <phoneticPr fontId="1"/>
  </si>
  <si>
    <t>本申請に関わった建築士の氏名・建築士資格の種類・登録番号及び設計事務所名を
下枠に記載してください。</t>
    <rPh sb="0" eb="1">
      <t>ホン</t>
    </rPh>
    <phoneticPr fontId="3"/>
  </si>
  <si>
    <t>避難経路、防火区画、採光等については専門性が高く、児童・スタッフの安全面にも関わるため、建築整備内容について変更がある場合には有資格者（建築士）に相談いただくことをお勧めします。</t>
    <rPh sb="0" eb="2">
      <t>ヒナン</t>
    </rPh>
    <rPh sb="2" eb="4">
      <t>ケイロ</t>
    </rPh>
    <rPh sb="5" eb="7">
      <t>ボウカ</t>
    </rPh>
    <rPh sb="7" eb="9">
      <t>クカク</t>
    </rPh>
    <rPh sb="10" eb="12">
      <t>サイコウ</t>
    </rPh>
    <rPh sb="12" eb="13">
      <t>トウ</t>
    </rPh>
    <rPh sb="38" eb="39">
      <t>カカ</t>
    </rPh>
    <rPh sb="44" eb="50">
      <t>ケンチクセイビナイヨウ</t>
    </rPh>
    <rPh sb="54" eb="56">
      <t>ヘンコウ</t>
    </rPh>
    <rPh sb="59" eb="61">
      <t>バアイ</t>
    </rPh>
    <rPh sb="63" eb="67">
      <t>ユウシカクシャ</t>
    </rPh>
    <phoneticPr fontId="1"/>
  </si>
  <si>
    <t>物入や倉庫、或いは平均天井高さが2.1mに満たない室は建築基準法上の居室に該当せず、これらの室については、居室として利用することが難しい場合もあります。
地域の保育課・建築指導課へ計画平面図を提示のうえ協議を行い、協議内容を下枠に記載してください。</t>
    <rPh sb="0" eb="2">
      <t>モノイレ</t>
    </rPh>
    <rPh sb="3" eb="5">
      <t>ソウコ</t>
    </rPh>
    <rPh sb="6" eb="7">
      <t>アル</t>
    </rPh>
    <rPh sb="9" eb="11">
      <t>ヘイキン</t>
    </rPh>
    <rPh sb="11" eb="14">
      <t>テンジョウタカ</t>
    </rPh>
    <rPh sb="21" eb="22">
      <t>ミ</t>
    </rPh>
    <rPh sb="25" eb="26">
      <t>シツ</t>
    </rPh>
    <rPh sb="27" eb="32">
      <t>ケンチクキジュンホウ</t>
    </rPh>
    <rPh sb="32" eb="33">
      <t>ジョウ</t>
    </rPh>
    <rPh sb="37" eb="39">
      <t>ガイトウ</t>
    </rPh>
    <rPh sb="46" eb="47">
      <t>シツ</t>
    </rPh>
    <rPh sb="53" eb="55">
      <t>キョシツ</t>
    </rPh>
    <rPh sb="58" eb="60">
      <t>リヨウ</t>
    </rPh>
    <rPh sb="65" eb="66">
      <t>ムツカ</t>
    </rPh>
    <rPh sb="68" eb="70">
      <t>バアイ</t>
    </rPh>
    <rPh sb="112" eb="113">
      <t>シタ</t>
    </rPh>
    <phoneticPr fontId="0"/>
  </si>
  <si>
    <t>感染予防の観点から、通常保育とは別の出入口があることが望ましい為、設置についてご検討ください。</t>
    <rPh sb="5" eb="7">
      <t>カンテン</t>
    </rPh>
    <rPh sb="18" eb="19">
      <t>デ</t>
    </rPh>
    <rPh sb="31" eb="32">
      <t xml:space="preserve">タメ </t>
    </rPh>
    <rPh sb="33" eb="35">
      <t>セッティ</t>
    </rPh>
    <phoneticPr fontId="0"/>
  </si>
  <si>
    <t>感染予防の観点から、通常保育とは別のトイレがあることが望ましい為、設置についてご検討ください。</t>
    <rPh sb="0" eb="2">
      <t>カンセn</t>
    </rPh>
    <rPh sb="2" eb="4">
      <t>ヨボウ</t>
    </rPh>
    <rPh sb="5" eb="7">
      <t>カンテン</t>
    </rPh>
    <rPh sb="31" eb="32">
      <t xml:space="preserve">タメ </t>
    </rPh>
    <rPh sb="33" eb="35">
      <t>セッティ</t>
    </rPh>
    <phoneticPr fontId="1"/>
  </si>
  <si>
    <t>建築関連工事費を年度完了報告の運営費に経費計上し、助成対象とする予定がある場合は、工事費についての協会審査を受けていただく必要があります。</t>
    <rPh sb="0" eb="6">
      <t>ケンチクカンレンコウジ</t>
    </rPh>
    <rPh sb="6" eb="7">
      <t>ヒ</t>
    </rPh>
    <rPh sb="8" eb="10">
      <t>ネンド</t>
    </rPh>
    <rPh sb="10" eb="12">
      <t>カンリョウ</t>
    </rPh>
    <rPh sb="12" eb="14">
      <t>ホウコク</t>
    </rPh>
    <rPh sb="15" eb="18">
      <t>ウンエイヒ</t>
    </rPh>
    <rPh sb="19" eb="21">
      <t>ケイヒ</t>
    </rPh>
    <rPh sb="21" eb="23">
      <t>ケイジョウ</t>
    </rPh>
    <rPh sb="25" eb="27">
      <t>ジョセイ</t>
    </rPh>
    <rPh sb="27" eb="29">
      <t>タイショウ</t>
    </rPh>
    <rPh sb="32" eb="34">
      <t>ヨテイ</t>
    </rPh>
    <rPh sb="37" eb="39">
      <t>バアイ</t>
    </rPh>
    <rPh sb="41" eb="44">
      <t>コウジヒ</t>
    </rPh>
    <rPh sb="49" eb="53">
      <t>キョウカイシンサ</t>
    </rPh>
    <rPh sb="54" eb="55">
      <t>ウ</t>
    </rPh>
    <rPh sb="61" eb="63">
      <t>ヒツヨウ</t>
    </rPh>
    <phoneticPr fontId="1"/>
  </si>
  <si>
    <t>新規加算事業により園児数が増えた場合、大便器の数を増設していただく場合があります。</t>
    <rPh sb="0" eb="6">
      <t>シンキカサンジギョウ</t>
    </rPh>
    <rPh sb="9" eb="12">
      <t>エンジスウ</t>
    </rPh>
    <rPh sb="13" eb="14">
      <t>フ</t>
    </rPh>
    <rPh sb="16" eb="18">
      <t>バアイ</t>
    </rPh>
    <rPh sb="19" eb="22">
      <t>ダイベンキ</t>
    </rPh>
    <rPh sb="23" eb="24">
      <t>カズ</t>
    </rPh>
    <rPh sb="25" eb="27">
      <t>ゾウセツ</t>
    </rPh>
    <rPh sb="33" eb="35">
      <t>バアイ</t>
    </rPh>
    <phoneticPr fontId="1"/>
  </si>
  <si>
    <t>便器の数は園児20人につき1以上必要となりますが、男児用便器は基準上の必要数にはカウントされません。
また、便器は幼児用便器（補助便座は不可）を設置する必要がありますのでご注意ください。</t>
    <rPh sb="0" eb="2">
      <t>ベンキ</t>
    </rPh>
    <rPh sb="3" eb="4">
      <t>カズ</t>
    </rPh>
    <rPh sb="5" eb="7">
      <t>エンジ</t>
    </rPh>
    <rPh sb="9" eb="10">
      <t>ニン</t>
    </rPh>
    <rPh sb="14" eb="16">
      <t>イジョウ</t>
    </rPh>
    <rPh sb="16" eb="18">
      <t>ヒツヨウ</t>
    </rPh>
    <rPh sb="25" eb="28">
      <t>ダンジヨウ</t>
    </rPh>
    <rPh sb="28" eb="30">
      <t>ベンキ</t>
    </rPh>
    <rPh sb="31" eb="34">
      <t>キジュンジョウ</t>
    </rPh>
    <rPh sb="35" eb="38">
      <t>ヒツヨウスウ</t>
    </rPh>
    <rPh sb="54" eb="56">
      <t>ベンキ</t>
    </rPh>
    <rPh sb="57" eb="60">
      <t>ヨウジヨウ</t>
    </rPh>
    <rPh sb="60" eb="62">
      <t>ベンキ</t>
    </rPh>
    <rPh sb="63" eb="67">
      <t>ホジョベンザ</t>
    </rPh>
    <rPh sb="68" eb="70">
      <t>フカ</t>
    </rPh>
    <rPh sb="72" eb="74">
      <t>セッチ</t>
    </rPh>
    <rPh sb="76" eb="78">
      <t>ヒツヨウ</t>
    </rPh>
    <rPh sb="86" eb="88">
      <t>チュウイ</t>
    </rPh>
    <phoneticPr fontId="1"/>
  </si>
  <si>
    <t>年齢別の定員変更に伴って間仕切りを変えるなどの工事を伴う場合、或いは、2歳児を減らし0歳児を増やすなど必要面積が増える場合などは、図面を作成の上、計画内容について協会の審査が必要です。
特にこれまで保育室として利用していなかったスペースを利用する場合は、窓からの転落防止柵をつけるなど、子どもの安全に十分配慮した計画としてください。なお、増定員や減定員といった定員の変更は受け付けておりません。</t>
    <rPh sb="9" eb="10">
      <t>トモナ</t>
    </rPh>
    <rPh sb="12" eb="15">
      <t>マジキ</t>
    </rPh>
    <rPh sb="23" eb="25">
      <t>コウジ</t>
    </rPh>
    <rPh sb="26" eb="27">
      <t>トモナ</t>
    </rPh>
    <rPh sb="28" eb="30">
      <t>バアイ</t>
    </rPh>
    <rPh sb="31" eb="32">
      <t>アル</t>
    </rPh>
    <rPh sb="36" eb="38">
      <t>サイジ</t>
    </rPh>
    <rPh sb="39" eb="40">
      <t>ヘ</t>
    </rPh>
    <rPh sb="43" eb="45">
      <t>サイジ</t>
    </rPh>
    <rPh sb="46" eb="47">
      <t>フ</t>
    </rPh>
    <rPh sb="51" eb="53">
      <t>ヒツヨウ</t>
    </rPh>
    <rPh sb="53" eb="55">
      <t>メンセキ</t>
    </rPh>
    <rPh sb="56" eb="57">
      <t>フ</t>
    </rPh>
    <rPh sb="59" eb="61">
      <t>バアイ</t>
    </rPh>
    <rPh sb="65" eb="67">
      <t>ズメン</t>
    </rPh>
    <rPh sb="68" eb="70">
      <t>サクセイ</t>
    </rPh>
    <rPh sb="71" eb="72">
      <t>ウエ</t>
    </rPh>
    <rPh sb="73" eb="77">
      <t>ケイカクナイヨウ</t>
    </rPh>
    <rPh sb="81" eb="83">
      <t>キョウカイ</t>
    </rPh>
    <rPh sb="84" eb="86">
      <t>シンサ</t>
    </rPh>
    <rPh sb="87" eb="89">
      <t>ヒツヨウ</t>
    </rPh>
    <rPh sb="93" eb="94">
      <t>トク</t>
    </rPh>
    <rPh sb="119" eb="121">
      <t>リヨウ</t>
    </rPh>
    <rPh sb="123" eb="125">
      <t>バアイ</t>
    </rPh>
    <rPh sb="127" eb="128">
      <t>マド</t>
    </rPh>
    <rPh sb="131" eb="133">
      <t>テンラク</t>
    </rPh>
    <rPh sb="135" eb="136">
      <t>サク</t>
    </rPh>
    <rPh sb="143" eb="144">
      <t>コ</t>
    </rPh>
    <rPh sb="147" eb="149">
      <t>アンゼン</t>
    </rPh>
    <rPh sb="150" eb="154">
      <t>ジュウブンハイリョ</t>
    </rPh>
    <rPh sb="156" eb="158">
      <t>ケイカク</t>
    </rPh>
    <rPh sb="169" eb="172">
      <t>ゾウテイイン</t>
    </rPh>
    <rPh sb="173" eb="176">
      <t>ゲンテイイン</t>
    </rPh>
    <rPh sb="180" eb="182">
      <t>テイイン</t>
    </rPh>
    <rPh sb="183" eb="185">
      <t>ヘンコウ</t>
    </rPh>
    <rPh sb="186" eb="187">
      <t>ウ</t>
    </rPh>
    <rPh sb="188" eb="189">
      <t>ツ</t>
    </rPh>
    <phoneticPr fontId="1"/>
  </si>
  <si>
    <t>新たに病児保育事業（病児対応型、病後児対応型）を始める場合は、自治体の病児保育届け出先に施設整備内容について説明し、確認してください。届け出先の許可がない場合は加算対象となりません。
間仕切り変更など工事を伴う場合は、図面を作成し、計画内容について協会の審査が必要です。
特にこれまで保育室として利用していなかったスペースを利用する場合は、窓からの転落防止柵をつけるなど、子どもの安全に十分配慮した計画としてください。</t>
    <rPh sb="0" eb="1">
      <t>アラ</t>
    </rPh>
    <rPh sb="3" eb="9">
      <t>ビョウジホイクジギョウ</t>
    </rPh>
    <rPh sb="24" eb="25">
      <t>ハジ</t>
    </rPh>
    <rPh sb="27" eb="29">
      <t>バアイ</t>
    </rPh>
    <rPh sb="31" eb="34">
      <t>ジチタイ</t>
    </rPh>
    <rPh sb="35" eb="40">
      <t>ビョウジホイクトド</t>
    </rPh>
    <rPh sb="41" eb="42">
      <t>デ</t>
    </rPh>
    <rPh sb="42" eb="43">
      <t>サキ</t>
    </rPh>
    <rPh sb="44" eb="50">
      <t>シセツセイビナイヨウ</t>
    </rPh>
    <rPh sb="54" eb="56">
      <t>セツメイ</t>
    </rPh>
    <rPh sb="58" eb="60">
      <t>カクニン</t>
    </rPh>
    <rPh sb="67" eb="68">
      <t>トド</t>
    </rPh>
    <rPh sb="69" eb="71">
      <t>デサキ</t>
    </rPh>
    <rPh sb="72" eb="74">
      <t>キョカ</t>
    </rPh>
    <rPh sb="77" eb="79">
      <t>バアイ</t>
    </rPh>
    <rPh sb="80" eb="82">
      <t>カサン</t>
    </rPh>
    <rPh sb="82" eb="84">
      <t>タイショウ</t>
    </rPh>
    <rPh sb="92" eb="95">
      <t>マジキ</t>
    </rPh>
    <rPh sb="96" eb="98">
      <t>ヘンコウ</t>
    </rPh>
    <rPh sb="100" eb="102">
      <t>コウジ</t>
    </rPh>
    <rPh sb="103" eb="104">
      <t>トモナ</t>
    </rPh>
    <rPh sb="105" eb="107">
      <t>バアイ</t>
    </rPh>
    <rPh sb="109" eb="111">
      <t>ズメン</t>
    </rPh>
    <rPh sb="112" eb="114">
      <t>サクセイ</t>
    </rPh>
    <rPh sb="116" eb="120">
      <t>ケイカクナイヨウ</t>
    </rPh>
    <rPh sb="124" eb="126">
      <t>キョウカイ</t>
    </rPh>
    <rPh sb="127" eb="129">
      <t>シンサ</t>
    </rPh>
    <rPh sb="130" eb="132">
      <t>ヒツヨウ</t>
    </rPh>
    <rPh sb="136" eb="137">
      <t>トク</t>
    </rPh>
    <rPh sb="162" eb="164">
      <t>リヨウ</t>
    </rPh>
    <rPh sb="166" eb="168">
      <t>バアイ</t>
    </rPh>
    <rPh sb="170" eb="171">
      <t>マド</t>
    </rPh>
    <rPh sb="174" eb="176">
      <t>テンラク</t>
    </rPh>
    <rPh sb="178" eb="179">
      <t>サク</t>
    </rPh>
    <rPh sb="186" eb="187">
      <t>コ</t>
    </rPh>
    <rPh sb="190" eb="192">
      <t>アンゼン</t>
    </rPh>
    <rPh sb="193" eb="197">
      <t>ジュウブンハイリョ</t>
    </rPh>
    <rPh sb="199" eb="201">
      <t>ケイカク</t>
    </rPh>
    <phoneticPr fontId="1"/>
  </si>
  <si>
    <t>新たに病児保育事業（体調不良児対応型）を始める場合は、自治体の病児保育届け出先に施設整備内容について説明し、確認してください。
間仕切り変更など工事を伴う場合は、図面を作成し、計画内容について協会の審査が必要です。
特にこれまで保育室として利用していなかったスペースを利用する場合は、窓からの転落防止柵をつけるなど、子どもの安全に十分配慮した計画としてください。</t>
    <rPh sb="0" eb="1">
      <t>アラ</t>
    </rPh>
    <rPh sb="20" eb="21">
      <t>ハジ</t>
    </rPh>
    <rPh sb="23" eb="25">
      <t>バアイ</t>
    </rPh>
    <rPh sb="27" eb="30">
      <t>ジチタイ</t>
    </rPh>
    <rPh sb="31" eb="36">
      <t>ビョウジホイクトド</t>
    </rPh>
    <rPh sb="37" eb="38">
      <t>デ</t>
    </rPh>
    <rPh sb="38" eb="39">
      <t>サキ</t>
    </rPh>
    <rPh sb="40" eb="46">
      <t>シセツセイビナイヨウ</t>
    </rPh>
    <rPh sb="50" eb="52">
      <t>セツメイ</t>
    </rPh>
    <rPh sb="54" eb="56">
      <t>カクニン</t>
    </rPh>
    <rPh sb="64" eb="67">
      <t>マジキ</t>
    </rPh>
    <rPh sb="68" eb="70">
      <t>ヘンコウ</t>
    </rPh>
    <rPh sb="72" eb="74">
      <t>コウジ</t>
    </rPh>
    <rPh sb="75" eb="76">
      <t>トモナ</t>
    </rPh>
    <rPh sb="77" eb="79">
      <t>バアイ</t>
    </rPh>
    <rPh sb="81" eb="83">
      <t>ズメン</t>
    </rPh>
    <rPh sb="84" eb="86">
      <t>サクセイ</t>
    </rPh>
    <rPh sb="88" eb="92">
      <t>ケイカクナイヨウ</t>
    </rPh>
    <rPh sb="96" eb="98">
      <t>キョウカイ</t>
    </rPh>
    <rPh sb="99" eb="101">
      <t>シンサ</t>
    </rPh>
    <rPh sb="102" eb="104">
      <t>ヒツヨウ</t>
    </rPh>
    <rPh sb="108" eb="109">
      <t>トク</t>
    </rPh>
    <rPh sb="134" eb="136">
      <t>リヨウ</t>
    </rPh>
    <rPh sb="138" eb="140">
      <t>バアイ</t>
    </rPh>
    <rPh sb="142" eb="143">
      <t>マド</t>
    </rPh>
    <rPh sb="146" eb="148">
      <t>テンラク</t>
    </rPh>
    <rPh sb="150" eb="151">
      <t>サク</t>
    </rPh>
    <rPh sb="158" eb="159">
      <t>コ</t>
    </rPh>
    <rPh sb="162" eb="164">
      <t>アンゼン</t>
    </rPh>
    <rPh sb="165" eb="169">
      <t>ジュウブンハイリョ</t>
    </rPh>
    <rPh sb="171" eb="173">
      <t>ケイカク</t>
    </rPh>
    <phoneticPr fontId="1"/>
  </si>
  <si>
    <t>新たに一時預かり保育事業（一般型）を始める場合は、自治体の一時預かり保育届け出先に施設整備内容について説明し、確認してください。届け出先の許可がない場合は加算対象となりません。
間仕切り変更など工事を伴う場合は、図面を作成し、計画内容について協会の審査が必要です。
特にこれまで保育室として利用していなかったスペースを利用する場合は、窓からの転落防止柵をつけるなど、子どもの安全に十分配慮した計画としてください。</t>
    <rPh sb="0" eb="1">
      <t>アラ</t>
    </rPh>
    <rPh sb="3" eb="6">
      <t>イチジアズ</t>
    </rPh>
    <rPh sb="8" eb="10">
      <t>ホイク</t>
    </rPh>
    <rPh sb="13" eb="16">
      <t>イッパンガタ</t>
    </rPh>
    <rPh sb="18" eb="19">
      <t>ハジ</t>
    </rPh>
    <rPh sb="21" eb="23">
      <t>バアイ</t>
    </rPh>
    <rPh sb="25" eb="28">
      <t>ジチタイ</t>
    </rPh>
    <rPh sb="38" eb="39">
      <t>デ</t>
    </rPh>
    <rPh sb="41" eb="47">
      <t>シセツセイビナイヨウ</t>
    </rPh>
    <rPh sb="51" eb="53">
      <t>セツメイ</t>
    </rPh>
    <rPh sb="55" eb="57">
      <t>カクニン</t>
    </rPh>
    <rPh sb="64" eb="65">
      <t>トド</t>
    </rPh>
    <rPh sb="66" eb="68">
      <t>デサキ</t>
    </rPh>
    <rPh sb="69" eb="71">
      <t>キョカ</t>
    </rPh>
    <rPh sb="74" eb="76">
      <t>バアイ</t>
    </rPh>
    <rPh sb="77" eb="79">
      <t>カサン</t>
    </rPh>
    <rPh sb="79" eb="81">
      <t>タイショウ</t>
    </rPh>
    <rPh sb="89" eb="92">
      <t>マジキ</t>
    </rPh>
    <rPh sb="93" eb="95">
      <t>ヘンコウ</t>
    </rPh>
    <rPh sb="97" eb="99">
      <t>コウジ</t>
    </rPh>
    <rPh sb="100" eb="101">
      <t>トモナ</t>
    </rPh>
    <rPh sb="102" eb="104">
      <t>バアイ</t>
    </rPh>
    <rPh sb="106" eb="108">
      <t>ズメン</t>
    </rPh>
    <rPh sb="109" eb="111">
      <t>サクセイ</t>
    </rPh>
    <rPh sb="113" eb="117">
      <t>ケイカクナイヨウ</t>
    </rPh>
    <rPh sb="121" eb="123">
      <t>キョウカイ</t>
    </rPh>
    <rPh sb="124" eb="126">
      <t>シンサ</t>
    </rPh>
    <rPh sb="127" eb="129">
      <t>ヒツヨウ</t>
    </rPh>
    <rPh sb="133" eb="134">
      <t>トク</t>
    </rPh>
    <rPh sb="159" eb="161">
      <t>リヨウ</t>
    </rPh>
    <rPh sb="163" eb="165">
      <t>バアイ</t>
    </rPh>
    <rPh sb="167" eb="168">
      <t>マド</t>
    </rPh>
    <rPh sb="171" eb="173">
      <t>テンラク</t>
    </rPh>
    <rPh sb="175" eb="176">
      <t>サク</t>
    </rPh>
    <rPh sb="183" eb="184">
      <t>コ</t>
    </rPh>
    <rPh sb="187" eb="189">
      <t>アンゼン</t>
    </rPh>
    <rPh sb="190" eb="194">
      <t>ジュウブンハイリョ</t>
    </rPh>
    <rPh sb="196" eb="198">
      <t>ケイカク</t>
    </rPh>
    <phoneticPr fontId="1"/>
  </si>
  <si>
    <t>現在ある洗面・手洗・授乳室・衛生機器を無くす場合、地域の保育課もしくは保健所の確認が必要な場合があります
保育課もしくは保健所と協議を行い、下枠に記載してください。</t>
    <rPh sb="4" eb="6">
      <t>センメン</t>
    </rPh>
    <rPh sb="7" eb="9">
      <t>テアライ</t>
    </rPh>
    <rPh sb="10" eb="13">
      <t>ジュニュウシツ</t>
    </rPh>
    <rPh sb="14" eb="16">
      <t>エイセイ</t>
    </rPh>
    <rPh sb="16" eb="18">
      <t>キキ</t>
    </rPh>
    <rPh sb="19" eb="20">
      <t>ナ</t>
    </rPh>
    <rPh sb="22" eb="24">
      <t>バアイ</t>
    </rPh>
    <rPh sb="25" eb="27">
      <t>チイキ</t>
    </rPh>
    <rPh sb="28" eb="31">
      <t>ホイクカ</t>
    </rPh>
    <rPh sb="35" eb="38">
      <t>ホケンジョ</t>
    </rPh>
    <rPh sb="39" eb="41">
      <t>カクニン</t>
    </rPh>
    <rPh sb="42" eb="44">
      <t>ヒツヨウ</t>
    </rPh>
    <rPh sb="45" eb="47">
      <t>バアイ</t>
    </rPh>
    <rPh sb="53" eb="56">
      <t>ホイクカ</t>
    </rPh>
    <rPh sb="60" eb="63">
      <t>ホケンジョ</t>
    </rPh>
    <rPh sb="64" eb="66">
      <t>キョウギ</t>
    </rPh>
    <rPh sb="67" eb="68">
      <t>オコナ</t>
    </rPh>
    <rPh sb="70" eb="71">
      <t>シタ</t>
    </rPh>
    <rPh sb="71" eb="72">
      <t>ワク</t>
    </rPh>
    <rPh sb="73" eb="75">
      <t>キサイ</t>
    </rPh>
    <phoneticPr fontId="1"/>
  </si>
  <si>
    <t>利用定員が20人以上となる場合には調理室の設置が必要です。</t>
    <rPh sb="0" eb="4">
      <t>リヨウテイイン</t>
    </rPh>
    <rPh sb="7" eb="10">
      <t>ニンイジョウ</t>
    </rPh>
    <rPh sb="13" eb="15">
      <t>バアイ</t>
    </rPh>
    <rPh sb="17" eb="20">
      <t>チョウリシツ</t>
    </rPh>
    <rPh sb="21" eb="23">
      <t>セッチ</t>
    </rPh>
    <rPh sb="24" eb="26">
      <t>ヒツヨウ</t>
    </rPh>
    <phoneticPr fontId="3"/>
  </si>
  <si>
    <r>
      <rPr>
        <b/>
        <sz val="10"/>
        <color rgb="FFFF33CC"/>
        <rFont val="游ゴシック"/>
        <family val="3"/>
        <charset val="128"/>
        <scheme val="minor"/>
      </rPr>
      <t>　　　　　「該当」のみを選択する。（回答・チェックの必要なコメントのみ表示されます）</t>
    </r>
    <r>
      <rPr>
        <b/>
        <sz val="11"/>
        <color rgb="FFFF33CC"/>
        <rFont val="游ゴシック"/>
        <family val="3"/>
        <charset val="128"/>
        <scheme val="minor"/>
      </rPr>
      <t xml:space="preserve">
 ◀ ◀◀ 　</t>
    </r>
    <r>
      <rPr>
        <b/>
        <sz val="8"/>
        <color rgb="FFFF33CC"/>
        <rFont val="游ゴシック"/>
        <family val="3"/>
        <charset val="128"/>
        <scheme val="minor"/>
      </rPr>
      <t>うまく表示されない場合は、該当のチェックON→OFF→ON、又はデーターのフィルター再適用をクリックください。</t>
    </r>
    <rPh sb="6" eb="8">
      <t>ガイトウ</t>
    </rPh>
    <rPh sb="12" eb="14">
      <t>センタク</t>
    </rPh>
    <rPh sb="18" eb="20">
      <t>カイトウ</t>
    </rPh>
    <rPh sb="26" eb="28">
      <t>ヒツヨウ</t>
    </rPh>
    <rPh sb="35" eb="37">
      <t>ヒョウジ</t>
    </rPh>
    <rPh sb="53" eb="55">
      <t>ヒョウジ</t>
    </rPh>
    <rPh sb="59" eb="61">
      <t>バアイ</t>
    </rPh>
    <rPh sb="63" eb="65">
      <t>ガイトウ</t>
    </rPh>
    <rPh sb="80" eb="81">
      <t>マタ</t>
    </rPh>
    <rPh sb="92" eb="95">
      <t>サイテキヨウ</t>
    </rPh>
    <phoneticPr fontId="3"/>
  </si>
  <si>
    <r>
      <t>　　　　</t>
    </r>
    <r>
      <rPr>
        <u/>
        <sz val="11"/>
        <color theme="4"/>
        <rFont val="游ゴシック"/>
        <family val="3"/>
        <charset val="128"/>
        <scheme val="minor"/>
      </rPr>
      <t>「建築関連資料集　事業計画申請用（令和6年11月14日版）」</t>
    </r>
    <rPh sb="21" eb="23">
      <t>レイワ</t>
    </rPh>
    <rPh sb="24" eb="25">
      <t>ネン</t>
    </rPh>
    <rPh sb="27" eb="28">
      <t>ガツ</t>
    </rPh>
    <rPh sb="30" eb="31">
      <t>ニチ</t>
    </rPh>
    <phoneticPr fontId="3"/>
  </si>
  <si>
    <r>
      <t>　【建築整備内容の法令・基準チェックシート】(令和6年11月14日版）</t>
    </r>
    <r>
      <rPr>
        <b/>
        <sz val="9"/>
        <color theme="1"/>
        <rFont val="游ゴシック"/>
        <family val="3"/>
        <charset val="128"/>
        <scheme val="minor"/>
      </rPr>
      <t>（別ファイル、リンク先参照）</t>
    </r>
    <rPh sb="2" eb="8">
      <t>ケンチクセイビナイヨウ</t>
    </rPh>
    <rPh sb="9" eb="11">
      <t>ホウレイ</t>
    </rPh>
    <rPh sb="12" eb="14">
      <t>キジュン</t>
    </rPh>
    <rPh sb="23" eb="25">
      <t>レイワ</t>
    </rPh>
    <rPh sb="26" eb="27">
      <t>ネン</t>
    </rPh>
    <rPh sb="29" eb="30">
      <t>ガツ</t>
    </rPh>
    <rPh sb="32" eb="33">
      <t>ニチ</t>
    </rPh>
    <rPh sb="33" eb="34">
      <t>バン</t>
    </rPh>
    <rPh sb="36" eb="37">
      <t>ベツ</t>
    </rPh>
    <rPh sb="45" eb="46">
      <t>サキ</t>
    </rPh>
    <rPh sb="46" eb="48">
      <t>サンショウ</t>
    </rPh>
    <phoneticPr fontId="3"/>
  </si>
  <si>
    <t>新たな防火区画類について建築指導課と協議済みである</t>
    <rPh sb="0" eb="1">
      <t>アラ</t>
    </rPh>
    <rPh sb="12" eb="14">
      <t>ケンチク</t>
    </rPh>
    <rPh sb="14" eb="17">
      <t>シドウカ</t>
    </rPh>
    <rPh sb="18" eb="21">
      <t>キョウギズミ</t>
    </rPh>
    <phoneticPr fontId="9"/>
  </si>
  <si>
    <t xml:space="preserve">避難経路と歩行距離について地域の自治体と協議し基準を満たしていることを確認している
</t>
    <rPh sb="0" eb="4">
      <t>ヒナンケイロ</t>
    </rPh>
    <rPh sb="5" eb="9">
      <t>ホコウキョリ</t>
    </rPh>
    <rPh sb="13" eb="15">
      <t>チイキ</t>
    </rPh>
    <rPh sb="16" eb="19">
      <t>ジチタイ</t>
    </rPh>
    <rPh sb="20" eb="22">
      <t>キョウギ</t>
    </rPh>
    <rPh sb="23" eb="25">
      <t>キジュン</t>
    </rPh>
    <rPh sb="26" eb="27">
      <t>ミ</t>
    </rPh>
    <rPh sb="35" eb="37">
      <t>カクニン</t>
    </rPh>
    <phoneticPr fontId="0"/>
  </si>
  <si>
    <t>病児保育事業や一時預かり事業を新しく始める場合など、「児童・スタッフを含めた収容人数」が増える場合は消防設備や防火管理者の選定が関わる可能性があります。
消防法上の用途や既存の消防設備によって対応が異なるため、防火対象物使用開始届などから、主要用途と既存消防設備を確認してください。
次に想定される収容人員（スタッフ+園児）を階別、全体それぞれに求め、変更前後の人数を図面に表記してください。そのうえで消防署へ計画平面図を提示のうえ協議を行い、協議内容を下枠に記載してください。</t>
    <rPh sb="0" eb="2">
      <t>ビョウジ</t>
    </rPh>
    <rPh sb="2" eb="4">
      <t>ホイク</t>
    </rPh>
    <rPh sb="4" eb="6">
      <t>ジギョウ</t>
    </rPh>
    <rPh sb="7" eb="9">
      <t>イチジ</t>
    </rPh>
    <rPh sb="9" eb="10">
      <t>アズ</t>
    </rPh>
    <rPh sb="12" eb="14">
      <t>ジギョウ</t>
    </rPh>
    <rPh sb="15" eb="16">
      <t>アタラ</t>
    </rPh>
    <rPh sb="18" eb="19">
      <t>ハジ</t>
    </rPh>
    <rPh sb="21" eb="23">
      <t>バアイ</t>
    </rPh>
    <rPh sb="27" eb="29">
      <t>ジドウ</t>
    </rPh>
    <rPh sb="35" eb="36">
      <t>フク</t>
    </rPh>
    <rPh sb="44" eb="45">
      <t>フ</t>
    </rPh>
    <rPh sb="61" eb="63">
      <t>センテイ</t>
    </rPh>
    <rPh sb="64" eb="65">
      <t>カカ</t>
    </rPh>
    <rPh sb="77" eb="81">
      <t>ショウボウホウジョウ</t>
    </rPh>
    <rPh sb="82" eb="84">
      <t>ヨウト</t>
    </rPh>
    <rPh sb="85" eb="87">
      <t>キゾン</t>
    </rPh>
    <rPh sb="88" eb="92">
      <t>ショウボウセツビ</t>
    </rPh>
    <rPh sb="96" eb="98">
      <t>タイオウ</t>
    </rPh>
    <rPh sb="99" eb="100">
      <t>コト</t>
    </rPh>
    <rPh sb="105" eb="115">
      <t>ボウカタイショウブツシヨウカイシトドケ</t>
    </rPh>
    <rPh sb="120" eb="124">
      <t>シュヨウヨウト</t>
    </rPh>
    <rPh sb="125" eb="131">
      <t>キゾンショウボウセツビ</t>
    </rPh>
    <rPh sb="132" eb="134">
      <t>カクニン</t>
    </rPh>
    <rPh sb="142" eb="143">
      <t>ツギ</t>
    </rPh>
    <rPh sb="151" eb="153">
      <t>ジンイン</t>
    </rPh>
    <rPh sb="163" eb="165">
      <t>カイベツ</t>
    </rPh>
    <rPh sb="166" eb="168">
      <t>ゼンタイ</t>
    </rPh>
    <rPh sb="173" eb="174">
      <t>モト</t>
    </rPh>
    <rPh sb="176" eb="178">
      <t>ヘンコウ</t>
    </rPh>
    <rPh sb="178" eb="180">
      <t>ゼンゴ</t>
    </rPh>
    <rPh sb="181" eb="183">
      <t>ニンズウ</t>
    </rPh>
    <rPh sb="184" eb="186">
      <t>ズメン</t>
    </rPh>
    <rPh sb="187" eb="189">
      <t>ヒョウキ</t>
    </rPh>
    <rPh sb="227" eb="229">
      <t>シタワク</t>
    </rPh>
    <phoneticPr fontId="1"/>
  </si>
  <si>
    <t>保育課（認可外保育施設の届け出先）の設置基準について協会に資料を送付する</t>
    <rPh sb="0" eb="2">
      <t>ホイク</t>
    </rPh>
    <rPh sb="2" eb="3">
      <t>カ</t>
    </rPh>
    <rPh sb="4" eb="6">
      <t>ニンカ</t>
    </rPh>
    <rPh sb="6" eb="7">
      <t>ガイ</t>
    </rPh>
    <rPh sb="7" eb="9">
      <t>ホイク</t>
    </rPh>
    <rPh sb="9" eb="11">
      <t>シセツ</t>
    </rPh>
    <rPh sb="12" eb="13">
      <t>トド</t>
    </rPh>
    <rPh sb="14" eb="15">
      <t>デ</t>
    </rPh>
    <rPh sb="15" eb="16">
      <t>サキ</t>
    </rPh>
    <rPh sb="18" eb="22">
      <t>セッチキジュン</t>
    </rPh>
    <rPh sb="26" eb="28">
      <t>キョウカイ</t>
    </rPh>
    <rPh sb="29" eb="31">
      <t>シリョウ</t>
    </rPh>
    <rPh sb="32" eb="34">
      <t>ソウフ</t>
    </rPh>
    <phoneticPr fontId="3"/>
  </si>
  <si>
    <t>保育課（認可外保育施設の届け出先）の設置基準について協会に資料を送付する</t>
    <phoneticPr fontId="3"/>
  </si>
  <si>
    <t>防火区画類が必要な場合は平面図に区画の位置・種類を記載している
または、不要な場合はその理由を記載している</t>
    <rPh sb="6" eb="8">
      <t>ヒツヨウ</t>
    </rPh>
    <rPh sb="9" eb="11">
      <t>バアイ</t>
    </rPh>
    <rPh sb="12" eb="15">
      <t>ヘイメンズ</t>
    </rPh>
    <rPh sb="16" eb="18">
      <t>クカク</t>
    </rPh>
    <rPh sb="19" eb="21">
      <t>イチ</t>
    </rPh>
    <rPh sb="22" eb="24">
      <t>シュルイ</t>
    </rPh>
    <rPh sb="25" eb="27">
      <t>キサイ</t>
    </rPh>
    <rPh sb="36" eb="38">
      <t>フヨウ</t>
    </rPh>
    <rPh sb="39" eb="41">
      <t>バアイ</t>
    </rPh>
    <rPh sb="44" eb="46">
      <t>リユウ</t>
    </rPh>
    <rPh sb="47" eb="49">
      <t>キサイ</t>
    </rPh>
    <phoneticPr fontId="3"/>
  </si>
  <si>
    <t>新たに保育室を設置する場合、年齢別の定員内訳を変更する場合、年齢別スペースの仕切り方を変更する場合などには、保育室の定員に対して必要な有効面積を確保しているか確認してください。
「有効面積の算定図・算定表」の作成や算定方法、除外面積となる家具等については『建築関連資料集  事業計画申請用（令和6年11月14日版）－ P3～P4 』、『「建築関連資料（令和3 年度版）－ 面積算定図・算定表」にある「保育室の有効面積について」』をご参照ください。
尚、有効面積算定については上記の算定に加え、認可外保育施設の届出先である地域の保育課等の指導を満たす必要があります。</t>
    <rPh sb="54" eb="56">
      <t>ホイク</t>
    </rPh>
    <rPh sb="56" eb="57">
      <t>シツ</t>
    </rPh>
    <rPh sb="58" eb="60">
      <t>テイイn</t>
    </rPh>
    <rPh sb="67" eb="69">
      <t>ユウコウ</t>
    </rPh>
    <rPh sb="90" eb="92">
      <t>ユウコ</t>
    </rPh>
    <rPh sb="92" eb="94">
      <t>m</t>
    </rPh>
    <rPh sb="95" eb="111">
      <t>サンテイ</t>
    </rPh>
    <rPh sb="112" eb="114">
      <t>ジョガイ</t>
    </rPh>
    <rPh sb="114" eb="116">
      <t>メンセキ</t>
    </rPh>
    <rPh sb="119" eb="122">
      <t>カグトウ</t>
    </rPh>
    <rPh sb="216" eb="218">
      <t>サンショウ</t>
    </rPh>
    <rPh sb="224" eb="225">
      <t>ナオ</t>
    </rPh>
    <rPh sb="237" eb="239">
      <t>ジョウキ</t>
    </rPh>
    <rPh sb="240" eb="242">
      <t>サンテイ</t>
    </rPh>
    <rPh sb="243" eb="244">
      <t>クワ</t>
    </rPh>
    <rPh sb="266" eb="267">
      <t>ナド</t>
    </rPh>
    <rPh sb="268" eb="270">
      <t>シドウ</t>
    </rPh>
    <phoneticPr fontId="1"/>
  </si>
  <si>
    <t>保育室は、面積や保育室の数、避難経路の配置などにより、防火上主要な間仕切り壁「114条区画」等が必要となる場合があります。部屋の配置に変更がある場合、地域の建築指導課へ計画平面図を提示のうえ協議を行い協議内容を下枠に記載して下さい。また協議不要と判断された場合は有資格者（建築士）のコメントを記載願います。
『建築関連資料集  事業計画申請用（令和6年11月14日版）－ P5』に記載されているように、専門性が高い部分については、児童・スタッフの安全面から有資格者（建築士）に相談いただくことをお勧めします。</t>
    <rPh sb="5" eb="7">
      <t>メンセキ</t>
    </rPh>
    <rPh sb="8" eb="11">
      <t>ホイク</t>
    </rPh>
    <rPh sb="12" eb="13">
      <t>ヘヤ</t>
    </rPh>
    <rPh sb="14" eb="16">
      <t>ヒナン</t>
    </rPh>
    <rPh sb="19" eb="21">
      <t>ハイティ</t>
    </rPh>
    <rPh sb="27" eb="30">
      <t xml:space="preserve">ボウカジョウ </t>
    </rPh>
    <rPh sb="46" eb="47">
      <t xml:space="preserve">トウ </t>
    </rPh>
    <rPh sb="48" eb="50">
      <t>ヒツヨウ</t>
    </rPh>
    <rPh sb="53" eb="54">
      <t>_x0000__x0005__x0002__x0004__x0008__x0003_</t>
    </rPh>
    <rPh sb="105" eb="106">
      <t>シタ</t>
    </rPh>
    <rPh sb="118" eb="120">
      <t>キョウギ</t>
    </rPh>
    <rPh sb="120" eb="122">
      <t>フヨウ</t>
    </rPh>
    <rPh sb="123" eb="125">
      <t>ハンダン</t>
    </rPh>
    <rPh sb="128" eb="130">
      <t>バアイ</t>
    </rPh>
    <rPh sb="131" eb="135">
      <t>ユウシカクシャ</t>
    </rPh>
    <rPh sb="136" eb="139">
      <t>ケンチクシ</t>
    </rPh>
    <rPh sb="146" eb="149">
      <t>キサイネガ</t>
    </rPh>
    <phoneticPr fontId="10"/>
  </si>
  <si>
    <t>保育室の場所、部屋の大きさ、保育室出入口に変更がある等の場合には避難経路・歩行距離について再度確認のうえ、図面に記載してください。
なお、図面記載方法は『建築関連資料集  事業計画申請用（令和6年11月14日版）－ P2』をご参照ください
地域の保育課・建築指導課、消防署へ計画平面図を提示のうえ、協議を行い、協議内容を下枠に記載してください（協議必要事項：保育課-避難経路、建築指導課-避難経路・歩行距離、消防-避難経路）
また協議不要と判断された場合は有資格者（建築士）のコメントを記載願います。
『建築関連資料集  事業計画申請用（令和6年11月14日版）－ P5』にも記載しているように、専門性が高い部分については、児童・スタッフの安全面から建築士（建築専門家）に相談いただくことをお勧めします。</t>
    <rPh sb="0" eb="3">
      <t>ホイク</t>
    </rPh>
    <rPh sb="4" eb="6">
      <t>ジッシバショ</t>
    </rPh>
    <rPh sb="7" eb="9">
      <t>ヘヤ</t>
    </rPh>
    <rPh sb="10" eb="11">
      <t>オオキ</t>
    </rPh>
    <rPh sb="14" eb="17">
      <t>ホイク</t>
    </rPh>
    <rPh sb="17" eb="20">
      <t>デイリ</t>
    </rPh>
    <rPh sb="21" eb="23">
      <t>ヘンコウ</t>
    </rPh>
    <rPh sb="26" eb="27">
      <t>ナド</t>
    </rPh>
    <rPh sb="28" eb="30">
      <t>バアイ</t>
    </rPh>
    <rPh sb="45" eb="48">
      <t>イチバントオ</t>
    </rPh>
    <rPh sb="133" eb="136">
      <t>ショウボウショ</t>
    </rPh>
    <rPh sb="160" eb="161">
      <t>シタ</t>
    </rPh>
    <rPh sb="179" eb="181">
      <t>ホイク</t>
    </rPh>
    <rPh sb="181" eb="182">
      <t>カ</t>
    </rPh>
    <rPh sb="183" eb="187">
      <t>ヒナンケイロ</t>
    </rPh>
    <rPh sb="188" eb="193">
      <t>ケンチクシドウカ</t>
    </rPh>
    <rPh sb="194" eb="198">
      <t>ヒナンケイロ</t>
    </rPh>
    <rPh sb="199" eb="203">
      <t>ホコウキョリ</t>
    </rPh>
    <rPh sb="204" eb="206">
      <t>ショウボウ</t>
    </rPh>
    <rPh sb="207" eb="211">
      <t>ヒナンケイロ</t>
    </rPh>
    <rPh sb="304" eb="306">
      <t>ブブン</t>
    </rPh>
    <phoneticPr fontId="1"/>
  </si>
  <si>
    <t>新たな保育室を設置する場合、保育室の場所を変更する場合、保育室の床面積が増える場合、保育室内を壁で仕切る場合などには、採光・換気・排煙の計算をし、有効値が保育室の必要値を上回っているか確認の上、図面に記載してください
なお、図面記載方法は『建築関連資料集  事業計画申請用（令和6年11月14日版）－ P2』をご参照ください。
『建築関連資料集  事業計画申請用（令和6年11月14日版）－ P5』に記載されているように、専門性が高い部分については、児童・スタッフの安全面から有資格者（建築士）に相談いただくことをお勧めします。</t>
    <rPh sb="59" eb="61">
      <t>サイコウ</t>
    </rPh>
    <rPh sb="62" eb="64">
      <t>カンキ</t>
    </rPh>
    <rPh sb="65" eb="67">
      <t>ハイエン</t>
    </rPh>
    <rPh sb="68" eb="70">
      <t>ケイサン</t>
    </rPh>
    <rPh sb="73" eb="75">
      <t>ユウコウ</t>
    </rPh>
    <rPh sb="75" eb="76">
      <t>アタイ</t>
    </rPh>
    <rPh sb="77" eb="80">
      <t>ホイク</t>
    </rPh>
    <rPh sb="81" eb="83">
      <t>ヒツヨウ</t>
    </rPh>
    <rPh sb="83" eb="84">
      <t>チ</t>
    </rPh>
    <rPh sb="85" eb="87">
      <t>ウワマワ</t>
    </rPh>
    <rPh sb="95" eb="96">
      <t>ウエ</t>
    </rPh>
    <rPh sb="112" eb="114">
      <t>ズメン</t>
    </rPh>
    <rPh sb="114" eb="116">
      <t>キサイ</t>
    </rPh>
    <rPh sb="116" eb="118">
      <t>ホウホウ</t>
    </rPh>
    <rPh sb="156" eb="158">
      <t>サンショウ</t>
    </rPh>
    <phoneticPr fontId="1"/>
  </si>
  <si>
    <t>変更前の部屋の用途が保育室(遊戯室等子どもが使用する部屋も含む)以外の場合、保育室の採光・換気・排煙の必要値を下回っていることがありますので確認してください。
なお、図面記載方法は『建築関連資料集  事業計画申請用（令和6年11月14日版）－ P2』をご参照ください。
『建築関連資料集  事業計画申請用（令和6年11月14日版）－ P5』に記載されているように、専門性が高い部分については、児童・スタッフの安全面から有資格者（建築士）に相談いただくことをお勧めします。</t>
    <rPh sb="182" eb="185">
      <t>センモンセイ</t>
    </rPh>
    <rPh sb="186" eb="187">
      <t>タカ</t>
    </rPh>
    <rPh sb="188" eb="190">
      <t>ブブン</t>
    </rPh>
    <phoneticPr fontId="1"/>
  </si>
  <si>
    <t>別途、『建築整備内容の法令・基準チェックシート(令和6年11月14日版）』を記載いただき、提出してください
こちらからダウンロード頂き、入力のうえ、提出ください。</t>
    <rPh sb="0" eb="2">
      <t>ベット</t>
    </rPh>
    <rPh sb="38" eb="40">
      <t>_x0000__x0000__x0002_</t>
    </rPh>
    <rPh sb="65" eb="66">
      <t>イタダ</t>
    </rPh>
    <rPh sb="68" eb="70">
      <t>ニュウリョク</t>
    </rPh>
    <rPh sb="74" eb="76">
      <t>テイシュツ</t>
    </rPh>
    <phoneticPr fontId="5"/>
  </si>
  <si>
    <t>感染予防の観点から、病児及び体調不良児保育を行うスペースと他のエリアは、空気の流通のない形で仕切られている必要があります。
仕切り方の注意点等については『建築関連資料集  事業計画申請用（令和6年11月14日版）』関連ページを参照のうえ、計画を行ってください。</t>
    <rPh sb="5" eb="7">
      <t>カンテン</t>
    </rPh>
    <rPh sb="10" eb="12">
      <t>ビョウジ</t>
    </rPh>
    <rPh sb="12" eb="13">
      <t>オヨ</t>
    </rPh>
    <rPh sb="14" eb="16">
      <t>タイチョウ</t>
    </rPh>
    <rPh sb="16" eb="18">
      <t>フリョウ</t>
    </rPh>
    <rPh sb="18" eb="19">
      <t>ジ</t>
    </rPh>
    <rPh sb="19" eb="21">
      <t>ホイク</t>
    </rPh>
    <rPh sb="22" eb="23">
      <t>オコナ</t>
    </rPh>
    <rPh sb="29" eb="30">
      <t>タ</t>
    </rPh>
    <rPh sb="36" eb="38">
      <t>クウキ</t>
    </rPh>
    <rPh sb="39" eb="41">
      <t>リュウツウ</t>
    </rPh>
    <rPh sb="44" eb="45">
      <t>カタチ</t>
    </rPh>
    <rPh sb="46" eb="48">
      <t>シキ</t>
    </rPh>
    <rPh sb="53" eb="55">
      <t>ヒツヨウ</t>
    </rPh>
    <rPh sb="62" eb="64">
      <t>シキ</t>
    </rPh>
    <rPh sb="65" eb="66">
      <t>カタ</t>
    </rPh>
    <rPh sb="67" eb="70">
      <t>チュウイテン</t>
    </rPh>
    <rPh sb="70" eb="71">
      <t>トウ</t>
    </rPh>
    <rPh sb="122" eb="123">
      <t>オコナ</t>
    </rPh>
    <phoneticPr fontId="1"/>
  </si>
  <si>
    <t>事務室内の余裕スペース等を利用して体調不良児対応型を行う場合には、体調不良児が「安静を保つことができる横になれるスペース」と「看護する看護師のスペース」が必要です。ベッド脇で大人が介助できるスペースを確保したうえでカーテンなどの仕切りを設け、安静とプライバシーが確保された環境で身体を休められるように計画してください。
仕切り方の注意点等については『建築関連資料集  事業計画申請用（令和6年11月14日版）－ P7』をご確認ください。</t>
    <rPh sb="0" eb="4">
      <t>ジムシツナイ</t>
    </rPh>
    <rPh sb="11" eb="12">
      <t>トウ</t>
    </rPh>
    <rPh sb="13" eb="15">
      <t>リヨウ</t>
    </rPh>
    <rPh sb="33" eb="38">
      <t>タイチョウフリョウジ</t>
    </rPh>
    <rPh sb="40" eb="42">
      <t>アンセイ</t>
    </rPh>
    <rPh sb="43" eb="44">
      <t>タモ</t>
    </rPh>
    <rPh sb="51" eb="52">
      <t>ヨコ</t>
    </rPh>
    <rPh sb="63" eb="65">
      <t>カンゴ</t>
    </rPh>
    <rPh sb="67" eb="70">
      <t>カンゴシ</t>
    </rPh>
    <rPh sb="77" eb="79">
      <t>ヒツヨウ</t>
    </rPh>
    <rPh sb="85" eb="86">
      <t>ワキ</t>
    </rPh>
    <rPh sb="87" eb="89">
      <t>オトナ</t>
    </rPh>
    <rPh sb="118" eb="119">
      <t>モウ</t>
    </rPh>
    <rPh sb="121" eb="123">
      <t>アンセイ</t>
    </rPh>
    <rPh sb="131" eb="133">
      <t>カクホ</t>
    </rPh>
    <rPh sb="136" eb="138">
      <t>カンキョウ</t>
    </rPh>
    <rPh sb="139" eb="141">
      <t>カラダ</t>
    </rPh>
    <rPh sb="142" eb="143">
      <t>ヤス</t>
    </rPh>
    <rPh sb="150" eb="152">
      <t>ケイカク</t>
    </rPh>
    <rPh sb="211" eb="213">
      <t>カクニン</t>
    </rPh>
    <phoneticPr fontId="1"/>
  </si>
  <si>
    <t>体調不良児対応型を行うスペースは、安静（コピー機や事務室入口の近傍等は不適）とプライバシーが確保され、地震時の安全性（棚からの物の落下防止等）に配慮されている必要があります。これらの配慮が適切になされていることを工事完了後の写真で確認し、是正を求めることがあります。
仕切り方の注意点等については『建築関連資料集  事業計画申請用（令和6年11月14日版）－ P7』をご確認ください。</t>
    <rPh sb="9" eb="10">
      <t>オコナ</t>
    </rPh>
    <rPh sb="17" eb="19">
      <t>アンセイ</t>
    </rPh>
    <rPh sb="25" eb="28">
      <t>ジムシツ</t>
    </rPh>
    <rPh sb="28" eb="30">
      <t>イリグチ</t>
    </rPh>
    <rPh sb="33" eb="34">
      <t>ナド</t>
    </rPh>
    <rPh sb="35" eb="37">
      <t>フテキ</t>
    </rPh>
    <rPh sb="46" eb="48">
      <t>カクホ</t>
    </rPh>
    <rPh sb="51" eb="54">
      <t>ジシンジ</t>
    </rPh>
    <rPh sb="55" eb="58">
      <t>アンゼンセイ</t>
    </rPh>
    <rPh sb="59" eb="60">
      <t>タナ</t>
    </rPh>
    <rPh sb="63" eb="64">
      <t>モノ</t>
    </rPh>
    <rPh sb="65" eb="69">
      <t>ラッカボウシ</t>
    </rPh>
    <rPh sb="69" eb="70">
      <t>トウ</t>
    </rPh>
    <rPh sb="72" eb="74">
      <t>ハイリョ</t>
    </rPh>
    <rPh sb="79" eb="81">
      <t>ヒツヨウ</t>
    </rPh>
    <rPh sb="91" eb="93">
      <t>ハイリョ</t>
    </rPh>
    <rPh sb="94" eb="96">
      <t>テキセツ</t>
    </rPh>
    <rPh sb="106" eb="108">
      <t>コウジ</t>
    </rPh>
    <rPh sb="108" eb="111">
      <t>カンリョウゴ</t>
    </rPh>
    <rPh sb="112" eb="114">
      <t>シャシン</t>
    </rPh>
    <rPh sb="115" eb="117">
      <t>カクニン</t>
    </rPh>
    <rPh sb="119" eb="121">
      <t>ゼセイ</t>
    </rPh>
    <rPh sb="122" eb="123">
      <t>モト</t>
    </rPh>
    <phoneticPr fontId="1"/>
  </si>
  <si>
    <t>事務室内の余裕スペース等を活用して体調不良児保育を行う場合には、事務室全体が保育室・廊下・ホール等の他のスペースと空気の流通のない形で仕切られている必要があります。
また、事務室に受付カウンターがある場合は開閉できる窓や扉を設置する必要があります。
仕切り方の注意点等については『建築関連資料集  事業計画申請用（令和6年11月14日版）-P7』関連ページを参照のうえ、計画をしてください。</t>
    <rPh sb="32" eb="35">
      <t>ジムシツ</t>
    </rPh>
    <rPh sb="35" eb="37">
      <t>ゼンタイ</t>
    </rPh>
    <rPh sb="38" eb="41">
      <t>ホイクシツ</t>
    </rPh>
    <rPh sb="42" eb="44">
      <t>ロウカ</t>
    </rPh>
    <rPh sb="48" eb="49">
      <t>トウ</t>
    </rPh>
    <rPh sb="50" eb="51">
      <t>ホカ</t>
    </rPh>
    <rPh sb="57" eb="59">
      <t>クウキ</t>
    </rPh>
    <rPh sb="60" eb="62">
      <t>リュウツウ</t>
    </rPh>
    <rPh sb="65" eb="66">
      <t>カタチ</t>
    </rPh>
    <rPh sb="67" eb="69">
      <t>シキ</t>
    </rPh>
    <rPh sb="74" eb="76">
      <t>ヒツヨウ</t>
    </rPh>
    <rPh sb="86" eb="89">
      <t>ジムシツ</t>
    </rPh>
    <rPh sb="90" eb="92">
      <t>ウケツケ</t>
    </rPh>
    <rPh sb="100" eb="102">
      <t>バアイ</t>
    </rPh>
    <rPh sb="103" eb="105">
      <t>カイヘイ</t>
    </rPh>
    <rPh sb="108" eb="109">
      <t>マド</t>
    </rPh>
    <rPh sb="110" eb="111">
      <t>トビラ</t>
    </rPh>
    <rPh sb="112" eb="114">
      <t>セッチ</t>
    </rPh>
    <rPh sb="116" eb="118">
      <t>ヒツヨウ</t>
    </rPh>
    <phoneticPr fontId="1"/>
  </si>
  <si>
    <t>病児・病後児対応型の保育室には、保育室とは別に安静室（観察室）の設置が必要となります。
安静室はベッド脇で大人が介助できるスペースを確保した部屋を設け、安静とプライバシーが確保された環境で身体を休められるように計画してください。
設置基準については『企業主導型保育事業における病児保育事業及び一時預かり事業に関する確認事項 － P2～P4』、『建築関連資料集  事業計画申請用（令和6年11月14日版）－ P6』をご確認ください。</t>
    <rPh sb="0" eb="2">
      <t>ビョウジ</t>
    </rPh>
    <rPh sb="3" eb="5">
      <t>ビョウゴ</t>
    </rPh>
    <rPh sb="5" eb="6">
      <t>ジ</t>
    </rPh>
    <rPh sb="6" eb="8">
      <t>タイオウ</t>
    </rPh>
    <rPh sb="8" eb="9">
      <t>ガタ</t>
    </rPh>
    <rPh sb="10" eb="13">
      <t>ホイクシツ</t>
    </rPh>
    <rPh sb="16" eb="19">
      <t>ホイクシツ</t>
    </rPh>
    <rPh sb="27" eb="30">
      <t>カンサツシツ</t>
    </rPh>
    <rPh sb="70" eb="72">
      <t>ヘヤ</t>
    </rPh>
    <phoneticPr fontId="1"/>
  </si>
  <si>
    <t>病児・病後児対応型の保育室には、保育室とは別に安静室（観察室）の設置が必要となります
定員１名の病児対応型もしくは定員１名の病後児対応型の場合に限り、保育室をカーテンなどで区切って安静にできるスペースが確保できることを条件に、1部屋での設置も可能です。
設置基準については『企業主導型保育事業における病児保育事業及び一時預かり事業に関する確認事項－ P2～P4』、『建築関連資料集  事業計画申請用（令和6年11月14日版）－ P6』をご確認ください。</t>
    <rPh sb="0" eb="2">
      <t>ビョウジ</t>
    </rPh>
    <rPh sb="3" eb="5">
      <t>ビョウゴ</t>
    </rPh>
    <rPh sb="5" eb="6">
      <t>ジ</t>
    </rPh>
    <rPh sb="6" eb="8">
      <t>タイオウ</t>
    </rPh>
    <rPh sb="8" eb="9">
      <t>ガタ</t>
    </rPh>
    <rPh sb="10" eb="13">
      <t>ホイクシツ</t>
    </rPh>
    <rPh sb="16" eb="19">
      <t>ホイクシツ</t>
    </rPh>
    <rPh sb="27" eb="30">
      <t>カンサツシツ</t>
    </rPh>
    <rPh sb="43" eb="45">
      <t>テイイン</t>
    </rPh>
    <rPh sb="46" eb="47">
      <t>メイ</t>
    </rPh>
    <rPh sb="57" eb="59">
      <t>テイイン</t>
    </rPh>
    <rPh sb="60" eb="61">
      <t>メイ</t>
    </rPh>
    <rPh sb="69" eb="71">
      <t>バアイ</t>
    </rPh>
    <rPh sb="72" eb="73">
      <t>カギ</t>
    </rPh>
    <rPh sb="75" eb="78">
      <t>ホイクシツ</t>
    </rPh>
    <rPh sb="86" eb="88">
      <t>クギ</t>
    </rPh>
    <rPh sb="90" eb="92">
      <t>アンセイ</t>
    </rPh>
    <rPh sb="101" eb="103">
      <t>カクホ</t>
    </rPh>
    <rPh sb="109" eb="111">
      <t>ジョウケン</t>
    </rPh>
    <rPh sb="114" eb="116">
      <t>ヘヤ</t>
    </rPh>
    <rPh sb="118" eb="120">
      <t>セッチ</t>
    </rPh>
    <rPh sb="121" eb="123">
      <t>カノウ</t>
    </rPh>
    <phoneticPr fontId="1"/>
  </si>
  <si>
    <t>一時預かり一般型の、固定家具、腰壁による間仕切りについては、事業主の責任で安全性と強度を十分に確保したものとしてください。安全性に疑義がある場合は加算が認められず、工事完了後であっても是正が求められる場合がございます
『建築関連資料集  事業計画申請用（令和6年11月14日版）－ P8』を参照の上、計画をしてください。
尚、安全性に疑義のある事例としては以下のようなものが挙げられます。
・床置き式既製品のベビーフェンスをビスや金物で固定したもの
・土台となる骨組み無しで、既存床に柱を立て、周囲を覆ったもの
・骨組なしで、板材と金物のみで固定したもの
・床から天井までのつっぱり棒を骨組みとして利用したもの
・切断したままの合板の小口が現しになっているもの
・子どもが触る部分に面取りやR加工がされておらず、尖った状態になっているもの
・既成家具の仕上の無い裏面が部屋内に面しているもの
腰壁等による間仕切りは工事完了時に建築審査を必要とする場合がございます。
審査を求められた場合、お手数ですが下記3点の資料を提出し、審査を受けてください。
１　図面（長さ、高さ、出入口幅、仕上げ、下地間隔、固定方法、既存床撤去の有無を記載）
２　工事写真
３　完成写真</t>
    <rPh sb="10" eb="14">
      <t>コテイカグ</t>
    </rPh>
    <rPh sb="15" eb="17">
      <t>コシカベ</t>
    </rPh>
    <rPh sb="82" eb="87">
      <t>コウジカンリョウゴ</t>
    </rPh>
    <rPh sb="162" eb="163">
      <t>ナオ</t>
    </rPh>
    <rPh sb="333" eb="334">
      <t>コ</t>
    </rPh>
    <rPh sb="372" eb="374">
      <t>キセイ</t>
    </rPh>
    <rPh sb="374" eb="376">
      <t>カグ</t>
    </rPh>
    <rPh sb="377" eb="379">
      <t>シアゲ</t>
    </rPh>
    <rPh sb="380" eb="381">
      <t>ナ</t>
    </rPh>
    <rPh sb="382" eb="384">
      <t>ウラメン</t>
    </rPh>
    <rPh sb="385" eb="388">
      <t>ヘヤウチ</t>
    </rPh>
    <rPh sb="389" eb="390">
      <t>メン</t>
    </rPh>
    <rPh sb="400" eb="401">
      <t>ナド</t>
    </rPh>
    <rPh sb="425" eb="427">
      <t>バアイ</t>
    </rPh>
    <rPh sb="435" eb="437">
      <t>シンサ</t>
    </rPh>
    <rPh sb="438" eb="439">
      <t>モト</t>
    </rPh>
    <rPh sb="443" eb="445">
      <t>バアイ</t>
    </rPh>
    <phoneticPr fontId="1"/>
  </si>
  <si>
    <t>建築整備内容の法令・基準チェックシート1.2（令和6年11月14日版）を記載・提出した</t>
    <rPh sb="39" eb="41">
      <t>テイシュツ</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</si>
</sst>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d&quot;日&quot;;@"/>
    <numFmt numFmtId="178" formatCode="yymmdd"/>
  </numFmts>
  <fonts count="161">
    <font>
      <sz val="11"/>
      <color theme="1"/>
      <name val="游ゴシック"/>
      <family val="2"/>
      <charset val="128"/>
      <scheme val="minor"/>
    </font>
    <font>
      <u/>
      <sz val="11"/>
      <color theme="10"/>
      <name val="游ゴシック"/>
      <family val="2"/>
      <charset val="128"/>
      <scheme val="minor"/>
    </font>
    <font>
      <sz val="9"/>
      <color theme="1"/>
      <name val="游ゴシック"/>
      <family val="3"/>
      <charset val="128"/>
      <scheme val="minor"/>
    </font>
    <font>
      <sz val="6"/>
      <name val="游ゴシック"/>
      <family val="2"/>
      <charset val="128"/>
      <scheme val="minor"/>
    </font>
    <font>
      <sz val="6"/>
      <color theme="1"/>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sz val="16"/>
      <color theme="0"/>
      <name val="游ゴシック"/>
      <family val="3"/>
      <charset val="128"/>
      <scheme val="minor"/>
    </font>
    <font>
      <sz val="9"/>
      <name val="游ゴシック"/>
      <family val="3"/>
      <charset val="128"/>
      <scheme val="minor"/>
    </font>
    <font>
      <sz val="9"/>
      <color theme="1"/>
      <name val="游ゴシック"/>
      <family val="2"/>
      <charset val="128"/>
      <scheme val="minor"/>
    </font>
    <font>
      <sz val="12"/>
      <color theme="8" tint="-0.249977111117893"/>
      <name val="游ゴシック"/>
      <family val="3"/>
      <charset val="128"/>
      <scheme val="minor"/>
    </font>
    <font>
      <sz val="6"/>
      <color rgb="FFFF0000"/>
      <name val="游ゴシック"/>
      <family val="3"/>
      <charset val="128"/>
      <scheme val="minor"/>
    </font>
    <font>
      <sz val="12"/>
      <name val="游ゴシック"/>
      <family val="3"/>
      <charset val="128"/>
      <scheme val="minor"/>
    </font>
    <font>
      <sz val="10"/>
      <name val="游ゴシック"/>
      <family val="3"/>
      <charset val="128"/>
      <scheme val="minor"/>
    </font>
    <font>
      <b/>
      <sz val="12"/>
      <color theme="1"/>
      <name val="游ゴシック"/>
      <family val="3"/>
      <charset val="128"/>
      <scheme val="minor"/>
    </font>
    <font>
      <b/>
      <sz val="12"/>
      <name val="游ゴシック"/>
      <family val="3"/>
      <charset val="128"/>
    </font>
    <font>
      <sz val="9"/>
      <color rgb="FF000000"/>
      <name val="Meiryo UI"/>
      <family val="3"/>
      <charset val="128"/>
    </font>
    <font>
      <sz val="8"/>
      <name val="游ゴシック"/>
      <family val="3"/>
      <charset val="128"/>
      <scheme val="minor"/>
    </font>
    <font>
      <sz val="10"/>
      <color theme="1"/>
      <name val="游ゴシック"/>
      <family val="3"/>
      <charset val="128"/>
      <scheme val="minor"/>
    </font>
    <font>
      <b/>
      <sz val="18"/>
      <color theme="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u/>
      <sz val="12"/>
      <color theme="10"/>
      <name val="游ゴシック"/>
      <family val="3"/>
      <charset val="128"/>
      <scheme val="minor"/>
    </font>
    <font>
      <sz val="11"/>
      <color theme="1"/>
      <name val="游ゴシック"/>
      <family val="3"/>
      <charset val="128"/>
      <scheme val="minor"/>
    </font>
    <font>
      <b/>
      <sz val="22"/>
      <color theme="1"/>
      <name val="游ゴシック"/>
      <family val="3"/>
      <charset val="128"/>
      <scheme val="minor"/>
    </font>
    <font>
      <b/>
      <sz val="12"/>
      <color rgb="FFFF0000"/>
      <name val="游ゴシック"/>
      <family val="3"/>
      <charset val="128"/>
      <scheme val="minor"/>
    </font>
    <font>
      <sz val="12"/>
      <color rgb="FFFF0000"/>
      <name val="游ゴシック"/>
      <family val="3"/>
      <charset val="128"/>
      <scheme val="minor"/>
    </font>
    <font>
      <sz val="12"/>
      <color theme="1"/>
      <name val="游ゴシック"/>
      <family val="3"/>
      <charset val="128"/>
      <scheme val="minor"/>
    </font>
    <font>
      <b/>
      <sz val="12"/>
      <color theme="5" tint="-0.249977111117893"/>
      <name val="游ゴシック"/>
      <family val="3"/>
      <charset val="128"/>
      <scheme val="minor"/>
    </font>
    <font>
      <sz val="12"/>
      <color theme="9"/>
      <name val="游ゴシック"/>
      <family val="3"/>
      <charset val="128"/>
      <scheme val="minor"/>
    </font>
    <font>
      <b/>
      <sz val="12"/>
      <color theme="0"/>
      <name val="游ゴシック"/>
      <family val="3"/>
      <charset val="128"/>
      <scheme val="minor"/>
    </font>
    <font>
      <sz val="12"/>
      <color theme="0"/>
      <name val="游ゴシック"/>
      <family val="3"/>
      <charset val="128"/>
      <scheme val="minor"/>
    </font>
    <font>
      <b/>
      <sz val="12"/>
      <name val="游ゴシック"/>
      <family val="3"/>
      <charset val="128"/>
      <scheme val="minor"/>
    </font>
    <font>
      <sz val="13"/>
      <color theme="1"/>
      <name val="游ゴシック"/>
      <family val="3"/>
      <charset val="128"/>
      <scheme val="minor"/>
    </font>
    <font>
      <b/>
      <sz val="6"/>
      <color rgb="FFFF0000"/>
      <name val="游ゴシック"/>
      <family val="3"/>
      <charset val="128"/>
      <scheme val="minor"/>
    </font>
    <font>
      <sz val="11"/>
      <name val="游ゴシック"/>
      <family val="3"/>
      <charset val="128"/>
      <scheme val="minor"/>
    </font>
    <font>
      <b/>
      <sz val="14"/>
      <name val="游ゴシック"/>
      <family val="3"/>
      <charset val="128"/>
      <scheme val="minor"/>
    </font>
    <font>
      <sz val="6"/>
      <name val="游ゴシック"/>
      <family val="3"/>
      <charset val="128"/>
      <scheme val="minor"/>
    </font>
    <font>
      <b/>
      <sz val="14"/>
      <color theme="1"/>
      <name val="游ゴシック"/>
      <family val="3"/>
      <charset val="128"/>
      <scheme val="minor"/>
    </font>
    <font>
      <sz val="16"/>
      <name val="游ゴシック"/>
      <family val="3"/>
      <charset val="128"/>
      <scheme val="minor"/>
    </font>
    <font>
      <b/>
      <sz val="11"/>
      <color rgb="FF0070C0"/>
      <name val="游ゴシック"/>
      <family val="3"/>
      <charset val="128"/>
      <scheme val="minor"/>
    </font>
    <font>
      <b/>
      <sz val="9"/>
      <name val="游ゴシック"/>
      <family val="3"/>
      <charset val="128"/>
      <scheme val="minor"/>
    </font>
    <font>
      <sz val="9"/>
      <name val="游ゴシック"/>
      <family val="3"/>
      <charset val="128"/>
    </font>
    <font>
      <sz val="9"/>
      <color theme="8"/>
      <name val="游ゴシック"/>
      <family val="3"/>
      <charset val="128"/>
      <scheme val="minor"/>
    </font>
    <font>
      <sz val="11"/>
      <color theme="0" tint="-0.14999847407452621"/>
      <name val="游ゴシック"/>
      <family val="3"/>
      <charset val="128"/>
      <scheme val="minor"/>
    </font>
    <font>
      <b/>
      <sz val="11"/>
      <color theme="0" tint="-0.1499984740745262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sz val="14"/>
      <color theme="1"/>
      <name val="游ゴシック"/>
      <family val="3"/>
      <charset val="128"/>
      <scheme val="minor"/>
    </font>
    <font>
      <b/>
      <sz val="14"/>
      <color theme="8" tint="0.59999389629810485"/>
      <name val="游ゴシック"/>
      <family val="3"/>
      <charset val="128"/>
      <scheme val="minor"/>
    </font>
    <font>
      <b/>
      <sz val="9"/>
      <color indexed="81"/>
      <name val="MS P ゴシック"/>
      <family val="3"/>
      <charset val="128"/>
    </font>
    <font>
      <b/>
      <sz val="18"/>
      <color theme="1"/>
      <name val="游ゴシック"/>
      <family val="3"/>
      <charset val="128"/>
      <scheme val="minor"/>
    </font>
    <font>
      <b/>
      <sz val="16"/>
      <color theme="1"/>
      <name val="游ゴシック"/>
      <family val="3"/>
      <charset val="128"/>
      <scheme val="minor"/>
    </font>
    <font>
      <b/>
      <sz val="18"/>
      <color rgb="FFFF0000"/>
      <name val="游ゴシック"/>
      <family val="3"/>
      <charset val="128"/>
      <scheme val="minor"/>
    </font>
    <font>
      <b/>
      <sz val="10"/>
      <color rgb="FFFF0000"/>
      <name val="游ゴシック"/>
      <family val="3"/>
      <charset val="128"/>
      <scheme val="minor"/>
    </font>
    <font>
      <sz val="9"/>
      <color theme="2" tint="-0.249977111117893"/>
      <name val="游ゴシック"/>
      <family val="3"/>
      <charset val="128"/>
      <scheme val="minor"/>
    </font>
    <font>
      <sz val="10"/>
      <color rgb="FFFF0000"/>
      <name val="游ゴシック"/>
      <family val="3"/>
      <charset val="128"/>
      <scheme val="minor"/>
    </font>
    <font>
      <b/>
      <sz val="14"/>
      <color rgb="FFFF0000"/>
      <name val="游ゴシック"/>
      <family val="3"/>
      <charset val="128"/>
      <scheme val="minor"/>
    </font>
    <font>
      <sz val="18"/>
      <color rgb="FFFF0000"/>
      <name val="游ゴシック"/>
      <family val="3"/>
      <charset val="128"/>
      <scheme val="minor"/>
    </font>
    <font>
      <b/>
      <u/>
      <sz val="10"/>
      <name val="游ゴシック"/>
      <family val="3"/>
      <charset val="128"/>
      <scheme val="minor"/>
    </font>
    <font>
      <sz val="9"/>
      <name val="Segoe UI Symbol"/>
      <family val="2"/>
    </font>
    <font>
      <b/>
      <sz val="8"/>
      <color rgb="FFC00000"/>
      <name val="游ゴシック"/>
      <family val="3"/>
      <charset val="128"/>
      <scheme val="minor"/>
    </font>
    <font>
      <sz val="24"/>
      <color rgb="FFFF0000"/>
      <name val="游ゴシック"/>
      <family val="3"/>
      <charset val="128"/>
      <scheme val="minor"/>
    </font>
    <font>
      <sz val="8"/>
      <color rgb="FFFF0000"/>
      <name val="游ゴシック"/>
      <family val="3"/>
      <charset val="128"/>
      <scheme val="minor"/>
    </font>
    <font>
      <sz val="12"/>
      <color theme="2" tint="-0.499984740745262"/>
      <name val="游ゴシック"/>
      <family val="3"/>
      <charset val="128"/>
      <scheme val="minor"/>
    </font>
    <font>
      <b/>
      <sz val="22"/>
      <color rgb="FFFF0000"/>
      <name val="游ゴシック"/>
      <family val="3"/>
      <charset val="128"/>
      <scheme val="minor"/>
    </font>
    <font>
      <b/>
      <sz val="16"/>
      <color rgb="FFFF0000"/>
      <name val="游ゴシック"/>
      <family val="3"/>
      <charset val="128"/>
      <scheme val="minor"/>
    </font>
    <font>
      <b/>
      <sz val="6"/>
      <color theme="1"/>
      <name val="游ゴシック"/>
      <family val="3"/>
      <charset val="128"/>
      <scheme val="minor"/>
    </font>
    <font>
      <b/>
      <sz val="11"/>
      <color theme="0" tint="-4.9989318521683403E-2"/>
      <name val="游ゴシック"/>
      <family val="3"/>
      <charset val="128"/>
      <scheme val="minor"/>
    </font>
    <font>
      <u/>
      <sz val="11"/>
      <name val="游ゴシック"/>
      <family val="3"/>
      <charset val="128"/>
      <scheme val="minor"/>
    </font>
    <font>
      <b/>
      <sz val="13"/>
      <color theme="1"/>
      <name val="游ゴシック"/>
      <family val="3"/>
      <charset val="128"/>
      <scheme val="minor"/>
    </font>
    <font>
      <sz val="9"/>
      <color rgb="FFC00000"/>
      <name val="游ゴシック"/>
      <family val="3"/>
      <charset val="128"/>
      <scheme val="minor"/>
    </font>
    <font>
      <sz val="8"/>
      <color theme="8"/>
      <name val="游ゴシック"/>
      <family val="3"/>
      <charset val="128"/>
      <scheme val="minor"/>
    </font>
    <font>
      <b/>
      <sz val="11"/>
      <color theme="1"/>
      <name val="游ゴシック"/>
      <family val="3"/>
      <charset val="128"/>
      <scheme val="minor"/>
    </font>
    <font>
      <sz val="9"/>
      <color rgb="FFFF33CC"/>
      <name val="游ゴシック"/>
      <family val="3"/>
      <charset val="128"/>
      <scheme val="minor"/>
    </font>
    <font>
      <b/>
      <sz val="9"/>
      <color rgb="FFFF33CC"/>
      <name val="游ゴシック"/>
      <family val="3"/>
      <charset val="128"/>
      <scheme val="minor"/>
    </font>
    <font>
      <b/>
      <sz val="9"/>
      <color rgb="FFFF0000"/>
      <name val="游ゴシック"/>
      <family val="3"/>
      <charset val="128"/>
      <scheme val="minor"/>
    </font>
    <font>
      <b/>
      <u/>
      <sz val="15"/>
      <color theme="0"/>
      <name val="游ゴシック"/>
      <family val="3"/>
      <charset val="128"/>
      <scheme val="minor"/>
    </font>
    <font>
      <b/>
      <sz val="11"/>
      <name val="游ゴシック"/>
      <family val="3"/>
      <charset val="128"/>
      <scheme val="minor"/>
    </font>
    <font>
      <b/>
      <sz val="10"/>
      <name val="游ゴシック"/>
      <family val="3"/>
      <charset val="128"/>
      <scheme val="minor"/>
    </font>
    <font>
      <b/>
      <sz val="6"/>
      <name val="游ゴシック"/>
      <family val="3"/>
      <charset val="128"/>
      <scheme val="minor"/>
    </font>
    <font>
      <sz val="8"/>
      <color theme="1"/>
      <name val="游ゴシック"/>
      <family val="3"/>
      <charset val="128"/>
      <scheme val="minor"/>
    </font>
    <font>
      <b/>
      <sz val="10"/>
      <color theme="5"/>
      <name val="游ゴシック"/>
      <family val="3"/>
      <charset val="128"/>
      <scheme val="minor"/>
    </font>
    <font>
      <b/>
      <sz val="10"/>
      <color rgb="FFFF33CC"/>
      <name val="游ゴシック"/>
      <family val="3"/>
      <charset val="128"/>
      <scheme val="minor"/>
    </font>
    <font>
      <b/>
      <u/>
      <sz val="11"/>
      <name val="游ゴシック"/>
      <family val="3"/>
      <charset val="128"/>
      <scheme val="minor"/>
    </font>
    <font>
      <b/>
      <sz val="15"/>
      <color theme="1"/>
      <name val="游ゴシック"/>
      <family val="3"/>
      <charset val="128"/>
      <scheme val="minor"/>
    </font>
    <font>
      <b/>
      <sz val="15"/>
      <color rgb="FFFF0000"/>
      <name val="游ゴシック"/>
      <family val="3"/>
      <charset val="128"/>
      <scheme val="minor"/>
    </font>
    <font>
      <b/>
      <sz val="15"/>
      <name val="游ゴシック"/>
      <family val="3"/>
      <charset val="128"/>
      <scheme val="minor"/>
    </font>
    <font>
      <b/>
      <sz val="25"/>
      <color theme="1"/>
      <name val="游ゴシック"/>
      <family val="3"/>
      <charset val="128"/>
      <scheme val="minor"/>
    </font>
    <font>
      <b/>
      <sz val="25"/>
      <color rgb="FFFF0000"/>
      <name val="游ゴシック"/>
      <family val="3"/>
      <charset val="128"/>
      <scheme val="minor"/>
    </font>
    <font>
      <b/>
      <sz val="10"/>
      <color rgb="FF0070C0"/>
      <name val="游ゴシック"/>
      <family val="3"/>
      <charset val="128"/>
      <scheme val="minor"/>
    </font>
    <font>
      <sz val="14"/>
      <color rgb="FFFF0000"/>
      <name val="游ゴシック"/>
      <family val="3"/>
      <charset val="128"/>
      <scheme val="minor"/>
    </font>
    <font>
      <b/>
      <u/>
      <sz val="14"/>
      <color rgb="FFFF0000"/>
      <name val="游ゴシック"/>
      <family val="3"/>
      <charset val="128"/>
      <scheme val="minor"/>
    </font>
    <font>
      <b/>
      <sz val="15"/>
      <color rgb="FFFF33CC"/>
      <name val="游ゴシック"/>
      <family val="3"/>
      <charset val="128"/>
      <scheme val="minor"/>
    </font>
    <font>
      <sz val="15"/>
      <color rgb="FFFF0000"/>
      <name val="游ゴシック"/>
      <family val="3"/>
      <charset val="128"/>
      <scheme val="minor"/>
    </font>
    <font>
      <sz val="15"/>
      <color theme="1"/>
      <name val="游ゴシック"/>
      <family val="3"/>
      <charset val="128"/>
      <scheme val="minor"/>
    </font>
    <font>
      <sz val="9"/>
      <color rgb="FF0070C0"/>
      <name val="游ゴシック"/>
      <family val="3"/>
      <charset val="128"/>
      <scheme val="minor"/>
    </font>
    <font>
      <sz val="7"/>
      <color theme="1"/>
      <name val="游ゴシック"/>
      <family val="2"/>
      <charset val="128"/>
      <scheme val="minor"/>
    </font>
    <font>
      <b/>
      <u/>
      <sz val="10"/>
      <color theme="1"/>
      <name val="游ゴシック"/>
      <family val="3"/>
      <charset val="128"/>
      <scheme val="minor"/>
    </font>
    <font>
      <b/>
      <sz val="10"/>
      <color rgb="FFF1F7ED"/>
      <name val="游ゴシック"/>
      <family val="3"/>
      <charset val="128"/>
      <scheme val="minor"/>
    </font>
    <font>
      <b/>
      <u/>
      <sz val="10"/>
      <color rgb="FFF1F7ED"/>
      <name val="游ゴシック"/>
      <family val="3"/>
      <charset val="128"/>
      <scheme val="minor"/>
    </font>
    <font>
      <sz val="11"/>
      <color rgb="FFF1F7ED"/>
      <name val="游ゴシック"/>
      <family val="3"/>
      <charset val="128"/>
      <scheme val="minor"/>
    </font>
    <font>
      <sz val="9"/>
      <color theme="0" tint="-0.14999847407452621"/>
      <name val="游ゴシック"/>
      <family val="3"/>
      <charset val="128"/>
      <scheme val="minor"/>
    </font>
    <font>
      <sz val="10"/>
      <color theme="0" tint="-4.9989318521683403E-2"/>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6.3"/>
      <color theme="1"/>
      <name val="游ゴシック"/>
      <family val="3"/>
      <charset val="128"/>
      <scheme val="minor"/>
    </font>
    <font>
      <b/>
      <sz val="16"/>
      <color rgb="FFFF33CC"/>
      <name val="游ゴシック"/>
      <family val="3"/>
      <charset val="128"/>
      <scheme val="minor"/>
    </font>
    <font>
      <b/>
      <sz val="16"/>
      <name val="游ゴシック"/>
      <family val="3"/>
      <charset val="128"/>
      <scheme val="minor"/>
    </font>
    <font>
      <b/>
      <sz val="16"/>
      <name val="游ゴシック"/>
      <family val="3"/>
      <charset val="128"/>
    </font>
    <font>
      <sz val="14"/>
      <name val="游ゴシック"/>
      <family val="3"/>
      <charset val="128"/>
      <scheme val="minor"/>
    </font>
    <font>
      <sz val="16"/>
      <color rgb="FFFF0000"/>
      <name val="游ゴシック"/>
      <family val="3"/>
      <charset val="128"/>
      <scheme val="minor"/>
    </font>
    <font>
      <sz val="16"/>
      <color theme="1"/>
      <name val="游ゴシック"/>
      <family val="3"/>
      <charset val="128"/>
      <scheme val="minor"/>
    </font>
    <font>
      <b/>
      <u/>
      <sz val="16"/>
      <color rgb="FFFF0000"/>
      <name val="游ゴシック"/>
      <family val="3"/>
      <charset val="128"/>
      <scheme val="minor"/>
    </font>
    <font>
      <b/>
      <u/>
      <sz val="16"/>
      <color theme="1"/>
      <name val="游ゴシック"/>
      <family val="3"/>
      <charset val="128"/>
      <scheme val="minor"/>
    </font>
    <font>
      <b/>
      <u/>
      <sz val="16"/>
      <color rgb="FFFF33CC"/>
      <name val="游ゴシック"/>
      <family val="3"/>
      <charset val="128"/>
      <scheme val="minor"/>
    </font>
    <font>
      <b/>
      <sz val="10"/>
      <color theme="0"/>
      <name val="游ゴシック"/>
      <family val="3"/>
      <charset val="128"/>
      <scheme val="minor"/>
    </font>
    <font>
      <b/>
      <sz val="10"/>
      <color theme="2" tint="-0.249977111117893"/>
      <name val="游ゴシック"/>
      <family val="3"/>
      <charset val="128"/>
      <scheme val="minor"/>
    </font>
    <font>
      <sz val="9"/>
      <color theme="2" tint="-0.749992370372631"/>
      <name val="游ゴシック"/>
      <family val="3"/>
      <charset val="128"/>
      <scheme val="minor"/>
    </font>
    <font>
      <sz val="9"/>
      <color theme="1"/>
      <name val="游ゴシック"/>
      <family val="3"/>
      <charset val="128"/>
    </font>
    <font>
      <b/>
      <u/>
      <sz val="16"/>
      <color theme="4"/>
      <name val="游ゴシック"/>
      <family val="3"/>
      <charset val="128"/>
      <scheme val="minor"/>
    </font>
    <font>
      <b/>
      <sz val="10"/>
      <color theme="4"/>
      <name val="游ゴシック"/>
      <family val="3"/>
      <charset val="128"/>
      <scheme val="minor"/>
    </font>
    <font>
      <b/>
      <sz val="11"/>
      <color theme="4"/>
      <name val="游ゴシック"/>
      <family val="3"/>
      <charset val="128"/>
      <scheme val="minor"/>
    </font>
    <font>
      <b/>
      <sz val="12"/>
      <color rgb="FFFF33CC"/>
      <name val="游ゴシック"/>
      <family val="3"/>
      <charset val="128"/>
      <scheme val="minor"/>
    </font>
    <font>
      <sz val="20"/>
      <color rgb="FFFF0000"/>
      <name val="游ゴシック"/>
      <family val="3"/>
      <charset val="128"/>
      <scheme val="minor"/>
    </font>
    <font>
      <sz val="20"/>
      <name val="游ゴシック"/>
      <family val="3"/>
      <charset val="128"/>
      <scheme val="minor"/>
    </font>
    <font>
      <sz val="11"/>
      <color theme="1" tint="0.499984740745262"/>
      <name val="游ゴシック"/>
      <family val="3"/>
      <charset val="128"/>
      <scheme val="minor"/>
    </font>
    <font>
      <b/>
      <sz val="10"/>
      <color theme="1" tint="0.499984740745262"/>
      <name val="游ゴシック"/>
      <family val="3"/>
      <charset val="128"/>
      <scheme val="minor"/>
    </font>
    <font>
      <b/>
      <sz val="11"/>
      <color theme="1" tint="0.499984740745262"/>
      <name val="游ゴシック"/>
      <family val="3"/>
      <charset val="128"/>
      <scheme val="minor"/>
    </font>
    <font>
      <sz val="10"/>
      <color theme="1" tint="0.499984740745262"/>
      <name val="游ゴシック"/>
      <family val="3"/>
      <charset val="128"/>
      <scheme val="minor"/>
    </font>
    <font>
      <sz val="9"/>
      <color theme="1" tint="0.499984740745262"/>
      <name val="游ゴシック"/>
      <family val="3"/>
      <charset val="128"/>
      <scheme val="minor"/>
    </font>
    <font>
      <sz val="6"/>
      <color theme="1" tint="0.499984740745262"/>
      <name val="游ゴシック"/>
      <family val="3"/>
      <charset val="128"/>
      <scheme val="minor"/>
    </font>
    <font>
      <b/>
      <sz val="18"/>
      <color theme="1" tint="0.499984740745262"/>
      <name val="游ゴシック"/>
      <family val="3"/>
      <charset val="128"/>
      <scheme val="minor"/>
    </font>
    <font>
      <sz val="16"/>
      <color theme="1" tint="0.499984740745262"/>
      <name val="游ゴシック"/>
      <family val="3"/>
      <charset val="128"/>
      <scheme val="minor"/>
    </font>
    <font>
      <sz val="20"/>
      <color theme="1" tint="0.499984740745262"/>
      <name val="游ゴシック"/>
      <family val="3"/>
      <charset val="128"/>
      <scheme val="minor"/>
    </font>
    <font>
      <b/>
      <sz val="11"/>
      <color rgb="FFFF33CC"/>
      <name val="游ゴシック"/>
      <family val="3"/>
      <charset val="128"/>
      <scheme val="minor"/>
    </font>
    <font>
      <sz val="8"/>
      <color theme="1"/>
      <name val="游ゴシック"/>
      <family val="2"/>
      <charset val="128"/>
      <scheme val="minor"/>
    </font>
    <font>
      <sz val="8"/>
      <color rgb="FFFF0000"/>
      <name val="游ゴシック"/>
      <family val="2"/>
      <charset val="128"/>
      <scheme val="minor"/>
    </font>
    <font>
      <u/>
      <sz val="11"/>
      <color theme="4"/>
      <name val="游ゴシック"/>
      <family val="3"/>
      <charset val="128"/>
      <scheme val="minor"/>
    </font>
    <font>
      <sz val="11"/>
      <color theme="4"/>
      <name val="游ゴシック"/>
      <family val="3"/>
      <charset val="128"/>
      <scheme val="minor"/>
    </font>
    <font>
      <sz val="9"/>
      <color theme="4"/>
      <name val="游ゴシック"/>
      <family val="3"/>
      <charset val="128"/>
      <scheme val="minor"/>
    </font>
    <font>
      <b/>
      <sz val="8"/>
      <color rgb="FFFF0000"/>
      <name val="游ゴシック"/>
      <family val="3"/>
      <charset val="128"/>
      <scheme val="minor"/>
    </font>
    <font>
      <b/>
      <sz val="8"/>
      <color rgb="FFFF0000"/>
      <name val="Segoe UI Symbol"/>
      <family val="1"/>
    </font>
    <font>
      <sz val="18"/>
      <color theme="2" tint="-0.249977111117893"/>
      <name val="游ゴシック"/>
      <family val="3"/>
      <charset val="128"/>
      <scheme val="minor"/>
    </font>
    <font>
      <b/>
      <sz val="13"/>
      <color theme="4"/>
      <name val="游ゴシック"/>
      <family val="3"/>
      <charset val="128"/>
      <scheme val="minor"/>
    </font>
    <font>
      <sz val="16"/>
      <color theme="4"/>
      <name val="Segoe UI Symbol"/>
      <family val="3"/>
    </font>
    <font>
      <b/>
      <sz val="11"/>
      <color theme="2" tint="-0.249977111117893"/>
      <name val="游ゴシック"/>
      <family val="3"/>
      <charset val="128"/>
      <scheme val="minor"/>
    </font>
    <font>
      <b/>
      <u/>
      <sz val="11"/>
      <color theme="4"/>
      <name val="游ゴシック"/>
      <family val="3"/>
      <charset val="128"/>
      <scheme val="minor"/>
    </font>
    <font>
      <u/>
      <sz val="12"/>
      <color theme="1"/>
      <name val="游ゴシック"/>
      <family val="2"/>
      <charset val="128"/>
      <scheme val="minor"/>
    </font>
    <font>
      <u/>
      <sz val="9"/>
      <color theme="1"/>
      <name val="游ゴシック"/>
      <family val="2"/>
      <charset val="128"/>
      <scheme val="minor"/>
    </font>
    <font>
      <b/>
      <u/>
      <sz val="8"/>
      <color rgb="FFFF0000"/>
      <name val="游ゴシック"/>
      <family val="3"/>
      <charset val="128"/>
      <scheme val="minor"/>
    </font>
    <font>
      <b/>
      <sz val="8"/>
      <color rgb="FFFF33CC"/>
      <name val="游ゴシック"/>
      <family val="3"/>
      <charset val="128"/>
      <scheme val="minor"/>
    </font>
    <font>
      <sz val="11"/>
      <color rgb="FFFF33CC"/>
      <name val="游ゴシック"/>
      <family val="3"/>
      <charset val="128"/>
      <scheme val="minor"/>
    </font>
    <font>
      <b/>
      <sz val="9"/>
      <color theme="0" tint="-0.499984740745262"/>
      <name val="游ゴシック"/>
      <family val="3"/>
      <charset val="128"/>
      <scheme val="minor"/>
    </font>
    <font>
      <b/>
      <sz val="11"/>
      <color theme="0" tint="-0.499984740745262"/>
      <name val="游ゴシック"/>
      <family val="3"/>
      <charset val="128"/>
      <scheme val="minor"/>
    </font>
    <font>
      <b/>
      <sz val="10"/>
      <color theme="0" tint="-0.499984740745262"/>
      <name val="游ゴシック"/>
      <family val="3"/>
      <charset val="128"/>
      <scheme val="minor"/>
    </font>
    <font>
      <b/>
      <sz val="22"/>
      <color theme="0" tint="-0.499984740745262"/>
      <name val="游ゴシック"/>
      <family val="3"/>
      <charset val="128"/>
      <scheme val="minor"/>
    </font>
    <font>
      <b/>
      <sz val="18"/>
      <color theme="0" tint="-0.499984740745262"/>
      <name val="游ゴシック"/>
      <family val="3"/>
      <charset val="128"/>
      <scheme val="minor"/>
    </font>
    <font>
      <b/>
      <sz val="20"/>
      <color theme="1" tint="0.499984740745262"/>
      <name val="游ゴシック"/>
      <family val="3"/>
      <charset val="128"/>
      <scheme val="minor"/>
    </font>
    <font>
      <b/>
      <sz val="9"/>
      <color theme="4"/>
      <name val="游ゴシック"/>
      <family val="3"/>
      <charset val="128"/>
      <scheme val="minor"/>
    </font>
    <font>
      <sz val="9"/>
      <name val="Segoe UI Symbol"/>
      <family val="1"/>
    </font>
  </fonts>
  <fills count="1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1F7ED"/>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theme="4" tint="0.59999389629810485"/>
        <bgColor indexed="64"/>
      </patternFill>
    </fill>
    <fill>
      <patternFill patternType="solid">
        <fgColor theme="9" tint="0.79998168889431442"/>
        <bgColor indexed="64"/>
      </patternFill>
    </fill>
  </fills>
  <borders count="45">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top style="hair">
        <color indexed="64"/>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64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18"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0" fontId="11" fillId="0" borderId="0" xfId="0" applyFont="1" applyAlignment="1" applyProtection="1">
      <alignment horizontal="center" vertical="center"/>
      <protection locked="0"/>
    </xf>
    <xf numFmtId="0" fontId="22" fillId="0" borderId="0" xfId="1" applyFont="1" applyBorder="1" applyAlignment="1" applyProtection="1">
      <alignment horizontal="center" vertical="center"/>
    </xf>
    <xf numFmtId="0" fontId="1" fillId="0" borderId="7" xfId="1" applyBorder="1" applyAlignment="1" applyProtection="1">
      <alignment horizontal="center" vertical="center"/>
    </xf>
    <xf numFmtId="0" fontId="1" fillId="0" borderId="0" xfId="1" applyProtection="1">
      <alignment vertical="center"/>
    </xf>
    <xf numFmtId="0" fontId="20"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vertical="top" wrapText="1"/>
    </xf>
    <xf numFmtId="0" fontId="8" fillId="0" borderId="0" xfId="0" applyFont="1" applyAlignment="1">
      <alignment vertical="center" wrapText="1"/>
    </xf>
    <xf numFmtId="49" fontId="8" fillId="0" borderId="0" xfId="0" applyNumberFormat="1" applyFont="1" applyAlignment="1">
      <alignment horizontal="center" vertical="center" wrapText="1"/>
    </xf>
    <xf numFmtId="0" fontId="43" fillId="0" borderId="0" xfId="0" applyFont="1" applyAlignment="1">
      <alignment horizontal="left" vertical="center" wrapText="1"/>
    </xf>
    <xf numFmtId="0" fontId="8" fillId="0" borderId="0" xfId="0" applyFont="1" applyAlignment="1">
      <alignment horizontal="left" wrapText="1"/>
    </xf>
    <xf numFmtId="0" fontId="8" fillId="0" borderId="0" xfId="0" applyFont="1" applyAlignment="1">
      <alignment horizontal="center"/>
    </xf>
    <xf numFmtId="0" fontId="2" fillId="0" borderId="0" xfId="0" applyFont="1" applyAlignment="1"/>
    <xf numFmtId="0" fontId="8" fillId="0" borderId="0" xfId="0" applyFont="1" applyAlignment="1">
      <alignment wrapText="1"/>
    </xf>
    <xf numFmtId="49" fontId="8" fillId="0" borderId="0" xfId="0" applyNumberFormat="1" applyFont="1" applyAlignment="1">
      <alignment horizontal="center"/>
    </xf>
    <xf numFmtId="0" fontId="41" fillId="0" borderId="0" xfId="0" applyFont="1" applyAlignment="1">
      <alignment horizontal="center" wrapText="1"/>
    </xf>
    <xf numFmtId="0" fontId="0" fillId="6" borderId="0" xfId="0" applyFill="1">
      <alignment vertical="center"/>
    </xf>
    <xf numFmtId="0" fontId="44" fillId="6" borderId="0" xfId="0" applyFont="1" applyFill="1">
      <alignment vertical="center"/>
    </xf>
    <xf numFmtId="0" fontId="45" fillId="6" borderId="0" xfId="0" applyFont="1" applyFill="1" applyAlignment="1">
      <alignment horizontal="center" vertical="center"/>
    </xf>
    <xf numFmtId="0" fontId="0" fillId="0" borderId="1" xfId="0" applyBorder="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8" fillId="0" borderId="0" xfId="1" applyFont="1">
      <alignment vertical="center"/>
    </xf>
    <xf numFmtId="0" fontId="8" fillId="0" borderId="0" xfId="1" applyFont="1" applyAlignment="1">
      <alignment horizontal="left" vertical="center"/>
    </xf>
    <xf numFmtId="0" fontId="2" fillId="0" borderId="0" xfId="0" applyFont="1" applyAlignment="1">
      <alignment horizontal="right" vertical="center"/>
    </xf>
    <xf numFmtId="0" fontId="48" fillId="0" borderId="0" xfId="0" applyFont="1" applyAlignment="1">
      <alignment horizontal="center" vertical="center"/>
    </xf>
    <xf numFmtId="0" fontId="2" fillId="0" borderId="18" xfId="0" applyFont="1" applyBorder="1">
      <alignment vertical="center"/>
    </xf>
    <xf numFmtId="0" fontId="42" fillId="0" borderId="9"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18" xfId="0" applyFont="1" applyBorder="1" applyAlignment="1" applyProtection="1">
      <alignment horizontal="center" vertical="center" wrapText="1"/>
      <protection locked="0"/>
    </xf>
    <xf numFmtId="0" fontId="42" fillId="0" borderId="20" xfId="0" applyFont="1" applyBorder="1" applyAlignment="1" applyProtection="1">
      <alignment horizontal="center" vertical="center" wrapText="1"/>
      <protection locked="0"/>
    </xf>
    <xf numFmtId="0" fontId="8" fillId="0" borderId="17" xfId="0" applyFont="1" applyBorder="1" applyAlignment="1">
      <alignment vertical="top"/>
    </xf>
    <xf numFmtId="0" fontId="8" fillId="0" borderId="19" xfId="0" applyFont="1" applyBorder="1" applyAlignment="1">
      <alignment vertical="top"/>
    </xf>
    <xf numFmtId="0" fontId="8" fillId="0" borderId="21" xfId="0" applyFont="1" applyBorder="1" applyAlignment="1">
      <alignment vertical="top"/>
    </xf>
    <xf numFmtId="0" fontId="8" fillId="0" borderId="23" xfId="0" applyFont="1" applyBorder="1" applyAlignment="1">
      <alignment vertical="top"/>
    </xf>
    <xf numFmtId="0" fontId="8" fillId="0" borderId="17" xfId="0" applyFont="1" applyBorder="1" applyAlignment="1">
      <alignment horizontal="left" vertical="top"/>
    </xf>
    <xf numFmtId="0" fontId="8" fillId="0" borderId="25" xfId="0" applyFont="1" applyBorder="1" applyAlignment="1">
      <alignment vertical="top" wrapText="1"/>
    </xf>
    <xf numFmtId="0" fontId="8" fillId="0" borderId="0" xfId="0" applyFont="1" applyAlignment="1">
      <alignment horizontal="center" vertical="center" wrapText="1"/>
    </xf>
    <xf numFmtId="0" fontId="6" fillId="0" borderId="0" xfId="0" applyFont="1" applyAlignment="1">
      <alignment horizontal="center" vertical="top" wrapText="1"/>
    </xf>
    <xf numFmtId="0" fontId="8" fillId="0" borderId="0" xfId="0" applyFont="1" applyAlignment="1">
      <alignment horizontal="center" wrapText="1"/>
    </xf>
    <xf numFmtId="0" fontId="43" fillId="0" borderId="0" xfId="0" applyFont="1" applyAlignment="1">
      <alignment horizontal="center" vertical="center" wrapText="1"/>
    </xf>
    <xf numFmtId="0" fontId="6" fillId="0" borderId="0" xfId="0" applyFont="1" applyAlignment="1">
      <alignment horizontal="center" vertical="center" wrapText="1"/>
    </xf>
    <xf numFmtId="0" fontId="60" fillId="0" borderId="20"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21" fillId="0" borderId="0" xfId="0" applyFont="1" applyAlignment="1">
      <alignment horizontal="center" vertical="center"/>
    </xf>
    <xf numFmtId="0" fontId="34"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0" xfId="0" applyFont="1">
      <alignment vertical="center"/>
    </xf>
    <xf numFmtId="49" fontId="13" fillId="0" borderId="0" xfId="0" applyNumberFormat="1" applyFont="1" applyAlignment="1">
      <alignment horizontal="center" vertical="center" wrapText="1"/>
    </xf>
    <xf numFmtId="0" fontId="11"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vertical="center" wrapText="1"/>
    </xf>
    <xf numFmtId="0" fontId="4" fillId="3" borderId="0" xfId="0" applyFont="1" applyFill="1" applyAlignment="1">
      <alignment horizontal="center" vertical="center"/>
    </xf>
    <xf numFmtId="0" fontId="1" fillId="0" borderId="0" xfId="1" applyBorder="1" applyAlignment="1" applyProtection="1">
      <alignment horizontal="center" vertical="center"/>
    </xf>
    <xf numFmtId="0" fontId="56" fillId="0" borderId="0" xfId="0" applyFont="1" applyAlignment="1">
      <alignment horizontal="center" vertical="center"/>
    </xf>
    <xf numFmtId="0" fontId="17" fillId="0" borderId="0" xfId="0" applyFont="1" applyAlignment="1">
      <alignment horizontal="center" vertical="center" wrapText="1"/>
    </xf>
    <xf numFmtId="0" fontId="6" fillId="0" borderId="2" xfId="0" applyFont="1" applyBorder="1" applyAlignment="1">
      <alignment horizontal="center" vertical="center" wrapText="1"/>
    </xf>
    <xf numFmtId="0" fontId="62" fillId="0" borderId="4" xfId="0" applyFont="1" applyBorder="1" applyAlignment="1">
      <alignment horizontal="center" vertical="center" wrapText="1"/>
    </xf>
    <xf numFmtId="49" fontId="56" fillId="0" borderId="0" xfId="0" applyNumberFormat="1" applyFont="1" applyAlignment="1">
      <alignment horizontal="center" vertical="center" textRotation="255" shrinkToFit="1"/>
    </xf>
    <xf numFmtId="0" fontId="8" fillId="0" borderId="11" xfId="0" applyFont="1" applyBorder="1">
      <alignment vertical="center"/>
    </xf>
    <xf numFmtId="0" fontId="8" fillId="0" borderId="12" xfId="0" applyFont="1" applyBorder="1">
      <alignment vertical="center"/>
    </xf>
    <xf numFmtId="0" fontId="8" fillId="0" borderId="11" xfId="0" applyFont="1" applyBorder="1" applyAlignment="1">
      <alignment vertical="top"/>
    </xf>
    <xf numFmtId="0" fontId="8" fillId="0" borderId="12" xfId="0" applyFont="1" applyBorder="1" applyAlignment="1">
      <alignment vertical="top"/>
    </xf>
    <xf numFmtId="0" fontId="8" fillId="0" borderId="13" xfId="0" applyFont="1" applyBorder="1">
      <alignment vertical="center"/>
    </xf>
    <xf numFmtId="0" fontId="42" fillId="0" borderId="19" xfId="0" applyFont="1" applyBorder="1" applyAlignment="1">
      <alignment horizontal="left" vertical="top"/>
    </xf>
    <xf numFmtId="0" fontId="63" fillId="0" borderId="0" xfId="0" applyFont="1" applyAlignment="1">
      <alignment horizontal="center" vertical="center" wrapText="1"/>
    </xf>
    <xf numFmtId="0" fontId="71" fillId="0" borderId="0" xfId="0" applyFont="1" applyAlignment="1">
      <alignment horizontal="center" vertical="center" wrapText="1"/>
    </xf>
    <xf numFmtId="0" fontId="63" fillId="0" borderId="0" xfId="0" applyFont="1" applyAlignment="1">
      <alignment horizontal="center" vertical="top" wrapText="1"/>
    </xf>
    <xf numFmtId="0" fontId="72" fillId="0" borderId="0" xfId="0" applyFont="1" applyAlignment="1">
      <alignment horizontal="center" vertical="center" wrapText="1"/>
    </xf>
    <xf numFmtId="0" fontId="33" fillId="0" borderId="0" xfId="0" applyFont="1" applyProtection="1">
      <alignment vertical="center"/>
      <protection hidden="1"/>
    </xf>
    <xf numFmtId="0" fontId="0" fillId="0" borderId="0" xfId="0" applyProtection="1">
      <alignment vertical="center"/>
      <protection hidden="1"/>
    </xf>
    <xf numFmtId="0" fontId="0" fillId="9" borderId="0" xfId="0" applyFill="1">
      <alignment vertical="center"/>
    </xf>
    <xf numFmtId="0" fontId="48" fillId="9" borderId="0" xfId="0" applyFont="1" applyFill="1">
      <alignment vertical="center"/>
    </xf>
    <xf numFmtId="0" fontId="2" fillId="9" borderId="0" xfId="0" applyFont="1" applyFill="1">
      <alignment vertical="center"/>
    </xf>
    <xf numFmtId="0" fontId="4" fillId="9" borderId="0" xfId="0" applyFont="1" applyFill="1" applyAlignment="1">
      <alignment horizontal="center" vertical="center"/>
    </xf>
    <xf numFmtId="0" fontId="21" fillId="9" borderId="0" xfId="0" applyFont="1" applyFill="1" applyAlignment="1">
      <alignment horizontal="center" vertical="center"/>
    </xf>
    <xf numFmtId="0" fontId="34" fillId="9" borderId="0" xfId="0" applyFont="1" applyFill="1" applyAlignment="1">
      <alignment horizontal="center" vertical="center"/>
    </xf>
    <xf numFmtId="0" fontId="2" fillId="9" borderId="0" xfId="0" applyFont="1" applyFill="1" applyAlignment="1">
      <alignment horizontal="center" vertical="center"/>
    </xf>
    <xf numFmtId="0" fontId="5" fillId="9" borderId="0" xfId="0" applyFont="1" applyFill="1" applyAlignment="1">
      <alignment horizontal="center" vertical="center"/>
    </xf>
    <xf numFmtId="0" fontId="18" fillId="9" borderId="0" xfId="0" applyFont="1" applyFill="1" applyAlignment="1">
      <alignment horizontal="center" vertical="center"/>
    </xf>
    <xf numFmtId="49" fontId="8" fillId="9" borderId="0" xfId="0" applyNumberFormat="1" applyFont="1" applyFill="1" applyAlignment="1">
      <alignment horizontal="center" vertical="center"/>
    </xf>
    <xf numFmtId="49" fontId="13" fillId="9" borderId="0" xfId="0" applyNumberFormat="1" applyFont="1" applyFill="1" applyAlignment="1">
      <alignment horizontal="center" vertical="center"/>
    </xf>
    <xf numFmtId="0" fontId="13" fillId="9" borderId="0" xfId="0" applyFont="1" applyFill="1" applyAlignment="1">
      <alignment horizontal="center" vertical="center"/>
    </xf>
    <xf numFmtId="0" fontId="73" fillId="0" borderId="0" xfId="0" applyFont="1">
      <alignment vertical="center"/>
    </xf>
    <xf numFmtId="0" fontId="38" fillId="0" borderId="0" xfId="0" applyFont="1">
      <alignment vertical="center"/>
    </xf>
    <xf numFmtId="0" fontId="76" fillId="0" borderId="0" xfId="0" applyFont="1" applyProtection="1">
      <alignment vertical="center"/>
      <protection locked="0"/>
    </xf>
    <xf numFmtId="0" fontId="78" fillId="0" borderId="0" xfId="0" applyFont="1">
      <alignment vertical="center"/>
    </xf>
    <xf numFmtId="0" fontId="78" fillId="9" borderId="0" xfId="0" applyFont="1" applyFill="1">
      <alignment vertical="center"/>
    </xf>
    <xf numFmtId="0" fontId="79" fillId="6" borderId="0" xfId="0" applyFont="1" applyFill="1" applyAlignment="1">
      <alignment horizontal="center" vertical="center" wrapText="1"/>
    </xf>
    <xf numFmtId="0" fontId="80" fillId="0" borderId="0" xfId="0" applyFont="1" applyAlignment="1">
      <alignment horizontal="center" vertical="center"/>
    </xf>
    <xf numFmtId="0" fontId="78" fillId="0" borderId="0" xfId="0" applyFont="1" applyAlignment="1">
      <alignment horizontal="center" vertical="center"/>
    </xf>
    <xf numFmtId="0" fontId="79" fillId="6" borderId="0" xfId="0" applyFont="1" applyFill="1">
      <alignment vertical="center"/>
    </xf>
    <xf numFmtId="0" fontId="78" fillId="6" borderId="0" xfId="0" applyFont="1" applyFill="1">
      <alignment vertical="center"/>
    </xf>
    <xf numFmtId="0" fontId="79" fillId="0" borderId="0" xfId="0" applyFont="1">
      <alignment vertical="center"/>
    </xf>
    <xf numFmtId="0" fontId="79" fillId="9" borderId="0" xfId="0" applyFont="1" applyFill="1">
      <alignment vertical="center"/>
    </xf>
    <xf numFmtId="0" fontId="79" fillId="6" borderId="0" xfId="0" applyFont="1" applyFill="1" applyAlignment="1">
      <alignment horizontal="center" vertical="center"/>
    </xf>
    <xf numFmtId="0" fontId="79" fillId="6" borderId="0" xfId="0" applyFont="1" applyFill="1" applyAlignment="1">
      <alignment horizontal="left" vertical="center"/>
    </xf>
    <xf numFmtId="0" fontId="41" fillId="6" borderId="0" xfId="0" applyFont="1" applyFill="1" applyAlignment="1">
      <alignment horizontal="left" vertical="center"/>
    </xf>
    <xf numFmtId="0" fontId="73" fillId="9" borderId="0" xfId="0" applyFont="1" applyFill="1">
      <alignment vertical="center"/>
    </xf>
    <xf numFmtId="0" fontId="5" fillId="0" borderId="0" xfId="0" applyFont="1">
      <alignment vertical="center"/>
    </xf>
    <xf numFmtId="0" fontId="67" fillId="0" borderId="0" xfId="0" applyFont="1" applyAlignment="1">
      <alignment horizontal="center" vertical="center"/>
    </xf>
    <xf numFmtId="0" fontId="73" fillId="0" borderId="0" xfId="0" applyFont="1" applyAlignment="1">
      <alignment horizontal="center" vertical="center"/>
    </xf>
    <xf numFmtId="0" fontId="81" fillId="9" borderId="0" xfId="0" applyFont="1" applyFill="1">
      <alignment vertical="center"/>
    </xf>
    <xf numFmtId="0" fontId="17" fillId="9" borderId="0" xfId="0" applyFont="1" applyFill="1">
      <alignment vertical="center"/>
    </xf>
    <xf numFmtId="0" fontId="82" fillId="6" borderId="0" xfId="0" applyFont="1" applyFill="1">
      <alignment vertical="center"/>
    </xf>
    <xf numFmtId="0" fontId="83" fillId="6" borderId="0" xfId="0" applyFont="1" applyFill="1">
      <alignment vertical="center"/>
    </xf>
    <xf numFmtId="0" fontId="59" fillId="6" borderId="0" xfId="1" applyFont="1" applyFill="1" applyAlignment="1">
      <alignment horizontal="left" vertical="center"/>
    </xf>
    <xf numFmtId="0" fontId="20" fillId="0" borderId="0" xfId="0" applyFont="1" applyAlignment="1">
      <alignment horizontal="center"/>
    </xf>
    <xf numFmtId="0" fontId="18" fillId="0" borderId="0" xfId="0" applyFont="1" applyAlignment="1">
      <alignment horizontal="center"/>
    </xf>
    <xf numFmtId="0" fontId="4" fillId="0" borderId="0" xfId="0" applyFont="1" applyAlignment="1" applyProtection="1">
      <alignment horizontal="center" vertical="center"/>
      <protection locked="0"/>
    </xf>
    <xf numFmtId="0" fontId="79" fillId="0" borderId="0" xfId="0" applyFont="1" applyAlignment="1">
      <alignment horizontal="center" vertical="center"/>
    </xf>
    <xf numFmtId="0" fontId="59" fillId="6" borderId="0" xfId="0" applyFont="1" applyFill="1" applyAlignment="1">
      <alignment horizontal="left" vertical="center"/>
    </xf>
    <xf numFmtId="0" fontId="59" fillId="6" borderId="0" xfId="0" applyFont="1" applyFill="1">
      <alignment vertical="center"/>
    </xf>
    <xf numFmtId="0" fontId="79" fillId="6" borderId="0" xfId="0" applyFont="1" applyFill="1" applyAlignment="1">
      <alignment horizontal="left" vertical="center" indent="1"/>
    </xf>
    <xf numFmtId="0" fontId="81" fillId="0" borderId="0" xfId="0" applyFont="1">
      <alignment vertical="center"/>
    </xf>
    <xf numFmtId="0" fontId="67" fillId="0" borderId="0" xfId="0" applyFont="1" applyAlignment="1" applyProtection="1">
      <alignment horizontal="center" vertical="center"/>
      <protection locked="0"/>
    </xf>
    <xf numFmtId="0" fontId="80" fillId="0" borderId="0" xfId="0" applyFont="1" applyAlignment="1" applyProtection="1">
      <alignment horizontal="center" vertical="center"/>
      <protection locked="0"/>
    </xf>
    <xf numFmtId="0" fontId="79" fillId="0" borderId="0" xfId="0" applyFont="1" applyAlignment="1" applyProtection="1">
      <alignment horizontal="center" vertical="center"/>
      <protection locked="0"/>
    </xf>
    <xf numFmtId="0" fontId="38" fillId="0" borderId="0" xfId="0" applyFont="1" applyAlignment="1"/>
    <xf numFmtId="0" fontId="23" fillId="0" borderId="0" xfId="0" applyFont="1">
      <alignment vertical="center"/>
    </xf>
    <xf numFmtId="0" fontId="99" fillId="6" borderId="0" xfId="0" applyFont="1" applyFill="1" applyAlignment="1">
      <alignment horizontal="left" vertical="center"/>
    </xf>
    <xf numFmtId="0" fontId="100" fillId="6" borderId="0" xfId="1" applyFont="1" applyFill="1" applyAlignment="1">
      <alignment horizontal="left" vertical="center"/>
    </xf>
    <xf numFmtId="0" fontId="99" fillId="6" borderId="0" xfId="0" applyFont="1" applyFill="1">
      <alignment vertical="center"/>
    </xf>
    <xf numFmtId="0" fontId="99" fillId="6" borderId="0" xfId="1" applyFont="1" applyFill="1" applyAlignment="1">
      <alignment horizontal="center" vertical="center"/>
    </xf>
    <xf numFmtId="0" fontId="99" fillId="6" borderId="0" xfId="0" applyFont="1" applyFill="1" applyAlignment="1">
      <alignment horizontal="center" vertical="center"/>
    </xf>
    <xf numFmtId="0" fontId="8" fillId="0" borderId="14" xfId="0" applyFont="1" applyBorder="1" applyAlignment="1">
      <alignment vertical="top" wrapText="1"/>
    </xf>
    <xf numFmtId="0" fontId="27" fillId="0" borderId="0" xfId="0" applyFont="1" applyAlignment="1">
      <alignment horizontal="left" vertical="center" wrapText="1"/>
    </xf>
    <xf numFmtId="0" fontId="2" fillId="0" borderId="7" xfId="0" applyFont="1" applyBorder="1" applyAlignment="1">
      <alignment horizontal="center" vertical="center"/>
    </xf>
    <xf numFmtId="0" fontId="11" fillId="0" borderId="7" xfId="0" applyFont="1" applyBorder="1" applyAlignment="1">
      <alignment horizontal="center" vertical="center"/>
    </xf>
    <xf numFmtId="0" fontId="7" fillId="0" borderId="0" xfId="0" applyFont="1" applyAlignment="1">
      <alignment horizontal="center" vertical="center"/>
    </xf>
    <xf numFmtId="0" fontId="90" fillId="0" borderId="0" xfId="0" applyFont="1" applyAlignment="1">
      <alignment horizontal="center" vertical="center"/>
    </xf>
    <xf numFmtId="0" fontId="27"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19" fillId="0" borderId="0" xfId="0" applyFont="1" applyAlignment="1">
      <alignment horizontal="center" vertical="center"/>
    </xf>
    <xf numFmtId="0" fontId="30" fillId="0" borderId="0" xfId="0" applyFont="1" applyAlignment="1">
      <alignment horizontal="center" vertical="center"/>
    </xf>
    <xf numFmtId="0" fontId="27" fillId="0" borderId="0" xfId="0" applyFont="1">
      <alignment vertical="center"/>
    </xf>
    <xf numFmtId="0" fontId="31" fillId="0" borderId="0" xfId="0" applyFont="1" applyAlignment="1">
      <alignment horizontal="center" vertical="center"/>
    </xf>
    <xf numFmtId="0" fontId="40"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left"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1" fillId="0" borderId="1" xfId="0" applyFont="1" applyBorder="1" applyAlignment="1">
      <alignment horizontal="center" vertical="center"/>
    </xf>
    <xf numFmtId="0" fontId="12" fillId="0" borderId="1" xfId="0" applyFont="1" applyBorder="1" applyAlignment="1">
      <alignment horizontal="left" vertical="center"/>
    </xf>
    <xf numFmtId="0" fontId="28" fillId="0" borderId="0" xfId="0" applyFont="1" applyAlignment="1">
      <alignment horizontal="center" vertical="center"/>
    </xf>
    <xf numFmtId="0" fontId="11" fillId="0" borderId="0" xfId="0" applyFont="1">
      <alignment vertical="center"/>
    </xf>
    <xf numFmtId="0" fontId="31" fillId="0" borderId="0" xfId="0" applyFont="1">
      <alignment vertical="center"/>
    </xf>
    <xf numFmtId="0" fontId="15" fillId="0" borderId="3" xfId="0" applyFont="1" applyBorder="1" applyAlignment="1">
      <alignment vertical="top" wrapText="1"/>
    </xf>
    <xf numFmtId="0" fontId="14" fillId="0" borderId="0" xfId="0" applyFont="1" applyAlignment="1">
      <alignment horizontal="center"/>
    </xf>
    <xf numFmtId="0" fontId="32" fillId="0" borderId="0" xfId="0" applyFont="1" applyAlignment="1">
      <alignment horizontal="center"/>
    </xf>
    <xf numFmtId="0" fontId="32" fillId="0" borderId="0" xfId="0" applyFont="1" applyAlignment="1">
      <alignment horizontal="left" vertical="center"/>
    </xf>
    <xf numFmtId="0" fontId="26" fillId="0" borderId="1" xfId="0" applyFont="1" applyBorder="1" applyAlignment="1">
      <alignment horizontal="left" vertical="center"/>
    </xf>
    <xf numFmtId="0" fontId="15" fillId="0" borderId="4" xfId="0" applyFont="1" applyBorder="1" applyAlignment="1">
      <alignment vertical="top" wrapText="1"/>
    </xf>
    <xf numFmtId="0" fontId="26" fillId="0" borderId="0" xfId="0" applyFont="1" applyAlignment="1">
      <alignment horizontal="left" vertical="center"/>
    </xf>
    <xf numFmtId="0" fontId="27" fillId="0" borderId="7" xfId="0" applyFont="1" applyBorder="1" applyAlignment="1">
      <alignment horizontal="left" vertical="center"/>
    </xf>
    <xf numFmtId="0" fontId="27" fillId="0" borderId="7" xfId="0" applyFont="1" applyBorder="1">
      <alignment vertical="center"/>
    </xf>
    <xf numFmtId="0" fontId="53" fillId="0" borderId="0" xfId="0" applyFont="1" applyAlignment="1">
      <alignment horizontal="center" vertical="center" wrapText="1"/>
    </xf>
    <xf numFmtId="0" fontId="58" fillId="0" borderId="0" xfId="0" applyFont="1" applyAlignment="1">
      <alignment horizontal="center" vertical="center" wrapText="1"/>
    </xf>
    <xf numFmtId="0" fontId="27" fillId="0" borderId="7" xfId="0" applyFont="1" applyBorder="1" applyAlignment="1">
      <alignment horizontal="left" vertical="center" wrapText="1"/>
    </xf>
    <xf numFmtId="0" fontId="54" fillId="0" borderId="0" xfId="0" applyFont="1" applyAlignment="1">
      <alignment horizontal="center" vertical="center" wrapText="1"/>
    </xf>
    <xf numFmtId="0" fontId="20" fillId="0" borderId="0" xfId="0" applyFont="1" applyAlignment="1">
      <alignment horizontal="right" vertical="center" wrapText="1"/>
    </xf>
    <xf numFmtId="0" fontId="14" fillId="0" borderId="0" xfId="0" applyFont="1" applyAlignment="1">
      <alignment horizontal="center" vertical="center" wrapText="1"/>
    </xf>
    <xf numFmtId="0" fontId="25" fillId="0" borderId="0" xfId="0" applyFont="1" applyAlignment="1">
      <alignment horizontal="center" vertical="center"/>
    </xf>
    <xf numFmtId="0" fontId="27" fillId="0" borderId="7" xfId="0" applyFont="1" applyBorder="1" applyAlignment="1">
      <alignment horizontal="center" vertical="center"/>
    </xf>
    <xf numFmtId="0" fontId="20" fillId="0" borderId="7" xfId="0" applyFont="1" applyBorder="1" applyAlignment="1">
      <alignment horizontal="center" vertical="center"/>
    </xf>
    <xf numFmtId="0" fontId="27" fillId="0" borderId="0" xfId="0" applyFont="1" applyAlignment="1">
      <alignment horizontal="left" vertical="center"/>
    </xf>
    <xf numFmtId="0" fontId="19" fillId="0" borderId="0" xfId="0" applyFont="1" applyAlignment="1">
      <alignment horizontal="left" vertical="top" textRotation="180"/>
    </xf>
    <xf numFmtId="0" fontId="26" fillId="0" borderId="0" xfId="0" applyFont="1">
      <alignment vertical="center"/>
    </xf>
    <xf numFmtId="0" fontId="29" fillId="0" borderId="0" xfId="0" applyFont="1">
      <alignment vertical="center"/>
    </xf>
    <xf numFmtId="0" fontId="14" fillId="0" borderId="3" xfId="0" applyFont="1" applyBorder="1" applyAlignment="1">
      <alignment vertical="center" wrapText="1"/>
    </xf>
    <xf numFmtId="0" fontId="14" fillId="0" borderId="4" xfId="0" applyFont="1" applyBorder="1" applyAlignment="1">
      <alignment vertical="center" wrapText="1"/>
    </xf>
    <xf numFmtId="0" fontId="31" fillId="0" borderId="0" xfId="0" applyFont="1" applyAlignment="1">
      <alignment horizontal="left" vertical="center"/>
    </xf>
    <xf numFmtId="0" fontId="37" fillId="0" borderId="0" xfId="0" applyFont="1" applyAlignment="1">
      <alignment horizontal="center" vertical="center"/>
    </xf>
    <xf numFmtId="0" fontId="10" fillId="0" borderId="0" xfId="0" applyFont="1" applyAlignment="1">
      <alignment horizontal="center" vertical="top" textRotation="180"/>
    </xf>
    <xf numFmtId="0" fontId="32" fillId="0" borderId="3" xfId="0" applyFont="1" applyBorder="1" applyAlignment="1">
      <alignment vertical="top" wrapText="1"/>
    </xf>
    <xf numFmtId="0" fontId="12" fillId="0" borderId="0" xfId="0" applyFont="1" applyAlignment="1">
      <alignment vertical="center" wrapText="1"/>
    </xf>
    <xf numFmtId="0" fontId="35" fillId="0" borderId="0" xfId="0" applyFont="1">
      <alignment vertical="center"/>
    </xf>
    <xf numFmtId="0" fontId="32" fillId="0" borderId="4" xfId="0" applyFont="1" applyBorder="1" applyAlignment="1">
      <alignment vertical="top" wrapText="1"/>
    </xf>
    <xf numFmtId="0" fontId="11" fillId="0" borderId="1" xfId="0" applyFont="1" applyBorder="1">
      <alignment vertical="center"/>
    </xf>
    <xf numFmtId="0" fontId="85" fillId="9" borderId="0" xfId="0" applyFont="1" applyFill="1" applyAlignment="1">
      <alignment horizontal="center" vertical="center"/>
    </xf>
    <xf numFmtId="0" fontId="55" fillId="9" borderId="0" xfId="0" applyFont="1" applyFill="1" applyAlignment="1">
      <alignment horizontal="center" vertical="center"/>
    </xf>
    <xf numFmtId="0" fontId="49" fillId="9" borderId="0" xfId="0" applyFont="1" applyFill="1">
      <alignment vertical="center"/>
    </xf>
    <xf numFmtId="0" fontId="79" fillId="9" borderId="0" xfId="0" applyFont="1" applyFill="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right" vertical="center"/>
    </xf>
    <xf numFmtId="0" fontId="49" fillId="0" borderId="0" xfId="0" applyFont="1">
      <alignment vertical="center"/>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1" fillId="2" borderId="0" xfId="0" applyFont="1" applyFill="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78" fillId="0" borderId="0" xfId="0" applyFont="1" applyProtection="1">
      <alignment vertical="center"/>
      <protection locked="0"/>
    </xf>
    <xf numFmtId="0" fontId="17" fillId="0" borderId="0" xfId="0" applyFont="1" applyProtection="1">
      <alignment vertical="center"/>
      <protection locked="0"/>
    </xf>
    <xf numFmtId="0" fontId="13" fillId="10" borderId="0" xfId="0" applyFont="1" applyFill="1" applyAlignment="1">
      <alignment horizontal="center" vertical="center"/>
    </xf>
    <xf numFmtId="0" fontId="36" fillId="0" borderId="0" xfId="0" applyFont="1" applyAlignment="1">
      <alignment horizontal="left" vertical="top"/>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wrapText="1"/>
    </xf>
    <xf numFmtId="0" fontId="38" fillId="0" borderId="0" xfId="0" applyFont="1" applyAlignment="1">
      <alignment horizontal="center" vertical="center"/>
    </xf>
    <xf numFmtId="0" fontId="38" fillId="0" borderId="0" xfId="0" applyFont="1" applyAlignment="1">
      <alignment horizontal="center" vertical="top"/>
    </xf>
    <xf numFmtId="0" fontId="36" fillId="0" borderId="0" xfId="0" applyFont="1" applyAlignment="1">
      <alignment horizontal="left" vertical="top" wrapText="1"/>
    </xf>
    <xf numFmtId="0" fontId="36" fillId="0" borderId="0" xfId="0" applyFont="1" applyAlignment="1">
      <alignment horizontal="left" vertical="center" wrapText="1"/>
    </xf>
    <xf numFmtId="0" fontId="38" fillId="0" borderId="0" xfId="0" applyFont="1" applyAlignment="1">
      <alignment horizontal="center"/>
    </xf>
    <xf numFmtId="0" fontId="32" fillId="0" borderId="0" xfId="0" applyFont="1" applyAlignment="1">
      <alignment horizontal="right" vertical="center"/>
    </xf>
    <xf numFmtId="0" fontId="36"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vertical="center" wrapText="1"/>
    </xf>
    <xf numFmtId="0" fontId="64" fillId="0" borderId="7" xfId="0" applyFont="1" applyBorder="1" applyAlignment="1" applyProtection="1">
      <alignment horizontal="left" vertical="center" indent="1"/>
      <protection hidden="1"/>
    </xf>
    <xf numFmtId="0" fontId="20" fillId="0" borderId="7"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07" fillId="0" borderId="7" xfId="0" applyFont="1" applyBorder="1" applyAlignment="1" applyProtection="1">
      <alignment horizontal="center" vertical="center"/>
      <protection hidden="1"/>
    </xf>
    <xf numFmtId="0" fontId="107" fillId="0" borderId="7" xfId="0" applyFont="1" applyBorder="1" applyProtection="1">
      <alignment vertical="center"/>
      <protection hidden="1"/>
    </xf>
    <xf numFmtId="0" fontId="38" fillId="0" borderId="7" xfId="0" applyFont="1" applyBorder="1" applyAlignment="1" applyProtection="1">
      <alignment horizontal="center" vertical="center"/>
      <protection hidden="1"/>
    </xf>
    <xf numFmtId="0" fontId="91" fillId="0" borderId="7" xfId="0" applyFont="1" applyBorder="1" applyProtection="1">
      <alignment vertical="center"/>
      <protection hidden="1"/>
    </xf>
    <xf numFmtId="0" fontId="48" fillId="0" borderId="7" xfId="0" applyFont="1" applyBorder="1" applyProtection="1">
      <alignment vertical="center"/>
      <protection hidden="1"/>
    </xf>
    <xf numFmtId="0" fontId="107" fillId="0" borderId="7" xfId="0" applyFont="1" applyBorder="1" applyAlignment="1" applyProtection="1">
      <alignment horizontal="center" vertical="center" shrinkToFit="1"/>
      <protection hidden="1"/>
    </xf>
    <xf numFmtId="0" fontId="48" fillId="0" borderId="7" xfId="0" applyFont="1" applyBorder="1" applyAlignment="1" applyProtection="1">
      <alignment horizontal="center" vertical="center" shrinkToFit="1"/>
      <protection hidden="1"/>
    </xf>
    <xf numFmtId="0" fontId="91" fillId="0" borderId="7" xfId="0" applyFont="1" applyBorder="1" applyAlignment="1" applyProtection="1">
      <alignment horizontal="center" vertical="center" shrinkToFit="1"/>
      <protection hidden="1"/>
    </xf>
    <xf numFmtId="0" fontId="85" fillId="0" borderId="7" xfId="0" applyFont="1" applyBorder="1" applyAlignment="1" applyProtection="1">
      <alignment horizontal="center" vertical="center"/>
      <protection hidden="1"/>
    </xf>
    <xf numFmtId="0" fontId="94" fillId="0" borderId="7" xfId="0" applyFont="1" applyBorder="1" applyAlignment="1" applyProtection="1">
      <alignment horizontal="center" vertical="center"/>
      <protection hidden="1"/>
    </xf>
    <xf numFmtId="0" fontId="95" fillId="0" borderId="7" xfId="0" applyFont="1" applyBorder="1" applyProtection="1">
      <alignment vertical="center"/>
      <protection hidden="1"/>
    </xf>
    <xf numFmtId="0" fontId="93" fillId="0" borderId="7" xfId="0" applyFont="1" applyBorder="1" applyAlignment="1" applyProtection="1">
      <alignment horizontal="center" vertical="center"/>
      <protection hidden="1"/>
    </xf>
    <xf numFmtId="0" fontId="110" fillId="0" borderId="0" xfId="0" applyFont="1" applyAlignment="1">
      <alignment horizontal="center" vertical="center"/>
    </xf>
    <xf numFmtId="0" fontId="38" fillId="0" borderId="0" xfId="0" applyFont="1" applyAlignment="1">
      <alignment horizontal="right" vertical="top"/>
    </xf>
    <xf numFmtId="0" fontId="107" fillId="0" borderId="7" xfId="1" applyFont="1" applyBorder="1" applyAlignment="1" applyProtection="1">
      <alignment horizontal="center" vertical="center"/>
      <protection hidden="1"/>
    </xf>
    <xf numFmtId="0" fontId="52" fillId="0" borderId="7" xfId="0" applyFont="1" applyBorder="1" applyAlignment="1" applyProtection="1">
      <alignment horizontal="center" vertical="center"/>
      <protection hidden="1"/>
    </xf>
    <xf numFmtId="0" fontId="111" fillId="0" borderId="7" xfId="0" applyFont="1" applyBorder="1" applyAlignment="1" applyProtection="1">
      <alignment horizontal="center" vertical="center"/>
      <protection hidden="1"/>
    </xf>
    <xf numFmtId="0" fontId="112" fillId="0" borderId="7" xfId="0" applyFont="1" applyBorder="1" applyProtection="1">
      <alignment vertical="center"/>
      <protection hidden="1"/>
    </xf>
    <xf numFmtId="0" fontId="107" fillId="0" borderId="7" xfId="1" applyFont="1" applyBorder="1" applyAlignment="1" applyProtection="1">
      <alignment horizontal="right" vertical="center" shrinkToFit="1"/>
      <protection hidden="1"/>
    </xf>
    <xf numFmtId="0" fontId="113" fillId="0" borderId="7" xfId="0" applyFont="1" applyBorder="1">
      <alignment vertical="center"/>
    </xf>
    <xf numFmtId="0" fontId="114" fillId="0" borderId="7" xfId="0" applyFont="1" applyBorder="1" applyAlignment="1">
      <alignment horizontal="center" vertical="center"/>
    </xf>
    <xf numFmtId="0" fontId="114" fillId="0" borderId="7" xfId="0" applyFont="1" applyBorder="1">
      <alignment vertical="center"/>
    </xf>
    <xf numFmtId="0" fontId="115" fillId="0" borderId="7" xfId="0" applyFont="1" applyBorder="1" applyAlignment="1">
      <alignment horizontal="right" vertical="center"/>
    </xf>
    <xf numFmtId="0" fontId="20" fillId="9" borderId="0" xfId="0" applyFont="1" applyFill="1" applyAlignment="1">
      <alignment horizontal="center" vertical="center"/>
    </xf>
    <xf numFmtId="0" fontId="117" fillId="0" borderId="0" xfId="0" applyFont="1" applyAlignment="1">
      <alignment horizontal="center" vertical="center"/>
    </xf>
    <xf numFmtId="176" fontId="20" fillId="0" borderId="7" xfId="0" applyNumberFormat="1" applyFont="1" applyBorder="1" applyAlignment="1">
      <alignment horizontal="center" vertical="center"/>
    </xf>
    <xf numFmtId="0" fontId="116" fillId="0" borderId="0" xfId="0" applyFont="1" applyAlignment="1">
      <alignment horizontal="center" vertical="center"/>
    </xf>
    <xf numFmtId="0" fontId="116" fillId="0" borderId="1" xfId="0" applyFont="1" applyBorder="1" applyAlignment="1">
      <alignment horizontal="center" vertical="center"/>
    </xf>
    <xf numFmtId="0" fontId="116" fillId="0" borderId="0" xfId="0" applyFont="1" applyAlignment="1">
      <alignment horizontal="center" vertical="center" wrapText="1"/>
    </xf>
    <xf numFmtId="0" fontId="116" fillId="0" borderId="7" xfId="0" applyFont="1" applyBorder="1" applyAlignment="1">
      <alignment horizontal="center" vertical="center"/>
    </xf>
    <xf numFmtId="0" fontId="116" fillId="0" borderId="0" xfId="0" applyFont="1" applyAlignment="1">
      <alignment vertical="center" wrapText="1"/>
    </xf>
    <xf numFmtId="0" fontId="20" fillId="0" borderId="0" xfId="0" applyFont="1">
      <alignment vertical="center"/>
    </xf>
    <xf numFmtId="0" fontId="116" fillId="0" borderId="0" xfId="0" applyFont="1" applyAlignment="1" applyProtection="1">
      <alignment horizontal="center" vertical="center"/>
      <protection hidden="1"/>
    </xf>
    <xf numFmtId="0" fontId="102" fillId="9" borderId="0" xfId="0" applyFont="1" applyFill="1" applyAlignment="1" applyProtection="1">
      <alignment horizontal="center" vertical="center"/>
      <protection hidden="1"/>
    </xf>
    <xf numFmtId="0" fontId="102" fillId="9" borderId="0" xfId="0" applyFont="1" applyFill="1" applyAlignment="1" applyProtection="1">
      <alignment horizontal="center"/>
      <protection hidden="1"/>
    </xf>
    <xf numFmtId="0" fontId="2" fillId="9" borderId="0" xfId="0" applyFont="1" applyFill="1" applyProtection="1">
      <alignment vertical="center"/>
      <protection hidden="1"/>
    </xf>
    <xf numFmtId="0" fontId="71" fillId="3" borderId="0" xfId="0" applyFont="1" applyFill="1" applyAlignment="1">
      <alignment horizontal="center" vertical="center" wrapText="1"/>
    </xf>
    <xf numFmtId="0" fontId="42" fillId="0" borderId="35" xfId="0" applyFont="1" applyBorder="1" applyAlignment="1" applyProtection="1">
      <alignment horizontal="center" vertical="center" wrapText="1"/>
      <protection locked="0"/>
    </xf>
    <xf numFmtId="0" fontId="42" fillId="0" borderId="36" xfId="0" applyFont="1" applyBorder="1" applyAlignment="1">
      <alignment horizontal="left" vertical="top"/>
    </xf>
    <xf numFmtId="0" fontId="8" fillId="0" borderId="31" xfId="0" applyFont="1" applyBorder="1" applyAlignment="1">
      <alignment vertical="top"/>
    </xf>
    <xf numFmtId="0" fontId="42" fillId="5" borderId="33" xfId="0" applyFont="1" applyFill="1" applyBorder="1" applyAlignment="1" applyProtection="1">
      <alignment horizontal="left" vertical="top" wrapText="1"/>
      <protection locked="0"/>
    </xf>
    <xf numFmtId="0" fontId="75" fillId="9" borderId="0" xfId="0" applyFont="1" applyFill="1" applyAlignment="1" applyProtection="1">
      <alignment horizontal="center" vertical="center"/>
      <protection hidden="1"/>
    </xf>
    <xf numFmtId="177" fontId="42" fillId="5" borderId="24" xfId="0" applyNumberFormat="1" applyFont="1" applyFill="1" applyBorder="1" applyAlignment="1" applyProtection="1">
      <alignment horizontal="left" vertical="top" wrapText="1"/>
      <protection locked="0"/>
    </xf>
    <xf numFmtId="0" fontId="42" fillId="5" borderId="24" xfId="0" applyFont="1" applyFill="1" applyBorder="1" applyAlignment="1" applyProtection="1">
      <alignment horizontal="left" vertical="top" wrapText="1"/>
      <protection locked="0"/>
    </xf>
    <xf numFmtId="0" fontId="42" fillId="0" borderId="25" xfId="0" applyFont="1" applyBorder="1" applyAlignment="1">
      <alignment vertical="top" wrapText="1"/>
    </xf>
    <xf numFmtId="0" fontId="42" fillId="0" borderId="32" xfId="0" applyFont="1" applyBorder="1" applyAlignment="1">
      <alignment vertical="top" wrapText="1"/>
    </xf>
    <xf numFmtId="177" fontId="119" fillId="5" borderId="24" xfId="0" applyNumberFormat="1" applyFont="1" applyFill="1" applyBorder="1" applyAlignment="1" applyProtection="1">
      <alignment horizontal="left" vertical="top" wrapText="1"/>
      <protection locked="0"/>
    </xf>
    <xf numFmtId="0" fontId="2" fillId="0" borderId="25" xfId="0" applyFont="1" applyBorder="1" applyAlignment="1">
      <alignment vertical="top" wrapText="1"/>
    </xf>
    <xf numFmtId="0" fontId="42" fillId="5" borderId="37" xfId="0" applyFont="1" applyFill="1" applyBorder="1" applyAlignment="1" applyProtection="1">
      <alignment horizontal="left" vertical="top" wrapText="1"/>
      <protection locked="0"/>
    </xf>
    <xf numFmtId="0" fontId="42" fillId="4" borderId="24" xfId="0" applyFont="1" applyFill="1" applyBorder="1" applyAlignment="1">
      <alignment horizontal="left" vertical="top" wrapText="1"/>
    </xf>
    <xf numFmtId="0" fontId="42" fillId="5" borderId="30" xfId="0" applyFont="1" applyFill="1" applyBorder="1" applyAlignment="1" applyProtection="1">
      <alignment horizontal="left" vertical="top" wrapText="1"/>
      <protection locked="0"/>
    </xf>
    <xf numFmtId="0" fontId="121" fillId="6" borderId="0" xfId="1" applyFont="1" applyFill="1" applyBorder="1">
      <alignment vertical="center"/>
    </xf>
    <xf numFmtId="0" fontId="122" fillId="6" borderId="0" xfId="0" applyFont="1" applyFill="1">
      <alignment vertical="center"/>
    </xf>
    <xf numFmtId="0" fontId="8" fillId="13" borderId="0" xfId="0" applyFont="1" applyFill="1" applyAlignment="1">
      <alignment horizontal="center" vertical="center" wrapText="1"/>
    </xf>
    <xf numFmtId="0" fontId="126" fillId="9" borderId="0" xfId="0" applyFont="1" applyFill="1">
      <alignment vertical="center"/>
    </xf>
    <xf numFmtId="0" fontId="126" fillId="0" borderId="0" xfId="0" applyFont="1">
      <alignment vertical="center"/>
    </xf>
    <xf numFmtId="0" fontId="127" fillId="9" borderId="0" xfId="0" applyFont="1" applyFill="1">
      <alignment vertical="center"/>
    </xf>
    <xf numFmtId="0" fontId="128" fillId="9" borderId="0" xfId="0" applyFont="1" applyFill="1">
      <alignment vertical="center"/>
    </xf>
    <xf numFmtId="0" fontId="129" fillId="9" borderId="0" xfId="0" applyFont="1" applyFill="1" applyAlignment="1">
      <alignment horizontal="right" vertical="center"/>
    </xf>
    <xf numFmtId="0" fontId="129" fillId="9" borderId="0" xfId="0" applyFont="1" applyFill="1">
      <alignment vertical="center"/>
    </xf>
    <xf numFmtId="178" fontId="129" fillId="9" borderId="0" xfId="0" applyNumberFormat="1" applyFont="1" applyFill="1" applyAlignment="1">
      <alignment horizontal="left" vertical="center"/>
    </xf>
    <xf numFmtId="0" fontId="130" fillId="9" borderId="0" xfId="0" applyFont="1" applyFill="1" applyAlignment="1">
      <alignment horizontal="left" vertical="center"/>
    </xf>
    <xf numFmtId="0" fontId="33" fillId="0" borderId="0" xfId="0" applyFont="1">
      <alignment vertical="center"/>
    </xf>
    <xf numFmtId="0" fontId="9" fillId="0" borderId="0" xfId="0" applyFont="1">
      <alignment vertical="center"/>
    </xf>
    <xf numFmtId="0" fontId="6" fillId="0" borderId="0" xfId="0" applyFont="1">
      <alignment vertical="center"/>
    </xf>
    <xf numFmtId="0" fontId="136" fillId="0" borderId="0" xfId="0" applyFont="1">
      <alignment vertical="center"/>
    </xf>
    <xf numFmtId="0" fontId="137" fillId="0" borderId="0" xfId="0" applyFont="1" applyProtection="1">
      <alignment vertical="center"/>
      <protection hidden="1"/>
    </xf>
    <xf numFmtId="0" fontId="0" fillId="0" borderId="1" xfId="0" applyBorder="1" applyProtection="1">
      <alignment vertical="center"/>
      <protection hidden="1"/>
    </xf>
    <xf numFmtId="0" fontId="132" fillId="9" borderId="0" xfId="0" applyFont="1" applyFill="1" applyAlignment="1" applyProtection="1">
      <alignment horizontal="lef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0" fontId="4" fillId="9" borderId="0" xfId="0" applyFont="1" applyFill="1" applyAlignment="1" applyProtection="1">
      <alignment horizontal="center" vertical="center"/>
      <protection hidden="1"/>
    </xf>
    <xf numFmtId="0" fontId="57"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27" fillId="0" borderId="0" xfId="0" applyFont="1" applyProtection="1">
      <alignment vertical="center"/>
      <protection hidden="1"/>
    </xf>
    <xf numFmtId="49" fontId="8" fillId="0" borderId="0" xfId="0" applyNumberFormat="1" applyFont="1" applyAlignment="1" applyProtection="1">
      <alignment horizontal="center" vertical="center"/>
      <protection hidden="1"/>
    </xf>
    <xf numFmtId="49" fontId="13" fillId="0" borderId="0" xfId="0" applyNumberFormat="1"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2" fillId="0" borderId="0" xfId="0" applyFont="1" applyProtection="1">
      <alignment vertical="center"/>
      <protection hidden="1"/>
    </xf>
    <xf numFmtId="0" fontId="131" fillId="9" borderId="0" xfId="0" applyFont="1" applyFill="1" applyAlignment="1" applyProtection="1">
      <alignment horizontal="center" vertical="center"/>
      <protection hidden="1"/>
    </xf>
    <xf numFmtId="0" fontId="133" fillId="9" borderId="0" xfId="0" applyFont="1" applyFill="1" applyAlignment="1" applyProtection="1">
      <alignment horizontal="center" vertical="center"/>
      <protection hidden="1"/>
    </xf>
    <xf numFmtId="178" fontId="134" fillId="9" borderId="0" xfId="0" applyNumberFormat="1" applyFont="1" applyFill="1" applyAlignment="1" applyProtection="1">
      <alignment horizontal="center" vertical="center"/>
      <protection hidden="1"/>
    </xf>
    <xf numFmtId="178" fontId="125" fillId="9" borderId="0" xfId="0" applyNumberFormat="1" applyFont="1" applyFill="1" applyAlignment="1" applyProtection="1">
      <alignment horizontal="center" vertical="center"/>
      <protection hidden="1"/>
    </xf>
    <xf numFmtId="178" fontId="124" fillId="9" borderId="0" xfId="0" applyNumberFormat="1" applyFont="1" applyFill="1" applyProtection="1">
      <alignment vertical="center"/>
      <protection hidden="1"/>
    </xf>
    <xf numFmtId="0" fontId="20" fillId="9" borderId="0" xfId="0" applyFont="1" applyFill="1" applyAlignment="1" applyProtection="1">
      <alignment horizontal="center" vertical="center"/>
      <protection hidden="1"/>
    </xf>
    <xf numFmtId="49" fontId="8" fillId="9" borderId="0" xfId="0" applyNumberFormat="1" applyFont="1" applyFill="1" applyAlignment="1" applyProtection="1">
      <alignment horizontal="center" vertical="center"/>
      <protection hidden="1"/>
    </xf>
    <xf numFmtId="49" fontId="13" fillId="9" borderId="0" xfId="0" applyNumberFormat="1" applyFont="1" applyFill="1" applyAlignment="1" applyProtection="1">
      <alignment horizontal="center" vertical="center"/>
      <protection hidden="1"/>
    </xf>
    <xf numFmtId="0" fontId="13" fillId="9" borderId="0" xfId="0" applyFont="1" applyFill="1" applyAlignment="1" applyProtection="1">
      <alignment horizontal="center" vertical="center"/>
      <protection hidden="1"/>
    </xf>
    <xf numFmtId="0" fontId="12" fillId="0" borderId="0" xfId="0" applyFont="1" applyProtection="1">
      <alignmen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8" fillId="9" borderId="0" xfId="0" applyFont="1" applyFill="1" applyAlignment="1" applyProtection="1">
      <alignment horizontal="center" vertical="center" wrapText="1"/>
      <protection hidden="1"/>
    </xf>
    <xf numFmtId="0" fontId="8" fillId="0" borderId="0" xfId="0" applyFont="1" applyAlignment="1" applyProtection="1">
      <alignment vertical="center" wrapText="1"/>
      <protection hidden="1"/>
    </xf>
    <xf numFmtId="0" fontId="8" fillId="0" borderId="0" xfId="0" applyFont="1" applyProtection="1">
      <alignment vertical="center"/>
      <protection hidden="1"/>
    </xf>
    <xf numFmtId="0" fontId="2" fillId="9" borderId="0" xfId="0" applyFont="1" applyFill="1" applyAlignment="1" applyProtection="1">
      <alignment horizontal="center" vertical="center"/>
      <protection hidden="1"/>
    </xf>
    <xf numFmtId="0" fontId="74" fillId="0" borderId="0" xfId="0" applyFont="1" applyAlignment="1" applyProtection="1">
      <alignment horizontal="left" vertical="top" indent="1"/>
      <protection hidden="1"/>
    </xf>
    <xf numFmtId="0" fontId="2" fillId="0" borderId="10" xfId="0" applyFont="1" applyBorder="1" applyAlignment="1" applyProtection="1">
      <alignment vertical="center" wrapText="1"/>
      <protection hidden="1"/>
    </xf>
    <xf numFmtId="0" fontId="8" fillId="9" borderId="0" xfId="0" applyFont="1" applyFill="1" applyProtection="1">
      <alignment vertical="center"/>
      <protection hidden="1"/>
    </xf>
    <xf numFmtId="0" fontId="8" fillId="9" borderId="0" xfId="0" applyFont="1" applyFill="1" applyAlignment="1" applyProtection="1">
      <alignment horizontal="left" vertical="center" wrapText="1"/>
      <protection hidden="1"/>
    </xf>
    <xf numFmtId="0" fontId="17" fillId="9" borderId="0" xfId="0" applyFont="1" applyFill="1" applyAlignment="1" applyProtection="1">
      <alignment horizontal="center" vertical="center" wrapText="1"/>
      <protection hidden="1"/>
    </xf>
    <xf numFmtId="0" fontId="127" fillId="9" borderId="0" xfId="0" applyFont="1" applyFill="1" applyProtection="1">
      <alignment vertical="center"/>
      <protection hidden="1"/>
    </xf>
    <xf numFmtId="0" fontId="2" fillId="9" borderId="0" xfId="0" applyFont="1" applyFill="1" applyAlignment="1" applyProtection="1">
      <alignment horizontal="left" vertical="top"/>
      <protection hidden="1"/>
    </xf>
    <xf numFmtId="0" fontId="6" fillId="9" borderId="0" xfId="0" applyFont="1" applyFill="1" applyAlignment="1" applyProtection="1">
      <alignment horizontal="center" vertical="top" wrapText="1"/>
      <protection hidden="1"/>
    </xf>
    <xf numFmtId="0" fontId="41" fillId="9" borderId="0" xfId="0" applyFont="1" applyFill="1" applyAlignment="1" applyProtection="1">
      <alignment horizontal="center" wrapText="1"/>
      <protection hidden="1"/>
    </xf>
    <xf numFmtId="0" fontId="71" fillId="9" borderId="0" xfId="0" applyFont="1" applyFill="1" applyAlignment="1" applyProtection="1">
      <alignment horizontal="center" vertical="center" wrapText="1"/>
      <protection hidden="1"/>
    </xf>
    <xf numFmtId="0" fontId="8" fillId="9" borderId="0" xfId="0" applyFont="1" applyFill="1" applyAlignment="1" applyProtection="1">
      <alignment horizontal="center" wrapText="1"/>
      <protection hidden="1"/>
    </xf>
    <xf numFmtId="0" fontId="43" fillId="9" borderId="0" xfId="0" applyFont="1" applyFill="1" applyAlignment="1" applyProtection="1">
      <alignment horizontal="center" vertical="center" wrapText="1"/>
      <protection hidden="1"/>
    </xf>
    <xf numFmtId="0" fontId="2" fillId="2" borderId="9" xfId="0" applyFont="1" applyFill="1" applyBorder="1" applyProtection="1">
      <alignment vertical="center"/>
      <protection hidden="1"/>
    </xf>
    <xf numFmtId="0" fontId="8" fillId="0" borderId="0" xfId="0" applyFont="1" applyAlignment="1" applyProtection="1">
      <alignment horizontal="center"/>
      <protection hidden="1"/>
    </xf>
    <xf numFmtId="0" fontId="8" fillId="0" borderId="0" xfId="0" applyFont="1" applyAlignment="1" applyProtection="1">
      <alignment horizontal="left" wrapText="1"/>
      <protection hidden="1"/>
    </xf>
    <xf numFmtId="0" fontId="8" fillId="0" borderId="0" xfId="0" applyFont="1" applyAlignment="1" applyProtection="1">
      <alignment horizontal="center" wrapText="1"/>
      <protection hidden="1"/>
    </xf>
    <xf numFmtId="0" fontId="63" fillId="0" borderId="0" xfId="0" applyFont="1" applyAlignment="1" applyProtection="1">
      <alignment horizontal="center" vertical="center" wrapText="1"/>
      <protection hidden="1"/>
    </xf>
    <xf numFmtId="0" fontId="52" fillId="0" borderId="0" xfId="0" applyFont="1" applyAlignment="1" applyProtection="1">
      <alignment horizontal="center"/>
      <protection hidden="1"/>
    </xf>
    <xf numFmtId="0" fontId="59" fillId="0" borderId="0" xfId="0" applyFont="1" applyAlignment="1" applyProtection="1">
      <alignment horizontal="left"/>
      <protection hidden="1"/>
    </xf>
    <xf numFmtId="0" fontId="42" fillId="0" borderId="0" xfId="0" applyFont="1" applyAlignment="1" applyProtection="1">
      <alignment horizontal="left" wrapText="1"/>
      <protection hidden="1"/>
    </xf>
    <xf numFmtId="0" fontId="8" fillId="0" borderId="0" xfId="0" applyFont="1" applyAlignment="1" applyProtection="1">
      <alignment wrapText="1"/>
      <protection hidden="1"/>
    </xf>
    <xf numFmtId="0" fontId="2" fillId="0" borderId="0" xfId="0" applyFont="1" applyAlignment="1" applyProtection="1">
      <protection hidden="1"/>
    </xf>
    <xf numFmtId="0" fontId="2" fillId="0" borderId="18" xfId="0" applyFont="1" applyBorder="1" applyProtection="1">
      <alignment vertical="center"/>
      <protection hidden="1"/>
    </xf>
    <xf numFmtId="0" fontId="8" fillId="0" borderId="25" xfId="0" applyFont="1" applyBorder="1" applyAlignment="1" applyProtection="1">
      <alignment vertical="top" wrapText="1"/>
      <protection hidden="1"/>
    </xf>
    <xf numFmtId="0" fontId="42" fillId="0" borderId="24" xfId="0" applyFont="1" applyBorder="1" applyAlignment="1" applyProtection="1">
      <alignment horizontal="left" vertical="top" wrapText="1"/>
      <protection hidden="1"/>
    </xf>
    <xf numFmtId="0" fontId="71" fillId="0" borderId="0" xfId="0" applyFont="1" applyAlignment="1" applyProtection="1">
      <alignment horizontal="center" vertical="center" wrapText="1"/>
      <protection hidden="1"/>
    </xf>
    <xf numFmtId="0" fontId="42" fillId="0" borderId="39" xfId="0" applyFont="1" applyBorder="1" applyAlignment="1" applyProtection="1">
      <alignment horizontal="left" vertical="top" wrapText="1"/>
      <protection hidden="1"/>
    </xf>
    <xf numFmtId="0" fontId="42" fillId="0" borderId="37" xfId="0" applyFont="1" applyBorder="1" applyAlignment="1" applyProtection="1">
      <alignment horizontal="left" vertical="top" wrapText="1"/>
      <protection hidden="1"/>
    </xf>
    <xf numFmtId="0" fontId="2" fillId="0" borderId="20" xfId="0" applyFont="1" applyBorder="1" applyProtection="1">
      <alignment vertical="center"/>
      <protection hidden="1"/>
    </xf>
    <xf numFmtId="0" fontId="2" fillId="0" borderId="16" xfId="0" applyFont="1" applyBorder="1" applyProtection="1">
      <alignment vertical="center"/>
      <protection hidden="1"/>
    </xf>
    <xf numFmtId="0" fontId="42" fillId="0" borderId="18" xfId="0" applyFont="1" applyBorder="1" applyAlignment="1" applyProtection="1">
      <alignment horizontal="center" vertical="center" wrapText="1"/>
      <protection hidden="1"/>
    </xf>
    <xf numFmtId="0" fontId="8" fillId="0" borderId="17" xfId="0" applyFont="1" applyBorder="1" applyAlignment="1" applyProtection="1">
      <alignment vertical="top"/>
      <protection hidden="1"/>
    </xf>
    <xf numFmtId="0" fontId="8" fillId="0" borderId="11" xfId="0" applyFont="1" applyBorder="1" applyProtection="1">
      <alignment vertical="center"/>
      <protection hidden="1"/>
    </xf>
    <xf numFmtId="0" fontId="42" fillId="0" borderId="19" xfId="0" applyFont="1" applyBorder="1" applyAlignment="1" applyProtection="1">
      <alignment horizontal="left" vertical="top"/>
      <protection hidden="1"/>
    </xf>
    <xf numFmtId="0" fontId="8" fillId="0" borderId="12" xfId="0" applyFont="1" applyBorder="1" applyAlignment="1" applyProtection="1">
      <alignment vertical="top"/>
      <protection hidden="1"/>
    </xf>
    <xf numFmtId="0" fontId="42" fillId="0" borderId="36" xfId="0" applyFont="1" applyBorder="1" applyAlignment="1" applyProtection="1">
      <alignment horizontal="left" vertical="top"/>
      <protection hidden="1"/>
    </xf>
    <xf numFmtId="0" fontId="8" fillId="0" borderId="31" xfId="0" applyFont="1" applyBorder="1" applyAlignment="1" applyProtection="1">
      <alignment vertical="top"/>
      <protection hidden="1"/>
    </xf>
    <xf numFmtId="0" fontId="42" fillId="0" borderId="39" xfId="0" applyFont="1" applyBorder="1" applyAlignment="1" applyProtection="1">
      <alignment horizontal="left" vertical="top"/>
      <protection hidden="1"/>
    </xf>
    <xf numFmtId="0" fontId="8" fillId="0" borderId="37" xfId="0" applyFont="1" applyBorder="1" applyAlignment="1" applyProtection="1">
      <alignment vertical="top"/>
      <protection hidden="1"/>
    </xf>
    <xf numFmtId="0" fontId="2" fillId="0" borderId="22" xfId="0" applyFont="1" applyBorder="1" applyProtection="1">
      <alignment vertical="center"/>
      <protection hidden="1"/>
    </xf>
    <xf numFmtId="0" fontId="43" fillId="0" borderId="0" xfId="0" applyFont="1" applyAlignment="1" applyProtection="1">
      <alignment horizontal="left" vertical="center" wrapText="1"/>
      <protection hidden="1"/>
    </xf>
    <xf numFmtId="0" fontId="43" fillId="0" borderId="0" xfId="0" applyFont="1" applyAlignment="1" applyProtection="1">
      <alignment horizontal="center" vertical="center" wrapText="1"/>
      <protection hidden="1"/>
    </xf>
    <xf numFmtId="0" fontId="72" fillId="0" borderId="0" xfId="0" applyFont="1" applyAlignment="1" applyProtection="1">
      <alignment horizontal="center" vertical="center" wrapText="1"/>
      <protection hidden="1"/>
    </xf>
    <xf numFmtId="0" fontId="8" fillId="0" borderId="0" xfId="0" applyFont="1" applyAlignment="1" applyProtection="1">
      <protection hidden="1"/>
    </xf>
    <xf numFmtId="0" fontId="42" fillId="2" borderId="9" xfId="0" applyFont="1" applyFill="1" applyBorder="1" applyAlignment="1" applyProtection="1">
      <alignment horizontal="center" vertical="center" wrapText="1"/>
      <protection hidden="1"/>
    </xf>
    <xf numFmtId="0" fontId="8" fillId="0" borderId="19" xfId="0" applyFont="1" applyBorder="1" applyAlignment="1" applyProtection="1">
      <alignment vertical="top"/>
      <protection hidden="1"/>
    </xf>
    <xf numFmtId="0" fontId="8" fillId="0" borderId="12" xfId="0" applyFont="1" applyBorder="1" applyProtection="1">
      <alignment vertical="center"/>
      <protection hidden="1"/>
    </xf>
    <xf numFmtId="0" fontId="8" fillId="0" borderId="21" xfId="0" applyFont="1" applyBorder="1" applyAlignment="1" applyProtection="1">
      <alignment vertical="top"/>
      <protection hidden="1"/>
    </xf>
    <xf numFmtId="0" fontId="8" fillId="0" borderId="13" xfId="0" applyFont="1" applyBorder="1" applyProtection="1">
      <alignment vertical="center"/>
      <protection hidden="1"/>
    </xf>
    <xf numFmtId="0" fontId="8" fillId="0" borderId="29" xfId="0" applyFont="1" applyBorder="1" applyAlignment="1" applyProtection="1">
      <alignment vertical="top" wrapText="1"/>
      <protection hidden="1"/>
    </xf>
    <xf numFmtId="0" fontId="8" fillId="0" borderId="30" xfId="0" applyFont="1" applyBorder="1" applyProtection="1">
      <alignment vertical="center"/>
      <protection hidden="1"/>
    </xf>
    <xf numFmtId="0" fontId="8" fillId="0" borderId="23" xfId="0" applyFont="1" applyBorder="1" applyAlignment="1" applyProtection="1">
      <alignment vertical="top"/>
      <protection hidden="1"/>
    </xf>
    <xf numFmtId="0" fontId="8" fillId="0" borderId="14" xfId="0" applyFont="1" applyBorder="1" applyProtection="1">
      <alignment vertical="center"/>
      <protection hidden="1"/>
    </xf>
    <xf numFmtId="0" fontId="8" fillId="0" borderId="27" xfId="0" applyFont="1" applyBorder="1" applyAlignment="1" applyProtection="1">
      <alignment vertical="top"/>
      <protection hidden="1"/>
    </xf>
    <xf numFmtId="0" fontId="8" fillId="0" borderId="28" xfId="0" applyFont="1" applyBorder="1" applyProtection="1">
      <alignment vertical="center"/>
      <protection hidden="1"/>
    </xf>
    <xf numFmtId="0" fontId="8" fillId="0" borderId="25" xfId="0" applyFont="1" applyBorder="1" applyAlignment="1" applyProtection="1">
      <alignment horizontal="left" vertical="top" wrapText="1"/>
      <protection hidden="1"/>
    </xf>
    <xf numFmtId="0" fontId="8" fillId="0" borderId="37" xfId="0" applyFont="1" applyBorder="1" applyAlignment="1" applyProtection="1">
      <alignment horizontal="left" vertical="top" wrapText="1"/>
      <protection hidden="1"/>
    </xf>
    <xf numFmtId="0" fontId="8" fillId="0" borderId="1" xfId="0" applyFont="1" applyBorder="1" applyAlignment="1" applyProtection="1">
      <alignment vertical="top" wrapText="1"/>
      <protection hidden="1"/>
    </xf>
    <xf numFmtId="0" fontId="8" fillId="0" borderId="26" xfId="0" applyFont="1" applyBorder="1" applyProtection="1">
      <alignment vertical="center"/>
      <protection hidden="1"/>
    </xf>
    <xf numFmtId="0" fontId="59" fillId="0" borderId="0" xfId="0" applyFont="1" applyAlignment="1" applyProtection="1">
      <alignment horizontal="left" wrapText="1"/>
      <protection hidden="1"/>
    </xf>
    <xf numFmtId="0" fontId="8" fillId="0" borderId="32" xfId="0" applyFont="1" applyBorder="1" applyAlignment="1" applyProtection="1">
      <alignment vertical="top" wrapText="1"/>
      <protection hidden="1"/>
    </xf>
    <xf numFmtId="0" fontId="42" fillId="0" borderId="22" xfId="0" applyFont="1" applyBorder="1" applyAlignment="1" applyProtection="1">
      <alignment horizontal="center" vertical="center" wrapText="1"/>
      <protection hidden="1"/>
    </xf>
    <xf numFmtId="0" fontId="51" fillId="0" borderId="0" xfId="0" applyFont="1" applyAlignment="1" applyProtection="1">
      <alignment horizontal="center"/>
      <protection hidden="1"/>
    </xf>
    <xf numFmtId="49" fontId="8" fillId="0" borderId="0" xfId="0" applyNumberFormat="1" applyFont="1" applyAlignment="1" applyProtection="1">
      <alignment horizontal="center" vertical="center" wrapText="1"/>
      <protection hidden="1"/>
    </xf>
    <xf numFmtId="49" fontId="8" fillId="0" borderId="0" xfId="0" applyNumberFormat="1" applyFont="1" applyAlignment="1" applyProtection="1">
      <alignment horizontal="center" wrapText="1"/>
      <protection hidden="1"/>
    </xf>
    <xf numFmtId="0" fontId="8" fillId="0" borderId="11" xfId="0" applyFont="1" applyBorder="1" applyAlignment="1" applyProtection="1">
      <alignment vertical="top"/>
      <protection hidden="1"/>
    </xf>
    <xf numFmtId="0" fontId="8" fillId="0" borderId="13" xfId="0" applyFont="1" applyBorder="1" applyAlignment="1" applyProtection="1">
      <alignment vertical="top"/>
      <protection hidden="1"/>
    </xf>
    <xf numFmtId="0" fontId="42" fillId="0" borderId="25" xfId="0" applyFont="1" applyBorder="1" applyAlignment="1" applyProtection="1">
      <alignment horizontal="left" vertical="top" wrapText="1"/>
      <protection hidden="1"/>
    </xf>
    <xf numFmtId="0" fontId="42" fillId="0" borderId="25" xfId="0" applyFont="1" applyBorder="1" applyAlignment="1" applyProtection="1">
      <alignment vertical="top" wrapText="1"/>
      <protection hidden="1"/>
    </xf>
    <xf numFmtId="0" fontId="42" fillId="0" borderId="38" xfId="0" applyFont="1" applyBorder="1" applyAlignment="1" applyProtection="1">
      <alignment horizontal="left" vertical="top" wrapText="1"/>
      <protection hidden="1"/>
    </xf>
    <xf numFmtId="0" fontId="8" fillId="0" borderId="38" xfId="0" applyFont="1" applyBorder="1" applyAlignment="1" applyProtection="1">
      <alignment vertical="top" wrapText="1"/>
      <protection hidden="1"/>
    </xf>
    <xf numFmtId="0" fontId="8" fillId="0" borderId="25" xfId="0" applyFont="1" applyBorder="1" applyAlignment="1" applyProtection="1">
      <alignment vertical="top"/>
      <protection hidden="1"/>
    </xf>
    <xf numFmtId="0" fontId="8" fillId="0" borderId="24" xfId="0" applyFont="1" applyBorder="1" applyProtection="1">
      <alignment vertical="center"/>
      <protection hidden="1"/>
    </xf>
    <xf numFmtId="49" fontId="8" fillId="0" borderId="0" xfId="0" applyNumberFormat="1" applyFont="1" applyAlignment="1" applyProtection="1">
      <alignment horizontal="center"/>
      <protection hidden="1"/>
    </xf>
    <xf numFmtId="0" fontId="2" fillId="0" borderId="40" xfId="0" applyFont="1" applyBorder="1" applyProtection="1">
      <alignment vertical="center"/>
      <protection hidden="1"/>
    </xf>
    <xf numFmtId="0" fontId="69" fillId="0" borderId="0" xfId="1" applyFont="1" applyFill="1" applyBorder="1" applyAlignment="1" applyProtection="1">
      <alignment horizontal="left" vertical="top" wrapText="1"/>
      <protection hidden="1"/>
    </xf>
    <xf numFmtId="0" fontId="8" fillId="0" borderId="12" xfId="0" applyFont="1" applyBorder="1" applyAlignment="1" applyProtection="1">
      <alignment vertical="top" wrapText="1"/>
      <protection hidden="1"/>
    </xf>
    <xf numFmtId="0" fontId="8" fillId="0" borderId="13" xfId="0" applyFont="1" applyBorder="1" applyAlignment="1" applyProtection="1">
      <alignment vertical="top" wrapText="1"/>
      <protection hidden="1"/>
    </xf>
    <xf numFmtId="0" fontId="59" fillId="0" borderId="10" xfId="0" applyFont="1" applyBorder="1" applyAlignment="1" applyProtection="1">
      <alignment horizontal="left" wrapText="1"/>
      <protection hidden="1"/>
    </xf>
    <xf numFmtId="0" fontId="8" fillId="0" borderId="10" xfId="0" applyFont="1" applyBorder="1" applyAlignment="1" applyProtection="1">
      <alignment wrapText="1"/>
      <protection hidden="1"/>
    </xf>
    <xf numFmtId="0" fontId="42" fillId="0" borderId="25" xfId="0" applyFont="1" applyBorder="1" applyAlignment="1" applyProtection="1">
      <alignment vertical="top"/>
      <protection hidden="1"/>
    </xf>
    <xf numFmtId="0" fontId="51" fillId="0" borderId="10" xfId="0" applyFont="1" applyBorder="1" applyAlignment="1" applyProtection="1">
      <alignment horizontal="center"/>
      <protection hidden="1"/>
    </xf>
    <xf numFmtId="0" fontId="2" fillId="2" borderId="16" xfId="0" applyFont="1" applyFill="1" applyBorder="1" applyProtection="1">
      <alignment vertical="center"/>
      <protection hidden="1"/>
    </xf>
    <xf numFmtId="0" fontId="69" fillId="0" borderId="0" xfId="1" applyFont="1" applyAlignment="1" applyProtection="1">
      <alignment horizontal="center"/>
      <protection hidden="1"/>
    </xf>
    <xf numFmtId="0" fontId="2" fillId="0" borderId="0" xfId="0" applyFont="1" applyAlignment="1" applyProtection="1">
      <alignment vertical="top"/>
      <protection hidden="1"/>
    </xf>
    <xf numFmtId="0" fontId="2" fillId="0" borderId="1" xfId="0" applyFont="1" applyBorder="1" applyAlignment="1" applyProtection="1">
      <alignment vertical="center" wrapText="1"/>
      <protection hidden="1"/>
    </xf>
    <xf numFmtId="0" fontId="6" fillId="0" borderId="0" xfId="0" applyFont="1" applyAlignment="1" applyProtection="1">
      <alignment horizontal="center" vertical="center"/>
      <protection hidden="1"/>
    </xf>
    <xf numFmtId="176" fontId="42" fillId="5" borderId="33" xfId="0" applyNumberFormat="1" applyFont="1" applyFill="1" applyBorder="1" applyAlignment="1" applyProtection="1">
      <alignment horizontal="left" vertical="top" wrapText="1" indent="1"/>
      <protection hidden="1"/>
    </xf>
    <xf numFmtId="0" fontId="2" fillId="0" borderId="10" xfId="0" applyFont="1" applyBorder="1" applyProtection="1">
      <alignment vertical="center"/>
      <protection hidden="1"/>
    </xf>
    <xf numFmtId="0" fontId="2" fillId="0" borderId="1" xfId="0" applyFont="1" applyBorder="1" applyProtection="1">
      <alignment vertical="center"/>
      <protection hidden="1"/>
    </xf>
    <xf numFmtId="0" fontId="17" fillId="0" borderId="1" xfId="0" applyFont="1" applyBorder="1" applyAlignment="1" applyProtection="1">
      <alignment horizontal="left" vertical="top" wrapText="1"/>
      <protection hidden="1"/>
    </xf>
    <xf numFmtId="0" fontId="61" fillId="0" borderId="1" xfId="0" applyFont="1" applyBorder="1" applyAlignment="1" applyProtection="1">
      <alignment horizontal="center" vertical="center" wrapText="1"/>
      <protection hidden="1"/>
    </xf>
    <xf numFmtId="0" fontId="79" fillId="6" borderId="0" xfId="0" applyFont="1" applyFill="1" applyProtection="1">
      <alignment vertical="center"/>
      <protection locked="0"/>
    </xf>
    <xf numFmtId="0" fontId="0" fillId="9" borderId="0" xfId="0" applyFill="1" applyProtection="1">
      <alignment vertical="center"/>
      <protection hidden="1"/>
    </xf>
    <xf numFmtId="0" fontId="52" fillId="9" borderId="0" xfId="0" applyFont="1" applyFill="1" applyAlignment="1" applyProtection="1">
      <alignment horizontal="center" vertical="center"/>
      <protection hidden="1"/>
    </xf>
    <xf numFmtId="0" fontId="52" fillId="0" borderId="0" xfId="0" applyFont="1" applyAlignment="1" applyProtection="1">
      <alignment horizontal="center" vertical="center"/>
      <protection hidden="1"/>
    </xf>
    <xf numFmtId="0" fontId="73" fillId="0" borderId="0" xfId="0" applyFont="1" applyAlignment="1" applyProtection="1">
      <alignment horizontal="left" vertical="top"/>
      <protection hidden="1"/>
    </xf>
    <xf numFmtId="0" fontId="70" fillId="0" borderId="0" xfId="0" applyFont="1" applyAlignment="1" applyProtection="1">
      <alignment horizontal="left" vertical="center" indent="1"/>
      <protection hidden="1"/>
    </xf>
    <xf numFmtId="0" fontId="52" fillId="0" borderId="0" xfId="0" applyFont="1" applyAlignment="1" applyProtection="1">
      <alignment horizontal="left" vertical="center" indent="1"/>
      <protection hidden="1"/>
    </xf>
    <xf numFmtId="0" fontId="1" fillId="9" borderId="0" xfId="1" applyFill="1" applyProtection="1">
      <alignment vertical="center"/>
      <protection hidden="1"/>
    </xf>
    <xf numFmtId="0" fontId="0" fillId="0" borderId="0" xfId="0" applyAlignment="1" applyProtection="1">
      <alignment horizontal="left" vertical="center" wrapText="1" indent="1"/>
      <protection hidden="1"/>
    </xf>
    <xf numFmtId="0" fontId="0" fillId="0" borderId="0" xfId="0" applyAlignment="1" applyProtection="1">
      <alignment horizontal="left" vertical="center" indent="1"/>
      <protection hidden="1"/>
    </xf>
    <xf numFmtId="0" fontId="0" fillId="0" borderId="0" xfId="0" applyAlignment="1" applyProtection="1">
      <alignment vertical="center" wrapText="1"/>
      <protection hidden="1"/>
    </xf>
    <xf numFmtId="0" fontId="70" fillId="0" borderId="0" xfId="0" applyFont="1" applyAlignment="1" applyProtection="1">
      <alignment vertical="center" wrapText="1"/>
      <protection hidden="1"/>
    </xf>
    <xf numFmtId="0" fontId="46" fillId="0" borderId="0" xfId="0" applyFont="1" applyAlignment="1" applyProtection="1">
      <alignment vertical="center" wrapText="1"/>
      <protection hidden="1"/>
    </xf>
    <xf numFmtId="0" fontId="73" fillId="0" borderId="0" xfId="0" applyFont="1" applyProtection="1">
      <alignment vertical="center"/>
      <protection hidden="1"/>
    </xf>
    <xf numFmtId="0" fontId="73" fillId="0" borderId="0" xfId="0" applyFont="1" applyAlignment="1" applyProtection="1">
      <alignment horizontal="left" vertical="center"/>
      <protection hidden="1"/>
    </xf>
    <xf numFmtId="0" fontId="70" fillId="0" borderId="0" xfId="0" applyFont="1" applyProtection="1">
      <alignment vertical="center"/>
      <protection hidden="1"/>
    </xf>
    <xf numFmtId="0" fontId="97" fillId="0" borderId="0" xfId="0" applyFont="1" applyProtection="1">
      <alignment vertical="center"/>
      <protection hidden="1"/>
    </xf>
    <xf numFmtId="0" fontId="0" fillId="9" borderId="0" xfId="0" applyFill="1" applyAlignment="1" applyProtection="1">
      <alignment vertical="top"/>
      <protection hidden="1"/>
    </xf>
    <xf numFmtId="0" fontId="0" fillId="0" borderId="0" xfId="0" applyAlignment="1" applyProtection="1">
      <alignment vertical="top"/>
      <protection hidden="1"/>
    </xf>
    <xf numFmtId="0" fontId="23" fillId="0" borderId="0" xfId="0" applyFont="1" applyProtection="1">
      <alignment vertical="center"/>
      <protection hidden="1"/>
    </xf>
    <xf numFmtId="0" fontId="104" fillId="0" borderId="0" xfId="0" applyFont="1" applyProtection="1">
      <alignment vertical="center"/>
      <protection hidden="1"/>
    </xf>
    <xf numFmtId="0" fontId="105" fillId="0" borderId="0" xfId="0" applyFont="1" applyProtection="1">
      <alignment vertical="center"/>
      <protection hidden="1"/>
    </xf>
    <xf numFmtId="0" fontId="38" fillId="0" borderId="0" xfId="0" applyFont="1" applyProtection="1">
      <alignment vertical="center"/>
      <protection hidden="1"/>
    </xf>
    <xf numFmtId="0" fontId="120" fillId="0" borderId="0" xfId="1" applyFont="1" applyAlignment="1" applyProtection="1">
      <alignment horizontal="center" vertical="center"/>
      <protection hidden="1"/>
    </xf>
    <xf numFmtId="0" fontId="98" fillId="6" borderId="0" xfId="1" applyFont="1" applyFill="1" applyBorder="1" applyAlignment="1" applyProtection="1">
      <alignment vertical="center"/>
      <protection hidden="1"/>
    </xf>
    <xf numFmtId="0" fontId="100" fillId="6" borderId="0" xfId="1" applyFont="1" applyFill="1" applyBorder="1" applyAlignment="1" applyProtection="1">
      <alignment horizontal="left" vertical="center"/>
      <protection hidden="1"/>
    </xf>
    <xf numFmtId="0" fontId="100" fillId="6" borderId="0" xfId="0" applyFont="1" applyFill="1">
      <alignment vertical="center"/>
    </xf>
    <xf numFmtId="0" fontId="102" fillId="9" borderId="0" xfId="0" applyFont="1" applyFill="1" applyProtection="1">
      <alignment vertical="center"/>
      <protection hidden="1"/>
    </xf>
    <xf numFmtId="0" fontId="102" fillId="9" borderId="0" xfId="0" applyFont="1" applyFill="1" applyAlignment="1" applyProtection="1">
      <protection hidden="1"/>
    </xf>
    <xf numFmtId="0" fontId="8" fillId="9" borderId="0" xfId="0" applyFont="1" applyFill="1" applyAlignment="1" applyProtection="1">
      <alignment horizontal="center" vertical="center" wrapText="1"/>
      <protection locked="0" hidden="1"/>
    </xf>
    <xf numFmtId="0" fontId="8" fillId="0" borderId="0" xfId="0" applyFont="1" applyAlignment="1" applyProtection="1">
      <alignment horizontal="center" vertical="center" wrapText="1"/>
      <protection locked="0" hidden="1"/>
    </xf>
    <xf numFmtId="0" fontId="6" fillId="0" borderId="0" xfId="0" applyFont="1" applyAlignment="1" applyProtection="1">
      <alignment horizontal="center" vertical="top" wrapText="1"/>
      <protection locked="0" hidden="1"/>
    </xf>
    <xf numFmtId="0" fontId="41" fillId="0" borderId="0" xfId="0" applyFont="1" applyAlignment="1" applyProtection="1">
      <alignment horizontal="center" wrapText="1"/>
      <protection locked="0" hidden="1"/>
    </xf>
    <xf numFmtId="0" fontId="71" fillId="0" borderId="0" xfId="0" applyFont="1" applyAlignment="1" applyProtection="1">
      <alignment horizontal="center" vertical="center" wrapText="1"/>
      <protection locked="0" hidden="1"/>
    </xf>
    <xf numFmtId="0" fontId="8" fillId="0" borderId="0" xfId="0" applyFont="1" applyAlignment="1" applyProtection="1">
      <alignment horizontal="center" wrapText="1"/>
      <protection locked="0" hidden="1"/>
    </xf>
    <xf numFmtId="0" fontId="43" fillId="0" borderId="0" xfId="0" applyFont="1" applyAlignment="1" applyProtection="1">
      <alignment horizontal="center" vertical="center" wrapText="1"/>
      <protection locked="0" hidden="1"/>
    </xf>
    <xf numFmtId="0" fontId="2" fillId="0" borderId="0" xfId="0" applyFont="1" applyAlignment="1" applyProtection="1">
      <alignment horizontal="center" vertical="center"/>
      <protection locked="0" hidden="1"/>
    </xf>
    <xf numFmtId="0" fontId="102" fillId="0" borderId="0" xfId="0" applyFont="1" applyAlignment="1" applyProtection="1">
      <alignment horizontal="center" vertical="center"/>
      <protection hidden="1"/>
    </xf>
    <xf numFmtId="0" fontId="2" fillId="0" borderId="0" xfId="0" applyFont="1" applyAlignment="1">
      <alignment horizontal="center" vertical="top" wrapText="1"/>
    </xf>
    <xf numFmtId="0" fontId="2" fillId="0" borderId="0" xfId="0" applyFont="1" applyAlignment="1">
      <alignment vertical="top"/>
    </xf>
    <xf numFmtId="0" fontId="102" fillId="0" borderId="0" xfId="0" applyFont="1" applyProtection="1">
      <alignment vertical="center"/>
      <protection hidden="1"/>
    </xf>
    <xf numFmtId="0" fontId="18" fillId="0" borderId="0" xfId="0" applyFont="1">
      <alignment vertical="center"/>
    </xf>
    <xf numFmtId="49" fontId="13" fillId="0" borderId="0" xfId="0" applyNumberFormat="1" applyFont="1" applyAlignment="1">
      <alignment horizontal="right" vertical="center"/>
    </xf>
    <xf numFmtId="0" fontId="54" fillId="0" borderId="0" xfId="0" applyFont="1" applyAlignment="1">
      <alignment horizontal="center" vertical="center"/>
    </xf>
    <xf numFmtId="0" fontId="63" fillId="0" borderId="0" xfId="0" applyFont="1" applyAlignment="1">
      <alignment horizontal="center" vertical="center"/>
    </xf>
    <xf numFmtId="49" fontId="13" fillId="0" borderId="41" xfId="0" applyNumberFormat="1" applyFont="1" applyBorder="1" applyAlignment="1">
      <alignment horizontal="center" vertical="center"/>
    </xf>
    <xf numFmtId="49" fontId="13" fillId="0" borderId="41" xfId="0" applyNumberFormat="1" applyFont="1" applyBorder="1" applyAlignment="1">
      <alignment horizontal="center" vertical="center" wrapText="1"/>
    </xf>
    <xf numFmtId="0" fontId="13" fillId="0" borderId="41" xfId="0" applyFont="1" applyBorder="1" applyAlignment="1">
      <alignment horizontal="center" vertical="center"/>
    </xf>
    <xf numFmtId="0" fontId="13" fillId="0" borderId="41" xfId="0" applyFont="1" applyBorder="1" applyAlignment="1" applyProtection="1">
      <alignment horizontal="center" vertical="center"/>
      <protection hidden="1"/>
    </xf>
    <xf numFmtId="49" fontId="13" fillId="9" borderId="41" xfId="0" applyNumberFormat="1" applyFont="1" applyFill="1" applyBorder="1" applyAlignment="1" applyProtection="1">
      <alignment horizontal="center" vertical="center"/>
      <protection hidden="1"/>
    </xf>
    <xf numFmtId="0" fontId="13" fillId="12" borderId="42" xfId="0" applyFont="1" applyFill="1" applyBorder="1" applyAlignment="1">
      <alignment horizontal="center" vertical="center"/>
    </xf>
    <xf numFmtId="0" fontId="13" fillId="2" borderId="42" xfId="0" applyFont="1" applyFill="1" applyBorder="1" applyAlignment="1">
      <alignment horizontal="center" vertical="center"/>
    </xf>
    <xf numFmtId="0" fontId="13" fillId="11" borderId="42" xfId="0" applyFont="1" applyFill="1" applyBorder="1" applyAlignment="1">
      <alignment horizontal="center" vertical="center"/>
    </xf>
    <xf numFmtId="0" fontId="13" fillId="2" borderId="43" xfId="0" applyFont="1" applyFill="1" applyBorder="1" applyAlignment="1">
      <alignment horizontal="center" vertical="center"/>
    </xf>
    <xf numFmtId="0" fontId="96" fillId="0" borderId="0" xfId="0" applyFont="1" applyAlignment="1">
      <alignment horizontal="center" vertical="center"/>
    </xf>
    <xf numFmtId="0" fontId="13" fillId="0" borderId="0" xfId="0" applyFont="1" applyAlignment="1">
      <alignment horizontal="center" vertical="center" textRotation="255" shrinkToFit="1"/>
    </xf>
    <xf numFmtId="0" fontId="13" fillId="7" borderId="0" xfId="0" applyFont="1" applyFill="1" applyAlignment="1">
      <alignment horizontal="center" vertical="center"/>
    </xf>
    <xf numFmtId="0" fontId="2" fillId="10" borderId="0" xfId="0" applyFont="1" applyFill="1" applyAlignment="1">
      <alignment horizontal="center" vertical="center"/>
    </xf>
    <xf numFmtId="0" fontId="13" fillId="8" borderId="0" xfId="0" applyFont="1" applyFill="1" applyAlignment="1">
      <alignment horizontal="center" vertical="center"/>
    </xf>
    <xf numFmtId="49" fontId="13" fillId="2" borderId="44" xfId="0" applyNumberFormat="1"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13" fillId="5" borderId="44" xfId="0" applyNumberFormat="1" applyFont="1" applyFill="1" applyBorder="1" applyAlignment="1">
      <alignment horizontal="center" vertical="center" wrapText="1"/>
    </xf>
    <xf numFmtId="0" fontId="2" fillId="5" borderId="0" xfId="0" applyFont="1" applyFill="1">
      <alignment vertical="center"/>
    </xf>
    <xf numFmtId="0" fontId="2" fillId="5" borderId="0" xfId="0" applyFont="1" applyFill="1" applyAlignment="1">
      <alignment horizontal="center" vertical="center"/>
    </xf>
    <xf numFmtId="0" fontId="13" fillId="5" borderId="44" xfId="0" applyFont="1" applyFill="1" applyBorder="1" applyAlignment="1">
      <alignment horizontal="center" vertical="center" wrapText="1"/>
    </xf>
    <xf numFmtId="0" fontId="13" fillId="5" borderId="41" xfId="0" applyFont="1" applyFill="1" applyBorder="1" applyAlignment="1">
      <alignment horizontal="center" vertical="center"/>
    </xf>
    <xf numFmtId="0" fontId="13" fillId="5" borderId="0" xfId="0" applyFont="1" applyFill="1" applyAlignment="1">
      <alignment horizontal="center" vertical="center"/>
    </xf>
    <xf numFmtId="49" fontId="13" fillId="5" borderId="0" xfId="0" applyNumberFormat="1" applyFont="1" applyFill="1" applyAlignment="1">
      <alignment horizontal="center" vertical="center"/>
    </xf>
    <xf numFmtId="0" fontId="2" fillId="5" borderId="0" xfId="0" applyFont="1" applyFill="1" applyProtection="1">
      <alignment vertical="center"/>
      <protection hidden="1"/>
    </xf>
    <xf numFmtId="49" fontId="13" fillId="5" borderId="0" xfId="0" applyNumberFormat="1" applyFont="1" applyFill="1" applyAlignment="1">
      <alignment horizontal="center" vertical="center" wrapText="1"/>
    </xf>
    <xf numFmtId="0" fontId="8" fillId="3" borderId="0" xfId="0" applyFont="1" applyFill="1" applyAlignment="1">
      <alignment horizontal="center" vertical="center" wrapText="1"/>
    </xf>
    <xf numFmtId="0" fontId="8" fillId="0" borderId="29" xfId="0" applyFont="1" applyBorder="1" applyAlignment="1" applyProtection="1">
      <alignment horizontal="left" vertical="top"/>
      <protection hidden="1"/>
    </xf>
    <xf numFmtId="0" fontId="63" fillId="11" borderId="0" xfId="0" applyFont="1" applyFill="1" applyAlignment="1">
      <alignment horizontal="center" vertical="center" wrapText="1"/>
    </xf>
    <xf numFmtId="0" fontId="63" fillId="10" borderId="0" xfId="0" applyFont="1" applyFill="1" applyAlignment="1">
      <alignment horizontal="center" vertical="center" wrapText="1"/>
    </xf>
    <xf numFmtId="0" fontId="63" fillId="14" borderId="0" xfId="0" applyFont="1" applyFill="1" applyAlignment="1">
      <alignment horizontal="center" vertical="center" wrapText="1"/>
    </xf>
    <xf numFmtId="0" fontId="140" fillId="9" borderId="0" xfId="0" applyFont="1" applyFill="1" applyAlignment="1" applyProtection="1">
      <alignment horizontal="center" vertical="center"/>
      <protection hidden="1"/>
    </xf>
    <xf numFmtId="0" fontId="143" fillId="0" borderId="0" xfId="0" applyFont="1" applyAlignment="1" applyProtection="1">
      <alignment horizontal="center" vertical="center" shrinkToFit="1"/>
      <protection hidden="1"/>
    </xf>
    <xf numFmtId="0" fontId="145" fillId="9" borderId="0" xfId="0" applyFont="1" applyFill="1" applyAlignment="1" applyProtection="1">
      <alignment horizontal="right" textRotation="255"/>
      <protection hidden="1"/>
    </xf>
    <xf numFmtId="0" fontId="143" fillId="0" borderId="0" xfId="0" applyFont="1" applyAlignment="1" applyProtection="1">
      <alignment horizontal="center" vertical="center" wrapText="1"/>
      <protection hidden="1"/>
    </xf>
    <xf numFmtId="49" fontId="13" fillId="3" borderId="0" xfId="0" applyNumberFormat="1" applyFont="1" applyFill="1" applyAlignment="1">
      <alignment horizontal="center" vertical="center"/>
    </xf>
    <xf numFmtId="0" fontId="13" fillId="3" borderId="0" xfId="0" applyFont="1" applyFill="1" applyAlignment="1">
      <alignment horizontal="center" vertical="center"/>
    </xf>
    <xf numFmtId="49" fontId="63" fillId="3" borderId="34" xfId="0" applyNumberFormat="1" applyFont="1" applyFill="1" applyBorder="1" applyAlignment="1">
      <alignment horizontal="center" vertical="center"/>
    </xf>
    <xf numFmtId="49" fontId="0" fillId="0" borderId="0" xfId="0" applyNumberFormat="1">
      <alignment vertical="center"/>
    </xf>
    <xf numFmtId="0" fontId="147" fillId="0" borderId="0" xfId="0" applyFont="1">
      <alignment vertical="center"/>
    </xf>
    <xf numFmtId="0" fontId="148" fillId="0" borderId="0" xfId="0" applyFont="1" applyAlignment="1">
      <alignment horizontal="left" vertical="center"/>
    </xf>
    <xf numFmtId="176" fontId="48" fillId="0" borderId="7" xfId="0" applyNumberFormat="1" applyFont="1" applyBorder="1" applyAlignment="1" applyProtection="1">
      <alignment horizontal="left" vertical="center" shrinkToFit="1"/>
      <protection hidden="1"/>
    </xf>
    <xf numFmtId="176" fontId="148" fillId="0" borderId="0" xfId="0" applyNumberFormat="1" applyFont="1" applyAlignment="1">
      <alignment horizontal="left" vertical="center"/>
    </xf>
    <xf numFmtId="0" fontId="149" fillId="0" borderId="29" xfId="0" applyFont="1" applyBorder="1" applyAlignment="1">
      <alignment horizontal="left" vertical="center"/>
    </xf>
    <xf numFmtId="0" fontId="149" fillId="0" borderId="25" xfId="0" applyFont="1" applyBorder="1" applyAlignment="1">
      <alignment horizontal="left" vertical="center"/>
    </xf>
    <xf numFmtId="176" fontId="149" fillId="0" borderId="25" xfId="0" applyNumberFormat="1" applyFont="1" applyBorder="1" applyAlignment="1">
      <alignment horizontal="left" vertical="center"/>
    </xf>
    <xf numFmtId="0" fontId="27" fillId="0" borderId="7" xfId="0" applyFont="1" applyBorder="1" applyAlignment="1" applyProtection="1">
      <alignment horizontal="center" vertical="center"/>
      <protection locked="0"/>
    </xf>
    <xf numFmtId="0" fontId="27" fillId="0" borderId="7" xfId="0" applyFont="1" applyBorder="1" applyProtection="1">
      <alignment vertical="center"/>
      <protection locked="0"/>
    </xf>
    <xf numFmtId="0" fontId="135" fillId="9" borderId="0" xfId="0" applyFont="1" applyFill="1" applyAlignment="1" applyProtection="1">
      <alignment horizontal="center" vertical="center"/>
      <protection hidden="1"/>
    </xf>
    <xf numFmtId="0" fontId="153" fillId="9" borderId="0" xfId="0" applyFont="1" applyFill="1" applyAlignment="1" applyProtection="1">
      <alignment horizontal="right" vertical="center"/>
      <protection hidden="1"/>
    </xf>
    <xf numFmtId="0" fontId="155" fillId="9" borderId="0" xfId="0" applyFont="1" applyFill="1" applyAlignment="1" applyProtection="1">
      <alignment horizontal="left"/>
      <protection hidden="1"/>
    </xf>
    <xf numFmtId="0" fontId="156" fillId="9" borderId="0" xfId="0" applyFont="1" applyFill="1" applyAlignment="1" applyProtection="1">
      <alignment horizontal="center" vertical="center" wrapText="1"/>
      <protection hidden="1"/>
    </xf>
    <xf numFmtId="0" fontId="156" fillId="9" borderId="0" xfId="0" applyFont="1" applyFill="1" applyAlignment="1" applyProtection="1">
      <alignment horizontal="center" vertical="center"/>
      <protection hidden="1"/>
    </xf>
    <xf numFmtId="0" fontId="157" fillId="9" borderId="0" xfId="0" applyFont="1" applyFill="1" applyAlignment="1" applyProtection="1">
      <alignment horizontal="left" vertical="center"/>
      <protection hidden="1"/>
    </xf>
    <xf numFmtId="0" fontId="157" fillId="9" borderId="0" xfId="0" applyFont="1" applyFill="1" applyAlignment="1" applyProtection="1">
      <alignment horizontal="center" vertical="center"/>
      <protection hidden="1"/>
    </xf>
    <xf numFmtId="0" fontId="127" fillId="0" borderId="0" xfId="0" applyFont="1">
      <alignment vertical="center"/>
    </xf>
    <xf numFmtId="0" fontId="128" fillId="0" borderId="0" xfId="0" applyFont="1">
      <alignment vertical="center"/>
    </xf>
    <xf numFmtId="0" fontId="129" fillId="0" borderId="0" xfId="0" applyFont="1" applyAlignment="1">
      <alignment horizontal="right" vertical="center"/>
    </xf>
    <xf numFmtId="0" fontId="129" fillId="0" borderId="0" xfId="0" applyFont="1">
      <alignment vertical="center"/>
    </xf>
    <xf numFmtId="178" fontId="129" fillId="0" borderId="0" xfId="0" applyNumberFormat="1" applyFont="1" applyAlignment="1">
      <alignment horizontal="left" vertical="center"/>
    </xf>
    <xf numFmtId="0" fontId="130" fillId="0" borderId="0" xfId="0" applyFont="1" applyAlignment="1">
      <alignment horizontal="left" vertical="center"/>
    </xf>
    <xf numFmtId="0" fontId="128" fillId="9" borderId="0" xfId="0" applyFont="1" applyFill="1" applyAlignment="1">
      <alignment horizontal="left" vertical="center"/>
    </xf>
    <xf numFmtId="0" fontId="21" fillId="9" borderId="0" xfId="0" applyFont="1" applyFill="1" applyAlignment="1" applyProtection="1">
      <alignment horizontal="center" vertical="center"/>
      <protection locked="0"/>
    </xf>
    <xf numFmtId="0" fontId="81" fillId="9" borderId="0" xfId="0" applyFont="1" applyFill="1" applyProtection="1">
      <alignment vertical="center"/>
      <protection locked="0"/>
    </xf>
    <xf numFmtId="0" fontId="154" fillId="9" borderId="0" xfId="0" applyFont="1" applyFill="1" applyProtection="1">
      <alignment vertical="center"/>
      <protection hidden="1"/>
    </xf>
    <xf numFmtId="0" fontId="2" fillId="15" borderId="0" xfId="0" applyFont="1" applyFill="1" applyAlignment="1">
      <alignment horizontal="center" vertical="center"/>
    </xf>
    <xf numFmtId="0" fontId="18" fillId="15" borderId="0" xfId="0" applyFont="1" applyFill="1" applyAlignment="1">
      <alignment horizontal="center" vertical="center"/>
    </xf>
    <xf numFmtId="0" fontId="160" fillId="0" borderId="18"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protection locked="0" hidden="1"/>
    </xf>
    <xf numFmtId="0" fontId="42" fillId="0" borderId="18" xfId="0" applyFont="1" applyBorder="1" applyAlignment="1" applyProtection="1">
      <alignment horizontal="center" vertical="center" wrapText="1"/>
      <protection locked="0" hidden="1"/>
    </xf>
    <xf numFmtId="0" fontId="70" fillId="0" borderId="0" xfId="0" applyFont="1" applyAlignment="1" applyProtection="1">
      <alignment horizontal="left" vertical="center" wrapText="1"/>
      <protection hidden="1"/>
    </xf>
    <xf numFmtId="0" fontId="97" fillId="0" borderId="0" xfId="0" applyFont="1" applyAlignment="1" applyProtection="1">
      <alignment horizontal="left" vertical="center" wrapText="1"/>
      <protection hidden="1"/>
    </xf>
    <xf numFmtId="0" fontId="97" fillId="0" borderId="0" xfId="0" applyFont="1" applyAlignment="1" applyProtection="1">
      <alignment horizontal="left" vertical="top" wrapText="1"/>
      <protection hidden="1"/>
    </xf>
    <xf numFmtId="0" fontId="97" fillId="0" borderId="0" xfId="0" applyFont="1" applyAlignment="1" applyProtection="1">
      <alignment horizontal="left" vertical="top"/>
      <protection hidden="1"/>
    </xf>
    <xf numFmtId="0" fontId="52" fillId="0" borderId="0" xfId="0" applyFont="1" applyAlignment="1" applyProtection="1">
      <alignment horizontal="center"/>
      <protection hidden="1"/>
    </xf>
    <xf numFmtId="0" fontId="0" fillId="0" borderId="0" xfId="0" applyAlignment="1" applyProtection="1">
      <alignment horizontal="left" vertical="center" wrapText="1" indent="6"/>
      <protection hidden="1"/>
    </xf>
    <xf numFmtId="0" fontId="23" fillId="0" borderId="0" xfId="0" applyFont="1" applyAlignment="1" applyProtection="1">
      <alignment horizontal="left" vertical="center" wrapText="1" indent="6"/>
      <protection hidden="1"/>
    </xf>
    <xf numFmtId="0" fontId="139" fillId="0" borderId="0" xfId="0" applyFont="1">
      <alignment vertical="center"/>
    </xf>
    <xf numFmtId="0" fontId="73" fillId="0" borderId="0" xfId="0" applyFont="1" applyAlignment="1" applyProtection="1">
      <alignment horizontal="left" vertical="center" wrapText="1"/>
      <protection hidden="1"/>
    </xf>
    <xf numFmtId="0" fontId="103" fillId="6" borderId="0" xfId="0" applyFont="1" applyFill="1" applyAlignment="1" applyProtection="1">
      <alignment horizontal="center" vertical="center" wrapText="1"/>
      <protection hidden="1"/>
    </xf>
    <xf numFmtId="0" fontId="85" fillId="0" borderId="0" xfId="0" applyFont="1" applyAlignment="1">
      <alignment horizontal="center" vertical="center"/>
    </xf>
    <xf numFmtId="0" fontId="79" fillId="6" borderId="0" xfId="0" applyFont="1" applyFill="1" applyAlignment="1">
      <alignment horizontal="center" vertical="center" wrapText="1"/>
    </xf>
    <xf numFmtId="0" fontId="0" fillId="0" borderId="0" xfId="0" applyAlignment="1">
      <alignment horizontal="center" vertical="center" wrapText="1"/>
    </xf>
    <xf numFmtId="0" fontId="79" fillId="6" borderId="0" xfId="0" applyFont="1" applyFill="1">
      <alignment vertical="center"/>
    </xf>
    <xf numFmtId="0" fontId="0" fillId="0" borderId="0" xfId="0">
      <alignment vertical="center"/>
    </xf>
    <xf numFmtId="0" fontId="78" fillId="6" borderId="0" xfId="0" applyFont="1" applyFill="1">
      <alignment vertical="center"/>
    </xf>
    <xf numFmtId="0" fontId="23" fillId="0" borderId="0" xfId="0" applyFont="1">
      <alignment vertical="center"/>
    </xf>
    <xf numFmtId="0" fontId="99" fillId="6" borderId="0" xfId="0" applyFont="1" applyFill="1">
      <alignment vertical="center"/>
    </xf>
    <xf numFmtId="0" fontId="101" fillId="0" borderId="0" xfId="0" applyFont="1">
      <alignment vertical="center"/>
    </xf>
    <xf numFmtId="0" fontId="159" fillId="6" borderId="0" xfId="1" applyFont="1" applyFill="1" applyBorder="1" applyAlignment="1" applyProtection="1">
      <alignment horizontal="left" vertical="center" wrapText="1"/>
      <protection hidden="1"/>
    </xf>
    <xf numFmtId="0" fontId="79" fillId="6" borderId="9" xfId="0" applyFont="1" applyFill="1" applyBorder="1" applyAlignment="1" applyProtection="1">
      <alignment horizontal="center" vertical="center"/>
      <protection locked="0"/>
    </xf>
    <xf numFmtId="0" fontId="79" fillId="6" borderId="10" xfId="0" applyFont="1" applyFill="1" applyBorder="1" applyAlignment="1" applyProtection="1">
      <alignment horizontal="center" vertical="center"/>
      <protection locked="0"/>
    </xf>
    <xf numFmtId="0" fontId="79" fillId="6" borderId="8" xfId="0" applyFont="1" applyFill="1" applyBorder="1" applyAlignment="1" applyProtection="1">
      <alignment horizontal="center" vertical="center"/>
      <protection locked="0"/>
    </xf>
    <xf numFmtId="0" fontId="121" fillId="6" borderId="0" xfId="1" applyFont="1" applyFill="1" applyBorder="1" applyAlignment="1" applyProtection="1">
      <alignment vertical="center"/>
      <protection hidden="1"/>
    </xf>
    <xf numFmtId="0" fontId="0" fillId="6" borderId="0" xfId="0" applyFill="1" applyProtection="1">
      <alignment vertical="center"/>
      <protection hidden="1"/>
    </xf>
    <xf numFmtId="0" fontId="159" fillId="6" borderId="0" xfId="1" applyFont="1" applyFill="1" applyBorder="1" applyAlignment="1" applyProtection="1">
      <alignment vertical="center"/>
      <protection hidden="1"/>
    </xf>
    <xf numFmtId="0" fontId="2" fillId="6" borderId="0" xfId="0" applyFont="1" applyFill="1" applyProtection="1">
      <alignment vertical="center"/>
      <protection hidden="1"/>
    </xf>
    <xf numFmtId="0" fontId="128" fillId="9" borderId="0" xfId="0" applyFont="1" applyFill="1" applyAlignment="1" applyProtection="1">
      <alignment horizontal="left" vertical="center"/>
      <protection hidden="1"/>
    </xf>
    <xf numFmtId="0" fontId="0" fillId="0" borderId="0" xfId="0" applyAlignment="1" applyProtection="1">
      <alignment horizontal="left" vertical="center"/>
      <protection hidden="1"/>
    </xf>
    <xf numFmtId="0" fontId="68" fillId="6" borderId="0" xfId="0" applyFont="1" applyFill="1" applyAlignment="1">
      <alignment horizontal="center" vertical="center"/>
    </xf>
    <xf numFmtId="0" fontId="27" fillId="0" borderId="0" xfId="0" applyFont="1" applyAlignment="1">
      <alignment horizontal="center"/>
    </xf>
    <xf numFmtId="0" fontId="85" fillId="0" borderId="1" xfId="0" applyFont="1" applyBorder="1" applyAlignment="1">
      <alignment horizontal="center" vertical="center"/>
    </xf>
    <xf numFmtId="176" fontId="5" fillId="5" borderId="1" xfId="0" applyNumberFormat="1"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shrinkToFit="1"/>
      <protection locked="0"/>
    </xf>
    <xf numFmtId="0" fontId="70" fillId="5" borderId="5" xfId="0" applyFont="1" applyFill="1" applyBorder="1" applyAlignment="1" applyProtection="1">
      <alignment horizontal="center" vertical="center"/>
      <protection locked="0"/>
    </xf>
    <xf numFmtId="0" fontId="70" fillId="5" borderId="15" xfId="0" applyFont="1" applyFill="1" applyBorder="1" applyAlignment="1" applyProtection="1">
      <alignment horizontal="center" vertical="center"/>
      <protection locked="0"/>
    </xf>
    <xf numFmtId="0" fontId="70" fillId="5" borderId="6" xfId="0" applyFont="1" applyFill="1" applyBorder="1" applyAlignment="1" applyProtection="1">
      <alignment horizontal="center" vertical="center"/>
      <protection locked="0"/>
    </xf>
    <xf numFmtId="176" fontId="9" fillId="0" borderId="0" xfId="0" applyNumberFormat="1" applyFont="1" applyAlignment="1">
      <alignment horizontal="center" vertical="center"/>
    </xf>
    <xf numFmtId="0" fontId="146" fillId="0" borderId="0" xfId="0" applyFont="1" applyAlignment="1" applyProtection="1">
      <alignment horizontal="left" vertical="center" indent="3" shrinkToFit="1"/>
      <protection hidden="1"/>
    </xf>
    <xf numFmtId="0" fontId="55" fillId="0" borderId="0" xfId="0" applyFont="1" applyAlignment="1" applyProtection="1">
      <alignment horizontal="center" vertical="center" wrapText="1"/>
      <protection hidden="1"/>
    </xf>
    <xf numFmtId="14" fontId="4" fillId="0" borderId="0" xfId="0" applyNumberFormat="1" applyFont="1" applyAlignment="1" applyProtection="1">
      <alignment horizontal="center" vertical="center"/>
      <protection hidden="1"/>
    </xf>
    <xf numFmtId="0" fontId="24"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54" fillId="0" borderId="0" xfId="0" applyFont="1" applyAlignment="1">
      <alignment horizontal="center" vertical="center" wrapText="1"/>
    </xf>
    <xf numFmtId="0" fontId="77" fillId="0" borderId="0" xfId="0" applyFont="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116" fillId="0" borderId="0" xfId="0" applyFont="1" applyAlignment="1">
      <alignment horizontal="center" vertical="center" wrapText="1"/>
    </xf>
    <xf numFmtId="0" fontId="88" fillId="0" borderId="1" xfId="0" applyFont="1" applyBorder="1" applyAlignment="1">
      <alignment horizontal="center"/>
    </xf>
    <xf numFmtId="0" fontId="116" fillId="0" borderId="0" xfId="0" applyFont="1" applyAlignment="1" applyProtection="1">
      <alignment horizontal="center" vertical="center" wrapText="1"/>
      <protection hidden="1"/>
    </xf>
    <xf numFmtId="0" fontId="158" fillId="9" borderId="0" xfId="0" applyFont="1" applyFill="1" applyAlignment="1" applyProtection="1">
      <alignment horizontal="left" vertical="center"/>
      <protection hidden="1"/>
    </xf>
    <xf numFmtId="0" fontId="0" fillId="0" borderId="0" xfId="0" applyProtection="1">
      <alignment vertical="center"/>
      <protection hidden="1"/>
    </xf>
    <xf numFmtId="0" fontId="57" fillId="0" borderId="0" xfId="0" applyFont="1" applyAlignment="1" applyProtection="1">
      <alignment horizontal="left" vertical="center" wrapText="1"/>
      <protection hidden="1"/>
    </xf>
    <xf numFmtId="0" fontId="109" fillId="0" borderId="2" xfId="0" applyFont="1" applyBorder="1" applyAlignment="1">
      <alignment horizontal="center" vertical="top" wrapText="1"/>
    </xf>
    <xf numFmtId="0" fontId="109" fillId="0" borderId="3" xfId="0" applyFont="1" applyBorder="1" applyAlignment="1">
      <alignment horizontal="center" vertical="top" wrapText="1"/>
    </xf>
    <xf numFmtId="0" fontId="109" fillId="0" borderId="4" xfId="0" applyFont="1" applyBorder="1" applyAlignment="1">
      <alignment horizontal="center" vertical="top"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9" fillId="0" borderId="0" xfId="0" applyFont="1" applyAlignment="1">
      <alignment vertical="top" wrapText="1"/>
    </xf>
    <xf numFmtId="0" fontId="108" fillId="0" borderId="2" xfId="0" applyFont="1" applyBorder="1" applyAlignment="1">
      <alignment horizontal="center" vertical="top" wrapText="1"/>
    </xf>
    <xf numFmtId="0" fontId="108" fillId="0" borderId="3" xfId="0" applyFont="1" applyBorder="1" applyAlignment="1">
      <alignment horizontal="center" vertical="top" wrapText="1"/>
    </xf>
    <xf numFmtId="0" fontId="52" fillId="0" borderId="2" xfId="0" applyFont="1" applyBorder="1" applyAlignment="1">
      <alignment horizontal="center" vertical="top" wrapText="1"/>
    </xf>
    <xf numFmtId="0" fontId="52" fillId="0" borderId="3" xfId="0" applyFont="1" applyBorder="1" applyAlignment="1">
      <alignment horizontal="center" vertical="top" wrapText="1"/>
    </xf>
    <xf numFmtId="0" fontId="52" fillId="0" borderId="4" xfId="0" applyFont="1" applyBorder="1" applyAlignment="1">
      <alignment horizontal="center" vertical="top" wrapText="1"/>
    </xf>
    <xf numFmtId="0" fontId="27" fillId="0" borderId="0" xfId="0" applyFont="1" applyAlignment="1">
      <alignment horizontal="left"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118" fillId="0" borderId="0" xfId="0" applyFont="1" applyAlignment="1" applyProtection="1">
      <alignment horizontal="left" vertical="center"/>
      <protection hidden="1"/>
    </xf>
    <xf numFmtId="14" fontId="17" fillId="9" borderId="0" xfId="0" applyNumberFormat="1" applyFont="1" applyFill="1" applyAlignment="1" applyProtection="1">
      <alignment horizontal="center" vertical="center" wrapText="1"/>
      <protection hidden="1"/>
    </xf>
    <xf numFmtId="0" fontId="8" fillId="0" borderId="2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32" fillId="0" borderId="1" xfId="0" applyFont="1" applyBorder="1" applyAlignment="1" applyProtection="1">
      <alignment horizontal="left" vertical="center" wrapText="1"/>
      <protection hidden="1"/>
    </xf>
    <xf numFmtId="0" fontId="8" fillId="2" borderId="10"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8" fillId="0" borderId="29" xfId="0" applyFont="1" applyBorder="1" applyAlignment="1" applyProtection="1">
      <alignment horizontal="left" vertical="top" wrapText="1"/>
      <protection hidden="1"/>
    </xf>
    <xf numFmtId="0" fontId="8" fillId="0" borderId="30" xfId="0" applyFont="1" applyBorder="1" applyAlignment="1" applyProtection="1">
      <alignment horizontal="left" vertical="top" wrapText="1"/>
      <protection hidden="1"/>
    </xf>
    <xf numFmtId="0" fontId="42" fillId="2" borderId="10" xfId="0" applyFont="1" applyFill="1" applyBorder="1" applyAlignment="1" applyProtection="1">
      <alignment horizontal="left" vertical="top" wrapText="1"/>
      <protection hidden="1"/>
    </xf>
    <xf numFmtId="0" fontId="42" fillId="2" borderId="8" xfId="0" applyFont="1" applyFill="1" applyBorder="1" applyAlignment="1" applyProtection="1">
      <alignment horizontal="left" vertical="top" wrapText="1"/>
      <protection hidden="1"/>
    </xf>
    <xf numFmtId="0" fontId="8" fillId="0" borderId="17" xfId="0" applyFont="1" applyBorder="1" applyAlignment="1" applyProtection="1">
      <alignment horizontal="left" vertical="top" wrapText="1"/>
      <protection hidden="1"/>
    </xf>
    <xf numFmtId="0" fontId="8" fillId="0" borderId="11" xfId="0" applyFont="1" applyBorder="1" applyAlignment="1" applyProtection="1">
      <alignment horizontal="left" vertical="top"/>
      <protection hidden="1"/>
    </xf>
    <xf numFmtId="0" fontId="135" fillId="9" borderId="0" xfId="0" applyFont="1" applyFill="1" applyAlignment="1" applyProtection="1">
      <alignment horizontal="left" wrapText="1" shrinkToFit="1"/>
      <protection hidden="1"/>
    </xf>
    <xf numFmtId="0" fontId="152" fillId="0" borderId="0" xfId="0" applyFont="1" applyAlignment="1" applyProtection="1">
      <alignment horizontal="left" shrinkToFit="1"/>
      <protection hidden="1"/>
    </xf>
    <xf numFmtId="0" fontId="123" fillId="0" borderId="0" xfId="0" applyFont="1" applyAlignment="1" applyProtection="1">
      <alignment horizontal="center" vertical="center" wrapText="1"/>
      <protection hidden="1"/>
    </xf>
    <xf numFmtId="0" fontId="144" fillId="0" borderId="0" xfId="0" applyFont="1" applyAlignment="1" applyProtection="1">
      <alignment horizontal="center" vertical="center" wrapText="1" shrinkToFit="1"/>
      <protection hidden="1"/>
    </xf>
    <xf numFmtId="0" fontId="42" fillId="5" borderId="32" xfId="0" applyFont="1" applyFill="1" applyBorder="1" applyAlignment="1" applyProtection="1">
      <alignment horizontal="left" vertical="top" wrapText="1"/>
      <protection locked="0"/>
    </xf>
    <xf numFmtId="0" fontId="42" fillId="5" borderId="33" xfId="0" applyFont="1" applyFill="1" applyBorder="1" applyAlignment="1" applyProtection="1">
      <alignment horizontal="left" vertical="top" wrapText="1"/>
      <protection locked="0"/>
    </xf>
    <xf numFmtId="0" fontId="8" fillId="0" borderId="10" xfId="0" applyFont="1" applyBorder="1" applyAlignment="1" applyProtection="1">
      <alignment horizontal="left" vertical="top" wrapText="1"/>
      <protection hidden="1"/>
    </xf>
    <xf numFmtId="0" fontId="8" fillId="0" borderId="8" xfId="0" applyFont="1" applyBorder="1" applyAlignment="1" applyProtection="1">
      <alignment horizontal="left" vertical="top" wrapText="1"/>
      <protection hidden="1"/>
    </xf>
    <xf numFmtId="0" fontId="8" fillId="0" borderId="23" xfId="0" applyFont="1" applyBorder="1" applyAlignment="1">
      <alignment horizontal="left" vertical="top" wrapText="1"/>
    </xf>
    <xf numFmtId="0" fontId="8" fillId="0" borderId="14" xfId="0" applyFont="1" applyBorder="1" applyAlignment="1">
      <alignment horizontal="left" vertical="top" wrapText="1"/>
    </xf>
    <xf numFmtId="0" fontId="42" fillId="5" borderId="25" xfId="0" applyFont="1" applyFill="1" applyBorder="1" applyAlignment="1" applyProtection="1">
      <alignment horizontal="left" vertical="top" wrapText="1"/>
      <protection locked="0"/>
    </xf>
    <xf numFmtId="0" fontId="42" fillId="5" borderId="24" xfId="0" applyFont="1" applyFill="1" applyBorder="1" applyAlignment="1" applyProtection="1">
      <alignment horizontal="left" vertical="top" wrapText="1"/>
      <protection locked="0"/>
    </xf>
    <xf numFmtId="0" fontId="8" fillId="0" borderId="30" xfId="0" applyFont="1" applyBorder="1" applyAlignment="1">
      <alignment horizontal="left" vertical="top"/>
    </xf>
    <xf numFmtId="0" fontId="8" fillId="2" borderId="17" xfId="0" applyFont="1" applyFill="1" applyBorder="1" applyAlignment="1" applyProtection="1">
      <alignment horizontal="left" vertical="top" wrapText="1"/>
      <protection hidden="1"/>
    </xf>
    <xf numFmtId="0" fontId="8" fillId="2" borderId="11" xfId="0" applyFont="1" applyFill="1" applyBorder="1" applyAlignment="1" applyProtection="1">
      <alignment horizontal="left" vertical="top" wrapText="1"/>
      <protection hidden="1"/>
    </xf>
    <xf numFmtId="0" fontId="8" fillId="0" borderId="29" xfId="0" applyFont="1" applyBorder="1" applyAlignment="1">
      <alignment vertical="top" wrapText="1"/>
    </xf>
    <xf numFmtId="0" fontId="0" fillId="0" borderId="30" xfId="0" applyBorder="1" applyAlignment="1">
      <alignment vertical="center" wrapText="1"/>
    </xf>
    <xf numFmtId="0" fontId="42" fillId="0" borderId="25" xfId="0" applyFont="1" applyBorder="1" applyAlignment="1" applyProtection="1">
      <alignment vertical="top" wrapText="1"/>
      <protection hidden="1"/>
    </xf>
    <xf numFmtId="0" fontId="0" fillId="0" borderId="24" xfId="0" applyBorder="1" applyAlignment="1">
      <alignment vertical="center" wrapText="1"/>
    </xf>
    <xf numFmtId="0" fontId="141" fillId="0" borderId="10" xfId="0" applyFont="1" applyBorder="1" applyAlignment="1" applyProtection="1">
      <alignment horizontal="left" vertical="center" wrapText="1"/>
      <protection hidden="1"/>
    </xf>
    <xf numFmtId="0" fontId="141" fillId="0" borderId="10" xfId="0" applyFont="1" applyBorder="1" applyAlignment="1" applyProtection="1">
      <alignment horizontal="left" vertical="center"/>
      <protection hidden="1"/>
    </xf>
    <xf numFmtId="0" fontId="121" fillId="0" borderId="1" xfId="0" applyFont="1" applyBorder="1" applyAlignment="1" applyProtection="1">
      <alignment horizontal="center" vertical="center" wrapText="1"/>
      <protection hidden="1"/>
    </xf>
    <xf numFmtId="0" fontId="2" fillId="0" borderId="0" xfId="0" applyFont="1">
      <alignment vertical="center"/>
    </xf>
    <xf numFmtId="0" fontId="32" fillId="0" borderId="10" xfId="0" applyFont="1" applyBorder="1" applyAlignment="1" applyProtection="1">
      <alignment horizontal="left" vertical="center" wrapText="1"/>
      <protection hidden="1"/>
    </xf>
  </cellXfs>
  <cellStyles count="2">
    <cellStyle name="ハイパーリンク" xfId="1" builtinId="8"/>
    <cellStyle name="標準" xfId="0" builtinId="0"/>
  </cellStyles>
  <dxfs count="450">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FF0000"/>
        </left>
        <right style="thin">
          <color rgb="FFFF0000"/>
        </right>
        <top style="thin">
          <color rgb="FFFF0000"/>
        </top>
        <bottom style="thin">
          <color rgb="FFFF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auto="1"/>
        </left>
        <right style="thin">
          <color auto="1"/>
        </right>
        <top style="thin">
          <color auto="1"/>
        </top>
        <bottom style="thin">
          <color auto="1"/>
        </bottom>
        <vertical/>
        <horizontal/>
      </border>
    </dxf>
    <dxf>
      <font>
        <color rgb="FFC00000"/>
      </font>
      <fill>
        <patternFill>
          <bgColor rgb="FFFFFF00"/>
        </patternFill>
      </fill>
      <border>
        <left style="thin">
          <color auto="1"/>
        </left>
        <right style="thin">
          <color auto="1"/>
        </right>
        <top style="thin">
          <color auto="1"/>
        </top>
        <bottom style="thin">
          <color auto="1"/>
        </bottom>
        <vertical/>
        <horizontal/>
      </border>
    </dxf>
    <dxf>
      <font>
        <color rgb="FFC00000"/>
      </font>
      <fill>
        <patternFill>
          <bgColor rgb="FFFFFF00"/>
        </patternFill>
      </fill>
      <border>
        <left style="thin">
          <color auto="1"/>
        </left>
        <right style="thin">
          <color auto="1"/>
        </right>
        <top style="thin">
          <color auto="1"/>
        </top>
        <bottom style="thin">
          <color auto="1"/>
        </bottom>
        <vertical/>
        <horizontal/>
      </border>
    </dxf>
    <dxf>
      <font>
        <color rgb="FFC00000"/>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strike/>
        <color theme="0" tint="-0.499984740745262"/>
      </font>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theme="0" tint="-0.14996795556505021"/>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FF33CC"/>
      </font>
    </dxf>
    <dxf>
      <font>
        <color theme="0"/>
      </font>
    </dxf>
    <dxf>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bottom style="thin">
          <color theme="0"/>
        </bottom>
      </border>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border>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border>
        <bottom style="thin">
          <color auto="1"/>
        </bottom>
        <vertical/>
        <horizontal/>
      </border>
    </dxf>
    <dxf>
      <font>
        <color theme="0"/>
      </font>
      <fill>
        <patternFill patternType="none">
          <bgColor auto="1"/>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0000"/>
      </font>
    </dxf>
    <dxf>
      <font>
        <color rgb="FFFF33CC"/>
      </font>
      <fill>
        <patternFill>
          <bgColor rgb="FFFFFF00"/>
        </patternFill>
      </fill>
    </dxf>
    <dxf>
      <font>
        <color rgb="FFFF0000"/>
      </font>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theme="0"/>
      </font>
    </dxf>
    <dxf>
      <font>
        <color rgb="FFFF33CC"/>
      </font>
      <fill>
        <patternFill>
          <bgColor rgb="FFFFFF00"/>
        </patternFill>
      </fill>
    </dxf>
    <dxf>
      <font>
        <color rgb="FFFF33CC"/>
      </font>
      <fill>
        <patternFill>
          <bgColor rgb="FFFFFF00"/>
        </patternFill>
      </fill>
    </dxf>
    <dxf>
      <font>
        <color theme="0"/>
      </font>
    </dxf>
    <dxf>
      <font>
        <color rgb="FFFF33CC"/>
      </font>
      <fill>
        <patternFill>
          <bgColor rgb="FFFFFF00"/>
        </patternFill>
      </fill>
    </dxf>
    <dxf>
      <font>
        <color rgb="FFFF33CC"/>
      </font>
      <fill>
        <patternFill>
          <bgColor rgb="FFFFFF00"/>
        </patternFill>
      </fill>
    </dxf>
    <dxf>
      <font>
        <color theme="0"/>
      </font>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rgb="FFFF33CC"/>
      </font>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bgColor theme="0"/>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strike val="0"/>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1"/>
      </font>
      <fill>
        <patternFill>
          <bgColor theme="8" tint="0.79998168889431442"/>
        </patternFill>
      </fill>
    </dxf>
    <dxf>
      <font>
        <strike val="0"/>
        <color theme="1"/>
      </font>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
      <font>
        <b/>
        <i val="0"/>
        <color rgb="FFFF33CC"/>
      </font>
      <fill>
        <patternFill>
          <bgColor rgb="FFFFFF00"/>
        </patternFill>
      </fill>
    </dxf>
    <dxf>
      <font>
        <b/>
        <i val="0"/>
        <color rgb="FFFF33CC"/>
      </font>
      <fill>
        <patternFill>
          <bgColor rgb="FFFFFF00"/>
        </patternFill>
      </fill>
    </dxf>
    <dxf>
      <font>
        <b/>
        <i val="0"/>
        <color rgb="FFFF33CC"/>
      </font>
      <fill>
        <patternFill>
          <bgColor rgb="FFFFFF00"/>
        </patternFill>
      </fill>
    </dxf>
    <dxf>
      <font>
        <b/>
        <i val="0"/>
        <color rgb="FFFF33CC"/>
      </font>
      <fill>
        <patternFill>
          <bgColor rgb="FFFFFF00"/>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33CC"/>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
      <font>
        <color theme="8" tint="0.39994506668294322"/>
      </font>
    </dxf>
    <dxf>
      <font>
        <color theme="8" tint="0.39994506668294322"/>
      </font>
    </dxf>
    <dxf>
      <font>
        <color theme="8" tint="0.39994506668294322"/>
      </font>
    </dxf>
    <dxf>
      <font>
        <b/>
        <i val="0"/>
        <color rgb="FFFF33CC"/>
      </font>
    </dxf>
    <dxf>
      <font>
        <color theme="8" tint="0.39994506668294322"/>
      </font>
    </dxf>
    <dxf>
      <font>
        <color theme="8" tint="0.39994506668294322"/>
      </font>
    </dxf>
    <dxf>
      <font>
        <color theme="8" tint="0.39994506668294322"/>
      </font>
    </dxf>
    <dxf>
      <font>
        <color theme="8" tint="0.39994506668294322"/>
      </font>
    </dxf>
    <dxf>
      <font>
        <color theme="8" tint="0.39994506668294322"/>
      </font>
    </dxf>
    <dxf>
      <font>
        <color theme="8" tint="0.39994506668294322"/>
      </font>
    </dxf>
    <dxf>
      <font>
        <color rgb="FFC00000"/>
      </font>
      <fill>
        <patternFill>
          <bgColor theme="9" tint="0.79998168889431442"/>
        </patternFill>
      </fill>
    </dxf>
    <dxf>
      <font>
        <color rgb="FFC00000"/>
      </font>
      <fill>
        <patternFill>
          <bgColor theme="9" tint="0.79998168889431442"/>
        </patternFill>
      </fill>
    </dxf>
    <dxf>
      <font>
        <strike val="0"/>
        <color rgb="FFC00000"/>
      </font>
      <fill>
        <patternFill patternType="solid">
          <bgColor theme="9" tint="0.79998168889431442"/>
        </patternFill>
      </fill>
    </dxf>
    <dxf>
      <font>
        <color rgb="FFC00000"/>
      </font>
      <fill>
        <patternFill>
          <bgColor theme="9" tint="0.79998168889431442"/>
        </patternFill>
      </fill>
    </dxf>
    <dxf>
      <font>
        <color rgb="FFFF33CC"/>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rgb="FFFF0000"/>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
      <font>
        <b val="0"/>
        <i val="0"/>
        <strike val="0"/>
        <condense val="0"/>
        <extend val="0"/>
        <outline val="0"/>
        <shadow val="0"/>
        <u val="none"/>
        <vertAlign val="baseline"/>
        <sz val="9"/>
        <color theme="1"/>
        <name val="游ゴシック"/>
        <scheme val="minor"/>
      </font>
    </dxf>
  </dxfs>
  <tableStyles count="0" defaultTableStyle="TableStyleMedium2" defaultPivotStyle="PivotStyleLight16"/>
  <colors>
    <mruColors>
      <color rgb="FFFF33CC"/>
      <color rgb="FF4472C4"/>
      <color rgb="FFF1F7ED"/>
      <color rgb="FFFBFFE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G$3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Scroll" dx="22" fmlaLink="$G$33" horiz="1" max="2" noThreeD="1" page="10" val="0"/>
</file>

<file path=xl/ctrlProps/ctrlProp106.xml><?xml version="1.0" encoding="utf-8"?>
<formControlPr xmlns="http://schemas.microsoft.com/office/spreadsheetml/2009/9/main" objectType="Scroll" dx="22" fmlaLink="$G$21" horiz="1" max="2" noThreeD="1" page="10" val="0"/>
</file>

<file path=xl/ctrlProps/ctrlProp107.xml><?xml version="1.0" encoding="utf-8"?>
<formControlPr xmlns="http://schemas.microsoft.com/office/spreadsheetml/2009/9/main" objectType="Scroll" dx="22" fmlaLink="$G$49" horiz="1" max="2" noThreeD="1" page="10" val="0"/>
</file>

<file path=xl/ctrlProps/ctrlProp108.xml><?xml version="1.0" encoding="utf-8"?>
<formControlPr xmlns="http://schemas.microsoft.com/office/spreadsheetml/2009/9/main" objectType="Scroll" dx="22" fmlaLink="$G$58" horiz="1" max="2" noThreeD="1" page="10" val="0"/>
</file>

<file path=xl/ctrlProps/ctrlProp109.xml><?xml version="1.0" encoding="utf-8"?>
<formControlPr xmlns="http://schemas.microsoft.com/office/spreadsheetml/2009/9/main" objectType="Scroll" dx="22" fmlaLink="$G$96" horiz="1" max="2" noThreeD="1" page="10" val="0"/>
</file>

<file path=xl/ctrlProps/ctrlProp11.xml><?xml version="1.0" encoding="utf-8"?>
<formControlPr xmlns="http://schemas.microsoft.com/office/spreadsheetml/2009/9/main" objectType="Radio" firstButton="1" fmlaLink="$G$16" lockText="1" noThreeD="1"/>
</file>

<file path=xl/ctrlProps/ctrlProp110.xml><?xml version="1.0" encoding="utf-8"?>
<formControlPr xmlns="http://schemas.microsoft.com/office/spreadsheetml/2009/9/main" objectType="Scroll" dx="22" fmlaLink="$G$110" horiz="1" max="2" noThreeD="1" page="10" val="0"/>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G$2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N$27" lockText="1" noThreeD="1"/>
</file>

<file path=xl/ctrlProps/ctrlProp15.xml><?xml version="1.0" encoding="utf-8"?>
<formControlPr xmlns="http://schemas.microsoft.com/office/spreadsheetml/2009/9/main" objectType="Radio" firstButton="1" fmlaLink="$G$33" lockText="1" noThreeD="1"/>
</file>

<file path=xl/ctrlProps/ctrlProp16.xml><?xml version="1.0" encoding="utf-8"?>
<formControlPr xmlns="http://schemas.microsoft.com/office/spreadsheetml/2009/9/main" objectType="Radio" firstButton="1" fmlaLink="$N$2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N$33"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G$49" lockText="1" noThreeD="1"/>
</file>

<file path=xl/ctrlProps/ctrlProp21.xml><?xml version="1.0" encoding="utf-8"?>
<formControlPr xmlns="http://schemas.microsoft.com/office/spreadsheetml/2009/9/main" objectType="Radio" firstButton="1" fmlaLink="$N$49" lockText="1" noThreeD="1"/>
</file>

<file path=xl/ctrlProps/ctrlProp22.xml><?xml version="1.0" encoding="utf-8"?>
<formControlPr xmlns="http://schemas.microsoft.com/office/spreadsheetml/2009/9/main" objectType="Radio" firstButton="1" fmlaLink="$N$39" lockText="1" noThreeD="1"/>
</file>

<file path=xl/ctrlProps/ctrlProp23.xml><?xml version="1.0" encoding="utf-8"?>
<formControlPr xmlns="http://schemas.microsoft.com/office/spreadsheetml/2009/9/main" objectType="Radio" firstButton="1" fmlaLink="$N$4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G$5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N$58"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N$6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N$70"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G$96"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N$110"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G$110"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N$12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N$11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G$144" noThreeD="1"/>
</file>

<file path=xl/ctrlProps/ctrlProp55.xml><?xml version="1.0" encoding="utf-8"?>
<formControlPr xmlns="http://schemas.microsoft.com/office/spreadsheetml/2009/9/main" objectType="Radio" firstButton="1" fmlaLink="$G$159" lockText="1" noThreeD="1"/>
</file>

<file path=xl/ctrlProps/ctrlProp56.xml><?xml version="1.0" encoding="utf-8"?>
<formControlPr xmlns="http://schemas.microsoft.com/office/spreadsheetml/2009/9/main" objectType="Radio" firstButton="1" fmlaLink="$G$17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G$1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G$164"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G$169"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firstButton="1" fmlaLink="$N$96"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N$102"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N$76"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Radio" firstButton="1" fmlaLink="$N$82"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N$88"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N$12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N$137" lockText="1" noThreeD="1"/>
</file>

<file path=xl/ctrlProps/ctrlProp9.xml><?xml version="1.0" encoding="utf-8"?>
<formControlPr xmlns="http://schemas.microsoft.com/office/spreadsheetml/2009/9/main" objectType="CheckBox" fmlaLink="$G$29"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N$13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G$154"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fmlaLink="$G$179"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kigyounaihoiku.jp/wp-content/uploads/2024/11/20241121-kakuninbyouji20210107-01-01.pdf"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hyperlink" Target="https://www.kigyounaihoiku.jp/wp-content/uploads/2024/11/20241118-zumen01-kentikusiryousyu.pdf" TargetMode="External"/><Relationship Id="rId2" Type="http://schemas.openxmlformats.org/officeDocument/2006/relationships/image" Target="../media/image2.png"/><Relationship Id="rId16"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3.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hyperlink" Target="#&#12304;&#12510;&#12491;&#12517;&#12450;&#12523;&#12305;!A1"/><Relationship Id="rId2" Type="http://schemas.openxmlformats.org/officeDocument/2006/relationships/hyperlink" Target="https://www.kigyounaihoiku.jp/wp-content/uploads/2024/11/20241118-zumen02-hourei-checksheet.pdf" TargetMode="External"/><Relationship Id="rId1" Type="http://schemas.openxmlformats.org/officeDocument/2006/relationships/hyperlink" Target="#'&#12304;&#21360;&#21047;&#25552;&#20986;&#9313; &#22793;&#26356;&#30906;&#35469;&#12305;'!A1"/></Relationships>
</file>

<file path=xl/drawings/_rels/drawing3.xml.rels><?xml version="1.0" encoding="UTF-8" standalone="yes"?>
<Relationships xmlns="http://schemas.openxmlformats.org/package/2006/relationships"><Relationship Id="rId8" Type="http://schemas.openxmlformats.org/officeDocument/2006/relationships/hyperlink" Target="#'&#12304;&#21360;&#21047;&#25552;&#20986;&#9312; &#22522;&#26412;&#20107;&#38917;&#12305;'!K13"/><Relationship Id="rId3" Type="http://schemas.openxmlformats.org/officeDocument/2006/relationships/hyperlink" Target="#'&#12304;&#21360;&#21047;&#25552;&#20986;&#9313; &#22793;&#26356;&#30906;&#35469;&#12305;'!I107"/><Relationship Id="rId7" Type="http://schemas.openxmlformats.org/officeDocument/2006/relationships/hyperlink" Target="#'&#12304;&#21360;&#21047;&#25552;&#20986;&#9312; &#22522;&#26412;&#20107;&#38917;&#12305;'!F9"/><Relationship Id="rId2" Type="http://schemas.openxmlformats.org/officeDocument/2006/relationships/hyperlink" Target="#'&#12304;&#21360;&#21047;&#25552;&#20986;&#9314; &#32080;&#26524;&#20837;&#21147;&#12305;'!A1"/><Relationship Id="rId1" Type="http://schemas.openxmlformats.org/officeDocument/2006/relationships/hyperlink" Target="#'&#12304;&#21360;&#21047;&#25552;&#20986;&#9313; &#22793;&#26356;&#30906;&#35469;&#12305;'!I93"/><Relationship Id="rId6" Type="http://schemas.openxmlformats.org/officeDocument/2006/relationships/hyperlink" Target="#'&#12304;&#21360;&#21047;&#25552;&#20986;&#9312; &#22522;&#26412;&#20107;&#38917;&#12305;'!F7"/><Relationship Id="rId5" Type="http://schemas.openxmlformats.org/officeDocument/2006/relationships/hyperlink" Target="#'&#12304;&#21360;&#21047;&#25552;&#20986;&#9312; &#22522;&#26412;&#20107;&#38917;&#12305;'!F6"/><Relationship Id="rId4" Type="http://schemas.openxmlformats.org/officeDocument/2006/relationships/hyperlink" Target="#'&#12304;&#21360;&#21047;&#25552;&#20986;&#9313; &#22793;&#26356;&#30906;&#35469;&#12305;'!I141"/></Relationships>
</file>

<file path=xl/drawings/_rels/drawing4.xml.rels><?xml version="1.0" encoding="UTF-8" standalone="yes"?>
<Relationships xmlns="http://schemas.openxmlformats.org/package/2006/relationships"><Relationship Id="rId8" Type="http://schemas.openxmlformats.org/officeDocument/2006/relationships/hyperlink" Target="https://www.kigyounaihoiku.jp/wp-content/uploads/2024/11/20241121-kakuninbyouji20210107-01-01.pdf#page=2" TargetMode="External"/><Relationship Id="rId13" Type="http://schemas.openxmlformats.org/officeDocument/2006/relationships/hyperlink" Target="#'&#12304;&#21360;&#21047;&#25552;&#20986;&#9314; &#32080;&#26524;&#20837;&#21147;&#12305;'!H18"/><Relationship Id="rId18" Type="http://schemas.openxmlformats.org/officeDocument/2006/relationships/hyperlink" Target="#'&#12304;&#21360;&#21047;&#25552;&#20986;&#9314; &#32080;&#26524;&#20837;&#21147;&#12305;'!H63"/><Relationship Id="rId26" Type="http://schemas.openxmlformats.org/officeDocument/2006/relationships/hyperlink" Target="#'&#12304;&#21360;&#21047;&#25552;&#20986;&#9314; &#32080;&#26524;&#20837;&#21147;&#12305;'!H101"/><Relationship Id="rId39" Type="http://schemas.openxmlformats.org/officeDocument/2006/relationships/hyperlink" Target="#'&#12304;&#21360;&#21047;&#25552;&#20986;&#9314; &#32080;&#26524;&#20837;&#21147;&#12305;'!H182"/><Relationship Id="rId3" Type="http://schemas.openxmlformats.org/officeDocument/2006/relationships/hyperlink" Target="https://www.kigyounaihoiku.jp/wp-content/uploads/2024/11/20241118-zumen01-kentikusiryousyu.pdf#page=6" TargetMode="External"/><Relationship Id="rId21" Type="http://schemas.openxmlformats.org/officeDocument/2006/relationships/hyperlink" Target="#'&#12304;&#21360;&#21047;&#25552;&#20986;&#9314; &#32080;&#26524;&#20837;&#21147;&#12305;'!H85"/><Relationship Id="rId34" Type="http://schemas.openxmlformats.org/officeDocument/2006/relationships/hyperlink" Target="#'&#12304;&#21360;&#21047;&#25552;&#20986;&#9314; &#32080;&#26524;&#20837;&#21147;&#12305;'!H138"/><Relationship Id="rId42" Type="http://schemas.openxmlformats.org/officeDocument/2006/relationships/hyperlink" Target="#'&#12304;&#21360;&#21047;&#25552;&#20986;&#9312; &#22522;&#26412;&#20107;&#38917;&#12305;'!K9"/><Relationship Id="rId7" Type="http://schemas.openxmlformats.org/officeDocument/2006/relationships/hyperlink" Target="https://www.kigyounaihoiku.jp/wp-content/uploads/2024/11/20241118-zumen01-kentikusiryousyu.pdf#page=7" TargetMode="External"/><Relationship Id="rId12" Type="http://schemas.openxmlformats.org/officeDocument/2006/relationships/hyperlink" Target="#'&#12304;&#21360;&#21047;&#25552;&#20986;&#9314; &#32080;&#26524;&#20837;&#21147;&#12305;'!H12"/><Relationship Id="rId17" Type="http://schemas.openxmlformats.org/officeDocument/2006/relationships/hyperlink" Target="#'&#12304;&#21360;&#21047;&#25552;&#20986;&#9314; &#32080;&#26524;&#20837;&#21147;&#12305;'!H58"/><Relationship Id="rId25" Type="http://schemas.openxmlformats.org/officeDocument/2006/relationships/hyperlink" Target="#'&#12304;&#21360;&#21047;&#25552;&#20986;&#9314; &#32080;&#26524;&#20837;&#21147;&#12305;'!H98"/><Relationship Id="rId33" Type="http://schemas.openxmlformats.org/officeDocument/2006/relationships/hyperlink" Target="#'&#12304;&#21360;&#21047;&#25552;&#20986;&#9314; &#32080;&#26524;&#20837;&#21147;&#12305;'!H135"/><Relationship Id="rId38" Type="http://schemas.openxmlformats.org/officeDocument/2006/relationships/hyperlink" Target="#'&#12304;&#21360;&#21047;&#25552;&#20986;&#9314; &#32080;&#26524;&#20837;&#21147;&#12305;'!H170"/><Relationship Id="rId2" Type="http://schemas.openxmlformats.org/officeDocument/2006/relationships/hyperlink" Target="https://www.kigyounaihoiku.jp/download/20231128-003" TargetMode="External"/><Relationship Id="rId16" Type="http://schemas.openxmlformats.org/officeDocument/2006/relationships/hyperlink" Target="#'&#12304;&#21360;&#21047;&#25552;&#20986;&#9314; &#32080;&#26524;&#20837;&#21147;&#12305;'!H38"/><Relationship Id="rId20" Type="http://schemas.openxmlformats.org/officeDocument/2006/relationships/hyperlink" Target="#'&#12304;&#21360;&#21047;&#25552;&#20986;&#9314; &#32080;&#26524;&#20837;&#21147;&#12305;'!H81"/><Relationship Id="rId29" Type="http://schemas.openxmlformats.org/officeDocument/2006/relationships/hyperlink" Target="#'&#12304;&#21360;&#21047;&#25552;&#20986;&#9314; &#32080;&#26524;&#20837;&#21147;&#12305;'!H111"/><Relationship Id="rId41" Type="http://schemas.openxmlformats.org/officeDocument/2006/relationships/hyperlink" Target="#'&#12304;&#21360;&#21047;&#25552;&#20986;&#9312; &#22522;&#26412;&#20107;&#38917;&#12305;'!K7"/><Relationship Id="rId1" Type="http://schemas.openxmlformats.org/officeDocument/2006/relationships/hyperlink" Target="https://www.kigyounaihoiku.jp/wp-content/uploads/2024/11/20241118-zumen01-kentikusiryousyu.pdf#page=4" TargetMode="External"/><Relationship Id="rId6" Type="http://schemas.openxmlformats.org/officeDocument/2006/relationships/hyperlink" Target="https://www.kigyounaihoiku.jp/wp-content/uploads/2024/11/20241118-zumen01-kentikusiryousyu.pdf#page=8" TargetMode="External"/><Relationship Id="rId11" Type="http://schemas.openxmlformats.org/officeDocument/2006/relationships/hyperlink" Target="https://www.kigyounaihoiku.jp/wp-content/uploads/2024/11/20241118-zumen01-kentikusiryousyu.pdf#page=9" TargetMode="External"/><Relationship Id="rId24" Type="http://schemas.openxmlformats.org/officeDocument/2006/relationships/hyperlink" Target="#'&#12304;&#21360;&#21047;&#25552;&#20986;&#9314; &#32080;&#26524;&#20837;&#21147;&#12305;'!H95"/><Relationship Id="rId32" Type="http://schemas.openxmlformats.org/officeDocument/2006/relationships/hyperlink" Target="#'&#12304;&#21360;&#21047;&#25552;&#20986;&#9314; &#32080;&#26524;&#20837;&#21147;&#12305;'!H131"/><Relationship Id="rId37" Type="http://schemas.openxmlformats.org/officeDocument/2006/relationships/hyperlink" Target="#'&#12304;&#21360;&#21047;&#25552;&#20986;&#9314; &#32080;&#26524;&#20837;&#21147;&#12305;'!H166"/><Relationship Id="rId40" Type="http://schemas.openxmlformats.org/officeDocument/2006/relationships/hyperlink" Target="#'&#12304;&#21360;&#21047;&#25552;&#20986;&#9312; &#22522;&#26412;&#20107;&#38917;&#12305;'!K5"/><Relationship Id="rId5" Type="http://schemas.openxmlformats.org/officeDocument/2006/relationships/hyperlink" Target="https://www.kigyounaihoiku.jp/wp-content/uploads/2024/11/20241118-zumen01-kentikusiryousyu.pdf#page=1" TargetMode="External"/><Relationship Id="rId15" Type="http://schemas.openxmlformats.org/officeDocument/2006/relationships/hyperlink" Target="#'&#12304;&#21360;&#21047;&#25552;&#20986;&#9314; &#32080;&#26524;&#20837;&#21147;&#12305;'!H28"/><Relationship Id="rId23" Type="http://schemas.openxmlformats.org/officeDocument/2006/relationships/hyperlink" Target="#'&#12304;&#21360;&#21047;&#25552;&#20986;&#9314; &#32080;&#26524;&#20837;&#21147;&#12305;'!H92"/><Relationship Id="rId28" Type="http://schemas.openxmlformats.org/officeDocument/2006/relationships/hyperlink" Target="#'&#12304;&#21360;&#21047;&#25552;&#20986;&#9314; &#32080;&#26524;&#20837;&#21147;&#12305;'!H107"/><Relationship Id="rId36" Type="http://schemas.openxmlformats.org/officeDocument/2006/relationships/hyperlink" Target="#'&#12304;&#21360;&#21047;&#25552;&#20986;&#9314; &#32080;&#26524;&#20837;&#21147;&#12305;'!H156"/><Relationship Id="rId10" Type="http://schemas.openxmlformats.org/officeDocument/2006/relationships/hyperlink" Target="https://www.kigyounaihoiku.jp/download/20211215-01-01" TargetMode="External"/><Relationship Id="rId19" Type="http://schemas.openxmlformats.org/officeDocument/2006/relationships/hyperlink" Target="#'&#12304;&#21360;&#21047;&#25552;&#20986;&#9314; &#32080;&#26524;&#20837;&#21147;&#12305;'!H68"/><Relationship Id="rId31" Type="http://schemas.openxmlformats.org/officeDocument/2006/relationships/hyperlink" Target="#'&#12304;&#21360;&#21047;&#25552;&#20986;&#9314; &#32080;&#26524;&#20837;&#21147;&#12305;'!H122"/><Relationship Id="rId4" Type="http://schemas.openxmlformats.org/officeDocument/2006/relationships/hyperlink" Target="https://www.kigyounaihoiku.jp/wp-content/uploads/2024/11/20241118-zumen01-kentikusiryousyu.pdf#page=3" TargetMode="External"/><Relationship Id="rId9" Type="http://schemas.openxmlformats.org/officeDocument/2006/relationships/hyperlink" Target="https://www.kigyounaihoiku.jp/wp-content/uploads/2024/11/20241118-zumen02-hourei-checksheet.pdf" TargetMode="External"/><Relationship Id="rId14" Type="http://schemas.openxmlformats.org/officeDocument/2006/relationships/hyperlink" Target="#'&#12304;&#21360;&#21047;&#25552;&#20986;&#9314; &#32080;&#26524;&#20837;&#21147;&#12305;'!H21"/><Relationship Id="rId22" Type="http://schemas.openxmlformats.org/officeDocument/2006/relationships/hyperlink" Target="#'&#12304;&#21360;&#21047;&#25552;&#20986;&#9314; &#32080;&#26524;&#20837;&#21147;&#12305;'!H89"/><Relationship Id="rId27" Type="http://schemas.openxmlformats.org/officeDocument/2006/relationships/hyperlink" Target="#'&#12304;&#21360;&#21047;&#25552;&#20986;&#9314; &#32080;&#26524;&#20837;&#21147;&#12305;'!H104"/><Relationship Id="rId30" Type="http://schemas.openxmlformats.org/officeDocument/2006/relationships/hyperlink" Target="#'&#12304;&#21360;&#21047;&#25552;&#20986;&#9314; &#32080;&#26524;&#20837;&#21147;&#12305;'!H118"/><Relationship Id="rId35" Type="http://schemas.openxmlformats.org/officeDocument/2006/relationships/hyperlink" Target="#'&#12304;&#21360;&#21047;&#25552;&#20986;&#9314; &#32080;&#26524;&#20837;&#21147;&#12305;'!H141"/><Relationship Id="rId43" Type="http://schemas.openxmlformats.org/officeDocument/2006/relationships/hyperlink" Target="#'&#12304;&#21360;&#21047;&#25552;&#20986;&#9312; &#22522;&#26412;&#20107;&#38917;&#12305;'!K11"/></Relationships>
</file>

<file path=xl/drawings/drawing1.xml><?xml version="1.0" encoding="utf-8"?>
<xdr:wsDr xmlns:xdr="http://schemas.openxmlformats.org/drawingml/2006/spreadsheetDrawing" xmlns:a="http://schemas.openxmlformats.org/drawingml/2006/main">
  <xdr:twoCellAnchor editAs="oneCell">
    <xdr:from>
      <xdr:col>2</xdr:col>
      <xdr:colOff>65110</xdr:colOff>
      <xdr:row>170</xdr:row>
      <xdr:rowOff>222251</xdr:rowOff>
    </xdr:from>
    <xdr:to>
      <xdr:col>3</xdr:col>
      <xdr:colOff>656166</xdr:colOff>
      <xdr:row>195</xdr:row>
      <xdr:rowOff>13614</xdr:rowOff>
    </xdr:to>
    <xdr:pic>
      <xdr:nvPicPr>
        <xdr:cNvPr id="129" name="図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1"/>
        <a:stretch>
          <a:fillRect/>
        </a:stretch>
      </xdr:blipFill>
      <xdr:spPr>
        <a:xfrm>
          <a:off x="563341" y="49019559"/>
          <a:ext cx="5522075" cy="6019247"/>
        </a:xfrm>
        <a:prstGeom prst="rect">
          <a:avLst/>
        </a:prstGeom>
      </xdr:spPr>
    </xdr:pic>
    <xdr:clientData/>
  </xdr:twoCellAnchor>
  <xdr:twoCellAnchor editAs="oneCell">
    <xdr:from>
      <xdr:col>2</xdr:col>
      <xdr:colOff>96064</xdr:colOff>
      <xdr:row>108</xdr:row>
      <xdr:rowOff>161192</xdr:rowOff>
    </xdr:from>
    <xdr:to>
      <xdr:col>3</xdr:col>
      <xdr:colOff>608948</xdr:colOff>
      <xdr:row>121</xdr:row>
      <xdr:rowOff>58615</xdr:rowOff>
    </xdr:to>
    <xdr:pic>
      <xdr:nvPicPr>
        <xdr:cNvPr id="128" name="図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2"/>
        <a:stretch>
          <a:fillRect/>
        </a:stretch>
      </xdr:blipFill>
      <xdr:spPr>
        <a:xfrm>
          <a:off x="593481" y="32980109"/>
          <a:ext cx="5444717" cy="3130631"/>
        </a:xfrm>
        <a:prstGeom prst="rect">
          <a:avLst/>
        </a:prstGeom>
      </xdr:spPr>
    </xdr:pic>
    <xdr:clientData/>
  </xdr:twoCellAnchor>
  <xdr:twoCellAnchor editAs="oneCell">
    <xdr:from>
      <xdr:col>2</xdr:col>
      <xdr:colOff>80596</xdr:colOff>
      <xdr:row>88</xdr:row>
      <xdr:rowOff>109904</xdr:rowOff>
    </xdr:from>
    <xdr:to>
      <xdr:col>3</xdr:col>
      <xdr:colOff>690196</xdr:colOff>
      <xdr:row>108</xdr:row>
      <xdr:rowOff>171450</xdr:rowOff>
    </xdr:to>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578827" y="27981519"/>
          <a:ext cx="5540619" cy="5043854"/>
        </a:xfrm>
        <a:prstGeom prst="rect">
          <a:avLst/>
        </a:prstGeom>
      </xdr:spPr>
    </xdr:pic>
    <xdr:clientData/>
  </xdr:twoCellAnchor>
  <xdr:twoCellAnchor editAs="oneCell">
    <xdr:from>
      <xdr:col>2</xdr:col>
      <xdr:colOff>133350</xdr:colOff>
      <xdr:row>51</xdr:row>
      <xdr:rowOff>85726</xdr:rowOff>
    </xdr:from>
    <xdr:to>
      <xdr:col>3</xdr:col>
      <xdr:colOff>647700</xdr:colOff>
      <xdr:row>75</xdr:row>
      <xdr:rowOff>85726</xdr:rowOff>
    </xdr:to>
    <xdr:pic>
      <xdr:nvPicPr>
        <xdr:cNvPr id="116" name="図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4"/>
        <a:stretch>
          <a:fillRect/>
        </a:stretch>
      </xdr:blipFill>
      <xdr:spPr>
        <a:xfrm>
          <a:off x="628650" y="18678526"/>
          <a:ext cx="5448300" cy="5943600"/>
        </a:xfrm>
        <a:prstGeom prst="rect">
          <a:avLst/>
        </a:prstGeom>
      </xdr:spPr>
    </xdr:pic>
    <xdr:clientData/>
  </xdr:twoCellAnchor>
  <xdr:twoCellAnchor editAs="oneCell">
    <xdr:from>
      <xdr:col>2</xdr:col>
      <xdr:colOff>113323</xdr:colOff>
      <xdr:row>15</xdr:row>
      <xdr:rowOff>71439</xdr:rowOff>
    </xdr:from>
    <xdr:to>
      <xdr:col>3</xdr:col>
      <xdr:colOff>628650</xdr:colOff>
      <xdr:row>43</xdr:row>
      <xdr:rowOff>10001</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608623" y="9501189"/>
          <a:ext cx="5449277" cy="6872762"/>
        </a:xfrm>
        <a:prstGeom prst="rect">
          <a:avLst/>
        </a:prstGeom>
      </xdr:spPr>
    </xdr:pic>
    <xdr:clientData/>
  </xdr:twoCellAnchor>
  <xdr:twoCellAnchor editAs="oneCell">
    <xdr:from>
      <xdr:col>2</xdr:col>
      <xdr:colOff>333376</xdr:colOff>
      <xdr:row>160</xdr:row>
      <xdr:rowOff>238126</xdr:rowOff>
    </xdr:from>
    <xdr:to>
      <xdr:col>2</xdr:col>
      <xdr:colOff>1746251</xdr:colOff>
      <xdr:row>169</xdr:row>
      <xdr:rowOff>117060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stretch>
          <a:fillRect/>
        </a:stretch>
      </xdr:blipFill>
      <xdr:spPr>
        <a:xfrm>
          <a:off x="825501" y="46077189"/>
          <a:ext cx="1412875" cy="2093496"/>
        </a:xfrm>
        <a:prstGeom prst="rect">
          <a:avLst/>
        </a:prstGeom>
      </xdr:spPr>
    </xdr:pic>
    <xdr:clientData/>
  </xdr:twoCellAnchor>
  <xdr:twoCellAnchor editAs="oneCell">
    <xdr:from>
      <xdr:col>2</xdr:col>
      <xdr:colOff>31749</xdr:colOff>
      <xdr:row>197</xdr:row>
      <xdr:rowOff>158749</xdr:rowOff>
    </xdr:from>
    <xdr:to>
      <xdr:col>3</xdr:col>
      <xdr:colOff>650875</xdr:colOff>
      <xdr:row>210</xdr:row>
      <xdr:rowOff>30475</xdr:rowOff>
    </xdr:to>
    <xdr:pic>
      <xdr:nvPicPr>
        <xdr:cNvPr id="137" name="図 136">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7"/>
        <a:stretch>
          <a:fillRect/>
        </a:stretch>
      </xdr:blipFill>
      <xdr:spPr>
        <a:xfrm>
          <a:off x="523874" y="55102124"/>
          <a:ext cx="5556251" cy="3070539"/>
        </a:xfrm>
        <a:prstGeom prst="rect">
          <a:avLst/>
        </a:prstGeom>
      </xdr:spPr>
    </xdr:pic>
    <xdr:clientData/>
  </xdr:twoCellAnchor>
  <xdr:twoCellAnchor editAs="oneCell">
    <xdr:from>
      <xdr:col>2</xdr:col>
      <xdr:colOff>96525</xdr:colOff>
      <xdr:row>127</xdr:row>
      <xdr:rowOff>174624</xdr:rowOff>
    </xdr:from>
    <xdr:to>
      <xdr:col>3</xdr:col>
      <xdr:colOff>660473</xdr:colOff>
      <xdr:row>143</xdr:row>
      <xdr:rowOff>221557</xdr:rowOff>
    </xdr:to>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8"/>
        <a:stretch>
          <a:fillRect/>
        </a:stretch>
      </xdr:blipFill>
      <xdr:spPr>
        <a:xfrm>
          <a:off x="588650" y="37393562"/>
          <a:ext cx="5501073" cy="3983933"/>
        </a:xfrm>
        <a:prstGeom prst="rect">
          <a:avLst/>
        </a:prstGeom>
      </xdr:spPr>
    </xdr:pic>
    <xdr:clientData/>
  </xdr:twoCellAnchor>
  <xdr:twoCellAnchor>
    <xdr:from>
      <xdr:col>2</xdr:col>
      <xdr:colOff>39688</xdr:colOff>
      <xdr:row>75</xdr:row>
      <xdr:rowOff>135299</xdr:rowOff>
    </xdr:from>
    <xdr:to>
      <xdr:col>2</xdr:col>
      <xdr:colOff>1936750</xdr:colOff>
      <xdr:row>76</xdr:row>
      <xdr:rowOff>121950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34988" y="24309749"/>
          <a:ext cx="1897062" cy="2343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B</a:t>
          </a:r>
          <a:r>
            <a:rPr kumimoji="1" lang="ja-JP" altLang="en-US" sz="900" baseline="0"/>
            <a:t>「</a:t>
          </a:r>
          <a:r>
            <a:rPr kumimoji="1" lang="ja-JP" altLang="en-US" sz="900"/>
            <a:t>年齢別内訳の変更」について</a:t>
          </a:r>
          <a:endParaRPr kumimoji="1" lang="en-US" altLang="ja-JP" sz="900"/>
        </a:p>
      </xdr:txBody>
    </xdr:sp>
    <xdr:clientData/>
  </xdr:twoCellAnchor>
  <xdr:twoCellAnchor>
    <xdr:from>
      <xdr:col>2</xdr:col>
      <xdr:colOff>71438</xdr:colOff>
      <xdr:row>76</xdr:row>
      <xdr:rowOff>121950</xdr:rowOff>
    </xdr:from>
    <xdr:to>
      <xdr:col>2</xdr:col>
      <xdr:colOff>3040064</xdr:colOff>
      <xdr:row>85</xdr:row>
      <xdr:rowOff>209261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66738" y="24544050"/>
          <a:ext cx="2968626" cy="2316161"/>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3286126</xdr:colOff>
      <xdr:row>76</xdr:row>
      <xdr:rowOff>121950</xdr:rowOff>
    </xdr:from>
    <xdr:to>
      <xdr:col>3</xdr:col>
      <xdr:colOff>1317627</xdr:colOff>
      <xdr:row>85</xdr:row>
      <xdr:rowOff>209261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781426" y="24544050"/>
          <a:ext cx="2965451" cy="2316161"/>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269876</xdr:colOff>
      <xdr:row>76</xdr:row>
      <xdr:rowOff>239252</xdr:rowOff>
    </xdr:from>
    <xdr:to>
      <xdr:col>2</xdr:col>
      <xdr:colOff>2921002</xdr:colOff>
      <xdr:row>85</xdr:row>
      <xdr:rowOff>202895</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a:stretch>
          <a:fillRect/>
        </a:stretch>
      </xdr:blipFill>
      <xdr:spPr>
        <a:xfrm>
          <a:off x="765176" y="24661352"/>
          <a:ext cx="2651126" cy="2192492"/>
        </a:xfrm>
        <a:prstGeom prst="rect">
          <a:avLst/>
        </a:prstGeom>
      </xdr:spPr>
    </xdr:pic>
    <xdr:clientData/>
  </xdr:twoCellAnchor>
  <xdr:twoCellAnchor>
    <xdr:from>
      <xdr:col>2</xdr:col>
      <xdr:colOff>3361530</xdr:colOff>
      <xdr:row>76</xdr:row>
      <xdr:rowOff>143237</xdr:rowOff>
    </xdr:from>
    <xdr:to>
      <xdr:col>3</xdr:col>
      <xdr:colOff>1341437</xdr:colOff>
      <xdr:row>77</xdr:row>
      <xdr:rowOff>225135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856830" y="24565337"/>
          <a:ext cx="2913857" cy="329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B:Q2</a:t>
          </a:r>
          <a:r>
            <a:rPr kumimoji="1" lang="ja-JP" altLang="en-US" sz="800"/>
            <a:t>「保育室の床面積・出入口・部屋形状の変更」の例</a:t>
          </a:r>
          <a:endParaRPr kumimoji="1" lang="en-US" altLang="ja-JP" sz="800"/>
        </a:p>
      </xdr:txBody>
    </xdr:sp>
    <xdr:clientData/>
  </xdr:twoCellAnchor>
  <xdr:twoCellAnchor>
    <xdr:from>
      <xdr:col>2</xdr:col>
      <xdr:colOff>5503069</xdr:colOff>
      <xdr:row>72</xdr:row>
      <xdr:rowOff>1571625</xdr:rowOff>
    </xdr:from>
    <xdr:to>
      <xdr:col>2</xdr:col>
      <xdr:colOff>7285758</xdr:colOff>
      <xdr:row>72</xdr:row>
      <xdr:rowOff>2393156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26869" y="23679150"/>
          <a:ext cx="1514" cy="2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基本事項シートで入力した内容が反映されます。</a:t>
          </a:r>
          <a:endParaRPr kumimoji="1" lang="en-US" altLang="ja-JP" sz="800">
            <a:solidFill>
              <a:srgbClr val="FF0000"/>
            </a:solidFill>
          </a:endParaRPr>
        </a:p>
        <a:p>
          <a:r>
            <a:rPr kumimoji="1" lang="ja-JP" altLang="en-US" sz="800">
              <a:solidFill>
                <a:srgbClr val="FF0000"/>
              </a:solidFill>
            </a:rPr>
            <a:t>（直接入力不可）</a:t>
          </a:r>
        </a:p>
      </xdr:txBody>
    </xdr:sp>
    <xdr:clientData/>
  </xdr:twoCellAnchor>
  <xdr:twoCellAnchor>
    <xdr:from>
      <xdr:col>2</xdr:col>
      <xdr:colOff>5522119</xdr:colOff>
      <xdr:row>72</xdr:row>
      <xdr:rowOff>2782033</xdr:rowOff>
    </xdr:from>
    <xdr:to>
      <xdr:col>2</xdr:col>
      <xdr:colOff>7209558</xdr:colOff>
      <xdr:row>72</xdr:row>
      <xdr:rowOff>3532045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426869" y="23679883"/>
          <a:ext cx="151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該当する項目にチェックを入れると黄色表示となります。</a:t>
          </a:r>
          <a:endParaRPr kumimoji="1" lang="en-US" altLang="ja-JP" sz="800">
            <a:solidFill>
              <a:srgbClr val="FF0000"/>
            </a:solidFill>
          </a:endParaRPr>
        </a:p>
      </xdr:txBody>
    </xdr:sp>
    <xdr:clientData/>
  </xdr:twoCellAnchor>
  <xdr:twoCellAnchor>
    <xdr:from>
      <xdr:col>2</xdr:col>
      <xdr:colOff>5550695</xdr:colOff>
      <xdr:row>73</xdr:row>
      <xdr:rowOff>251113</xdr:rowOff>
    </xdr:from>
    <xdr:to>
      <xdr:col>2</xdr:col>
      <xdr:colOff>7393999</xdr:colOff>
      <xdr:row>73</xdr:row>
      <xdr:rowOff>1072644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26870" y="23930263"/>
          <a:ext cx="4979"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B</a:t>
          </a:r>
          <a:r>
            <a:rPr kumimoji="1" lang="ja-JP" altLang="en-US" sz="800">
              <a:solidFill>
                <a:srgbClr val="FF0000"/>
              </a:solidFill>
            </a:rPr>
            <a:t>～</a:t>
          </a:r>
          <a:r>
            <a:rPr kumimoji="1" lang="en-US" altLang="ja-JP" sz="800">
              <a:solidFill>
                <a:srgbClr val="FF0000"/>
              </a:solidFill>
            </a:rPr>
            <a:t>E</a:t>
          </a:r>
          <a:r>
            <a:rPr kumimoji="1" lang="ja-JP" altLang="en-US" sz="800">
              <a:solidFill>
                <a:srgbClr val="FF0000"/>
              </a:solidFill>
            </a:rPr>
            <a:t>で変更のない項目については未チェックのままと</a:t>
          </a:r>
          <a:endParaRPr kumimoji="1" lang="en-US" altLang="ja-JP" sz="800">
            <a:solidFill>
              <a:srgbClr val="FF0000"/>
            </a:solidFill>
          </a:endParaRPr>
        </a:p>
        <a:p>
          <a:r>
            <a:rPr kumimoji="1" lang="ja-JP" altLang="en-US" sz="800">
              <a:solidFill>
                <a:srgbClr val="FF0000"/>
              </a:solidFill>
            </a:rPr>
            <a:t>してください。</a:t>
          </a:r>
        </a:p>
      </xdr:txBody>
    </xdr:sp>
    <xdr:clientData/>
  </xdr:twoCellAnchor>
  <xdr:twoCellAnchor>
    <xdr:from>
      <xdr:col>2</xdr:col>
      <xdr:colOff>5514793</xdr:colOff>
      <xdr:row>72</xdr:row>
      <xdr:rowOff>3256086</xdr:rowOff>
    </xdr:from>
    <xdr:to>
      <xdr:col>2</xdr:col>
      <xdr:colOff>7209559</xdr:colOff>
      <xdr:row>72</xdr:row>
      <xdr:rowOff>4090022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29068" y="23677686"/>
          <a:ext cx="0" cy="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rgbClr val="FF0000"/>
              </a:solidFill>
              <a:effectLst/>
              <a:latin typeface="+mn-lt"/>
              <a:ea typeface="+mn-ea"/>
              <a:cs typeface="+mn-cs"/>
            </a:rPr>
            <a:t>回答を終えていない場合には赤字で注意が表示されます。</a:t>
          </a:r>
          <a:endParaRPr lang="ja-JP" altLang="ja-JP" sz="500">
            <a:solidFill>
              <a:srgbClr val="FF0000"/>
            </a:solidFill>
            <a:effectLst/>
          </a:endParaRPr>
        </a:p>
      </xdr:txBody>
    </xdr:sp>
    <xdr:clientData/>
  </xdr:twoCellAnchor>
  <xdr:twoCellAnchor>
    <xdr:from>
      <xdr:col>2</xdr:col>
      <xdr:colOff>5541170</xdr:colOff>
      <xdr:row>82</xdr:row>
      <xdr:rowOff>943840</xdr:rowOff>
    </xdr:from>
    <xdr:to>
      <xdr:col>2</xdr:col>
      <xdr:colOff>7384474</xdr:colOff>
      <xdr:row>82</xdr:row>
      <xdr:rowOff>1765371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6870" y="26156515"/>
          <a:ext cx="4979" cy="2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t>
          </a:r>
          <a:r>
            <a:rPr kumimoji="1" lang="ja-JP" altLang="en-US" sz="900">
              <a:solidFill>
                <a:srgbClr val="FF0000"/>
              </a:solidFill>
            </a:rPr>
            <a:t>～</a:t>
          </a:r>
          <a:r>
            <a:rPr kumimoji="1" lang="en-US" altLang="ja-JP" sz="900">
              <a:solidFill>
                <a:srgbClr val="FF0000"/>
              </a:solidFill>
            </a:rPr>
            <a:t>E</a:t>
          </a:r>
          <a:r>
            <a:rPr kumimoji="1" lang="ja-JP" altLang="en-US" sz="900">
              <a:solidFill>
                <a:srgbClr val="FF0000"/>
              </a:solidFill>
            </a:rPr>
            <a:t>で変更のない項目については未チェックのままと</a:t>
          </a:r>
          <a:endParaRPr kumimoji="1" lang="en-US" altLang="ja-JP" sz="900">
            <a:solidFill>
              <a:srgbClr val="FF0000"/>
            </a:solidFill>
          </a:endParaRPr>
        </a:p>
        <a:p>
          <a:r>
            <a:rPr kumimoji="1" lang="ja-JP" altLang="en-US" sz="900">
              <a:solidFill>
                <a:srgbClr val="FF0000"/>
              </a:solidFill>
            </a:rPr>
            <a:t>してください。</a:t>
          </a:r>
        </a:p>
      </xdr:txBody>
    </xdr:sp>
    <xdr:clientData/>
  </xdr:twoCellAnchor>
  <xdr:twoCellAnchor>
    <xdr:from>
      <xdr:col>2</xdr:col>
      <xdr:colOff>5056909</xdr:colOff>
      <xdr:row>185</xdr:row>
      <xdr:rowOff>94667</xdr:rowOff>
    </xdr:from>
    <xdr:to>
      <xdr:col>2</xdr:col>
      <xdr:colOff>5609792</xdr:colOff>
      <xdr:row>185</xdr:row>
      <xdr:rowOff>94667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5428384" y="52005917"/>
          <a:ext cx="43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5574075</xdr:colOff>
      <xdr:row>184</xdr:row>
      <xdr:rowOff>198159</xdr:rowOff>
    </xdr:from>
    <xdr:to>
      <xdr:col>2</xdr:col>
      <xdr:colOff>7417379</xdr:colOff>
      <xdr:row>188</xdr:row>
      <xdr:rowOff>54202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31200" y="51861759"/>
          <a:ext cx="0" cy="84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基本事項シートで入力した内容が反映されます。</a:t>
          </a:r>
          <a:endParaRPr kumimoji="1" lang="en-US" altLang="ja-JP" sz="800">
            <a:solidFill>
              <a:srgbClr val="FF0000"/>
            </a:solidFill>
          </a:endParaRPr>
        </a:p>
        <a:p>
          <a:r>
            <a:rPr kumimoji="1" lang="ja-JP" altLang="en-US" sz="800">
              <a:solidFill>
                <a:srgbClr val="FF0000"/>
              </a:solidFill>
            </a:rPr>
            <a:t>（直接入力不可）</a:t>
          </a:r>
        </a:p>
      </xdr:txBody>
    </xdr:sp>
    <xdr:clientData/>
  </xdr:twoCellAnchor>
  <xdr:twoCellAnchor>
    <xdr:from>
      <xdr:col>2</xdr:col>
      <xdr:colOff>5574075</xdr:colOff>
      <xdr:row>194</xdr:row>
      <xdr:rowOff>226002</xdr:rowOff>
    </xdr:from>
    <xdr:to>
      <xdr:col>2</xdr:col>
      <xdr:colOff>7417379</xdr:colOff>
      <xdr:row>196</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31200" y="54366102"/>
          <a:ext cx="0" cy="26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確認の必要な項目となります。</a:t>
          </a:r>
          <a:endParaRPr kumimoji="1" lang="en-US" altLang="ja-JP" sz="800">
            <a:solidFill>
              <a:srgbClr val="FF0000"/>
            </a:solidFill>
          </a:endParaRPr>
        </a:p>
        <a:p>
          <a:r>
            <a:rPr kumimoji="1" lang="ja-JP" altLang="en-US" sz="800">
              <a:solidFill>
                <a:srgbClr val="FF0000"/>
              </a:solidFill>
            </a:rPr>
            <a:t>確認後プルダウンからチェックを入れてください。</a:t>
          </a:r>
        </a:p>
      </xdr:txBody>
    </xdr:sp>
    <xdr:clientData/>
  </xdr:twoCellAnchor>
  <xdr:twoCellAnchor>
    <xdr:from>
      <xdr:col>2</xdr:col>
      <xdr:colOff>5574075</xdr:colOff>
      <xdr:row>202</xdr:row>
      <xdr:rowOff>122094</xdr:rowOff>
    </xdr:from>
    <xdr:to>
      <xdr:col>2</xdr:col>
      <xdr:colOff>7417379</xdr:colOff>
      <xdr:row>205</xdr:row>
      <xdr:rowOff>216261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31200" y="56243394"/>
          <a:ext cx="0" cy="837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確認の必要な項目となります。</a:t>
          </a:r>
          <a:endParaRPr kumimoji="1" lang="en-US" altLang="ja-JP" sz="800">
            <a:solidFill>
              <a:srgbClr val="FF0000"/>
            </a:solidFill>
          </a:endParaRPr>
        </a:p>
        <a:p>
          <a:r>
            <a:rPr kumimoji="1" lang="ja-JP" altLang="en-US" sz="800">
              <a:solidFill>
                <a:srgbClr val="FF0000"/>
              </a:solidFill>
            </a:rPr>
            <a:t>確認後プルダウンからチェックを入れてください。</a:t>
          </a:r>
        </a:p>
      </xdr:txBody>
    </xdr:sp>
    <xdr:clientData/>
  </xdr:twoCellAnchor>
  <xdr:twoCellAnchor>
    <xdr:from>
      <xdr:col>2</xdr:col>
      <xdr:colOff>5574075</xdr:colOff>
      <xdr:row>207</xdr:row>
      <xdr:rowOff>18185</xdr:rowOff>
    </xdr:from>
    <xdr:to>
      <xdr:col>2</xdr:col>
      <xdr:colOff>7417379</xdr:colOff>
      <xdr:row>211</xdr:row>
      <xdr:rowOff>181841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31200" y="57377735"/>
          <a:ext cx="0" cy="1154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協議を行った日付</a:t>
          </a:r>
          <a:endParaRPr kumimoji="1" lang="en-US" altLang="ja-JP" sz="800">
            <a:solidFill>
              <a:srgbClr val="FF0000"/>
            </a:solidFill>
          </a:endParaRPr>
        </a:p>
        <a:p>
          <a:r>
            <a:rPr kumimoji="1" lang="ja-JP" altLang="en-US" sz="800">
              <a:solidFill>
                <a:srgbClr val="FF0000"/>
              </a:solidFill>
            </a:rPr>
            <a:t>関係機関名</a:t>
          </a:r>
          <a:r>
            <a:rPr kumimoji="1" lang="en-US" altLang="ja-JP" sz="800">
              <a:solidFill>
                <a:srgbClr val="FF0000"/>
              </a:solidFill>
            </a:rPr>
            <a:t>/</a:t>
          </a:r>
          <a:r>
            <a:rPr kumimoji="1" lang="ja-JP" altLang="en-US" sz="800">
              <a:solidFill>
                <a:srgbClr val="FF0000"/>
              </a:solidFill>
            </a:rPr>
            <a:t>担当課</a:t>
          </a:r>
          <a:r>
            <a:rPr kumimoji="1" lang="en-US" altLang="ja-JP" sz="800">
              <a:solidFill>
                <a:srgbClr val="FF0000"/>
              </a:solidFill>
            </a:rPr>
            <a:t>/</a:t>
          </a:r>
          <a:r>
            <a:rPr kumimoji="1" lang="ja-JP" altLang="en-US" sz="800">
              <a:solidFill>
                <a:srgbClr val="FF0000"/>
              </a:solidFill>
            </a:rPr>
            <a:t>担当者名</a:t>
          </a:r>
          <a:endParaRPr kumimoji="1" lang="en-US" altLang="ja-JP" sz="800">
            <a:solidFill>
              <a:srgbClr val="FF0000"/>
            </a:solidFill>
          </a:endParaRPr>
        </a:p>
        <a:p>
          <a:r>
            <a:rPr kumimoji="1" lang="ja-JP" altLang="en-US" sz="800">
              <a:solidFill>
                <a:srgbClr val="FF0000"/>
              </a:solidFill>
            </a:rPr>
            <a:t>協議内容</a:t>
          </a:r>
          <a:endParaRPr kumimoji="1" lang="en-US" altLang="ja-JP" sz="800">
            <a:solidFill>
              <a:srgbClr val="FF0000"/>
            </a:solidFill>
          </a:endParaRPr>
        </a:p>
        <a:p>
          <a:r>
            <a:rPr kumimoji="1" lang="ja-JP" altLang="en-US" sz="800">
              <a:solidFill>
                <a:srgbClr val="FF0000"/>
              </a:solidFill>
            </a:rPr>
            <a:t>を直接入力してください。</a:t>
          </a:r>
        </a:p>
      </xdr:txBody>
    </xdr:sp>
    <xdr:clientData/>
  </xdr:twoCellAnchor>
  <xdr:twoCellAnchor>
    <xdr:from>
      <xdr:col>2</xdr:col>
      <xdr:colOff>5574075</xdr:colOff>
      <xdr:row>216</xdr:row>
      <xdr:rowOff>44162</xdr:rowOff>
    </xdr:from>
    <xdr:to>
      <xdr:col>2</xdr:col>
      <xdr:colOff>7417379</xdr:colOff>
      <xdr:row>220</xdr:row>
      <xdr:rowOff>207818</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431200" y="59632562"/>
          <a:ext cx="0" cy="1154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協議不要の場合には、有資格者のコメントを直接入力してください。</a:t>
          </a:r>
        </a:p>
      </xdr:txBody>
    </xdr:sp>
    <xdr:clientData/>
  </xdr:twoCellAnchor>
  <xdr:twoCellAnchor>
    <xdr:from>
      <xdr:col>2</xdr:col>
      <xdr:colOff>5503069</xdr:colOff>
      <xdr:row>51</xdr:row>
      <xdr:rowOff>1571625</xdr:rowOff>
    </xdr:from>
    <xdr:to>
      <xdr:col>2</xdr:col>
      <xdr:colOff>7285758</xdr:colOff>
      <xdr:row>51</xdr:row>
      <xdr:rowOff>2393156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426869" y="18478500"/>
          <a:ext cx="1514" cy="2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基本事項シートで入力した内容が反映されます。</a:t>
          </a:r>
          <a:endParaRPr kumimoji="1" lang="en-US" altLang="ja-JP" sz="800">
            <a:solidFill>
              <a:srgbClr val="FF0000"/>
            </a:solidFill>
          </a:endParaRPr>
        </a:p>
        <a:p>
          <a:r>
            <a:rPr kumimoji="1" lang="ja-JP" altLang="en-US" sz="800">
              <a:solidFill>
                <a:srgbClr val="FF0000"/>
              </a:solidFill>
            </a:rPr>
            <a:t>（直接入力不可）</a:t>
          </a:r>
        </a:p>
      </xdr:txBody>
    </xdr:sp>
    <xdr:clientData/>
  </xdr:twoCellAnchor>
  <xdr:twoCellAnchor>
    <xdr:from>
      <xdr:col>2</xdr:col>
      <xdr:colOff>5522119</xdr:colOff>
      <xdr:row>51</xdr:row>
      <xdr:rowOff>2782033</xdr:rowOff>
    </xdr:from>
    <xdr:to>
      <xdr:col>2</xdr:col>
      <xdr:colOff>7209558</xdr:colOff>
      <xdr:row>51</xdr:row>
      <xdr:rowOff>3532045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6869" y="18479233"/>
          <a:ext cx="151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該当する項目にチェックを入れると黄色表示となります。</a:t>
          </a:r>
          <a:endParaRPr kumimoji="1" lang="en-US" altLang="ja-JP" sz="800">
            <a:solidFill>
              <a:srgbClr val="FF0000"/>
            </a:solidFill>
          </a:endParaRPr>
        </a:p>
      </xdr:txBody>
    </xdr:sp>
    <xdr:clientData/>
  </xdr:twoCellAnchor>
  <xdr:twoCellAnchor>
    <xdr:from>
      <xdr:col>2</xdr:col>
      <xdr:colOff>5550695</xdr:colOff>
      <xdr:row>52</xdr:row>
      <xdr:rowOff>251113</xdr:rowOff>
    </xdr:from>
    <xdr:to>
      <xdr:col>2</xdr:col>
      <xdr:colOff>7393999</xdr:colOff>
      <xdr:row>52</xdr:row>
      <xdr:rowOff>1072644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426870" y="18729613"/>
          <a:ext cx="4979"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B</a:t>
          </a:r>
          <a:r>
            <a:rPr kumimoji="1" lang="ja-JP" altLang="en-US" sz="800">
              <a:solidFill>
                <a:srgbClr val="FF0000"/>
              </a:solidFill>
            </a:rPr>
            <a:t>～</a:t>
          </a:r>
          <a:r>
            <a:rPr kumimoji="1" lang="en-US" altLang="ja-JP" sz="800">
              <a:solidFill>
                <a:srgbClr val="FF0000"/>
              </a:solidFill>
            </a:rPr>
            <a:t>E</a:t>
          </a:r>
          <a:r>
            <a:rPr kumimoji="1" lang="ja-JP" altLang="en-US" sz="800">
              <a:solidFill>
                <a:srgbClr val="FF0000"/>
              </a:solidFill>
            </a:rPr>
            <a:t>で変更のない項目については未チェックのままと</a:t>
          </a:r>
          <a:endParaRPr kumimoji="1" lang="en-US" altLang="ja-JP" sz="800">
            <a:solidFill>
              <a:srgbClr val="FF0000"/>
            </a:solidFill>
          </a:endParaRPr>
        </a:p>
        <a:p>
          <a:r>
            <a:rPr kumimoji="1" lang="ja-JP" altLang="en-US" sz="800">
              <a:solidFill>
                <a:srgbClr val="FF0000"/>
              </a:solidFill>
            </a:rPr>
            <a:t>してください。</a:t>
          </a:r>
        </a:p>
      </xdr:txBody>
    </xdr:sp>
    <xdr:clientData/>
  </xdr:twoCellAnchor>
  <xdr:twoCellAnchor>
    <xdr:from>
      <xdr:col>2</xdr:col>
      <xdr:colOff>5514793</xdr:colOff>
      <xdr:row>51</xdr:row>
      <xdr:rowOff>3256086</xdr:rowOff>
    </xdr:from>
    <xdr:to>
      <xdr:col>2</xdr:col>
      <xdr:colOff>7209559</xdr:colOff>
      <xdr:row>51</xdr:row>
      <xdr:rowOff>4090022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429068" y="18477036"/>
          <a:ext cx="0" cy="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rgbClr val="FF0000"/>
              </a:solidFill>
              <a:effectLst/>
              <a:latin typeface="+mn-lt"/>
              <a:ea typeface="+mn-ea"/>
              <a:cs typeface="+mn-cs"/>
            </a:rPr>
            <a:t>回答を終えていない場合には赤字で注意が表示されます。</a:t>
          </a:r>
          <a:endParaRPr lang="ja-JP" altLang="ja-JP" sz="500">
            <a:solidFill>
              <a:srgbClr val="FF0000"/>
            </a:solidFill>
            <a:effectLst/>
          </a:endParaRPr>
        </a:p>
      </xdr:txBody>
    </xdr:sp>
    <xdr:clientData/>
  </xdr:twoCellAnchor>
  <xdr:twoCellAnchor>
    <xdr:from>
      <xdr:col>2</xdr:col>
      <xdr:colOff>5541170</xdr:colOff>
      <xdr:row>61</xdr:row>
      <xdr:rowOff>943840</xdr:rowOff>
    </xdr:from>
    <xdr:to>
      <xdr:col>2</xdr:col>
      <xdr:colOff>7384474</xdr:colOff>
      <xdr:row>61</xdr:row>
      <xdr:rowOff>1765371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426870" y="20955865"/>
          <a:ext cx="4979" cy="2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t>
          </a:r>
          <a:r>
            <a:rPr kumimoji="1" lang="ja-JP" altLang="en-US" sz="900">
              <a:solidFill>
                <a:srgbClr val="FF0000"/>
              </a:solidFill>
            </a:rPr>
            <a:t>～</a:t>
          </a:r>
          <a:r>
            <a:rPr kumimoji="1" lang="en-US" altLang="ja-JP" sz="900">
              <a:solidFill>
                <a:srgbClr val="FF0000"/>
              </a:solidFill>
            </a:rPr>
            <a:t>E</a:t>
          </a:r>
          <a:r>
            <a:rPr kumimoji="1" lang="ja-JP" altLang="en-US" sz="900">
              <a:solidFill>
                <a:srgbClr val="FF0000"/>
              </a:solidFill>
            </a:rPr>
            <a:t>で変更のない項目については未チェックのままと</a:t>
          </a:r>
          <a:endParaRPr kumimoji="1" lang="en-US" altLang="ja-JP" sz="900">
            <a:solidFill>
              <a:srgbClr val="FF0000"/>
            </a:solidFill>
          </a:endParaRPr>
        </a:p>
        <a:p>
          <a:r>
            <a:rPr kumimoji="1" lang="ja-JP" altLang="en-US" sz="900">
              <a:solidFill>
                <a:srgbClr val="FF0000"/>
              </a:solidFill>
            </a:rPr>
            <a:t>してください。</a:t>
          </a:r>
        </a:p>
      </xdr:txBody>
    </xdr:sp>
    <xdr:clientData/>
  </xdr:twoCellAnchor>
  <xdr:twoCellAnchor>
    <xdr:from>
      <xdr:col>3</xdr:col>
      <xdr:colOff>752741</xdr:colOff>
      <xdr:row>19</xdr:row>
      <xdr:rowOff>91304</xdr:rowOff>
    </xdr:from>
    <xdr:to>
      <xdr:col>3</xdr:col>
      <xdr:colOff>1949980</xdr:colOff>
      <xdr:row>21</xdr:row>
      <xdr:rowOff>82549</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181991" y="10149704"/>
          <a:ext cx="1197239" cy="48654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事業者情報を直接</a:t>
          </a:r>
          <a:endParaRPr kumimoji="1" lang="en-US" altLang="ja-JP" sz="800">
            <a:solidFill>
              <a:srgbClr val="0070C0"/>
            </a:solidFill>
          </a:endParaRPr>
        </a:p>
        <a:p>
          <a:r>
            <a:rPr kumimoji="1" lang="ja-JP" altLang="en-US" sz="800">
              <a:solidFill>
                <a:srgbClr val="0070C0"/>
              </a:solidFill>
            </a:rPr>
            <a:t>入力してください</a:t>
          </a:r>
        </a:p>
      </xdr:txBody>
    </xdr:sp>
    <xdr:clientData/>
  </xdr:twoCellAnchor>
  <xdr:twoCellAnchor>
    <xdr:from>
      <xdr:col>3</xdr:col>
      <xdr:colOff>763325</xdr:colOff>
      <xdr:row>29</xdr:row>
      <xdr:rowOff>161155</xdr:rowOff>
    </xdr:from>
    <xdr:to>
      <xdr:col>3</xdr:col>
      <xdr:colOff>1949981</xdr:colOff>
      <xdr:row>33</xdr:row>
      <xdr:rowOff>214312</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192575" y="12654780"/>
          <a:ext cx="1186656" cy="1037407"/>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あてはまるものにチェックを入れると、提出の必要なチェックシートが表示されます</a:t>
          </a:r>
        </a:p>
      </xdr:txBody>
    </xdr:sp>
    <xdr:clientData/>
  </xdr:twoCellAnchor>
  <xdr:twoCellAnchor>
    <xdr:from>
      <xdr:col>2</xdr:col>
      <xdr:colOff>74083</xdr:colOff>
      <xdr:row>15</xdr:row>
      <xdr:rowOff>0</xdr:rowOff>
    </xdr:from>
    <xdr:to>
      <xdr:col>3</xdr:col>
      <xdr:colOff>682625</xdr:colOff>
      <xdr:row>43</xdr:row>
      <xdr:rowOff>76200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69383" y="9067800"/>
          <a:ext cx="5542492" cy="7010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74083</xdr:colOff>
      <xdr:row>51</xdr:row>
      <xdr:rowOff>15876</xdr:rowOff>
    </xdr:from>
    <xdr:to>
      <xdr:col>3</xdr:col>
      <xdr:colOff>682625</xdr:colOff>
      <xdr:row>75</xdr:row>
      <xdr:rowOff>155865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69383" y="18246726"/>
          <a:ext cx="5542492" cy="60835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74083</xdr:colOff>
      <xdr:row>88</xdr:row>
      <xdr:rowOff>14287</xdr:rowOff>
    </xdr:from>
    <xdr:to>
      <xdr:col>3</xdr:col>
      <xdr:colOff>682625</xdr:colOff>
      <xdr:row>121</xdr:row>
      <xdr:rowOff>87313</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569383" y="27408187"/>
          <a:ext cx="5542492" cy="8245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74083</xdr:colOff>
      <xdr:row>197</xdr:row>
      <xdr:rowOff>4081</xdr:rowOff>
    </xdr:from>
    <xdr:to>
      <xdr:col>3</xdr:col>
      <xdr:colOff>685800</xdr:colOff>
      <xdr:row>220</xdr:row>
      <xdr:rowOff>95250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569383" y="54887131"/>
          <a:ext cx="5545667" cy="57871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752740</xdr:colOff>
      <xdr:row>56</xdr:row>
      <xdr:rowOff>151534</xdr:rowOff>
    </xdr:from>
    <xdr:to>
      <xdr:col>3</xdr:col>
      <xdr:colOff>1949979</xdr:colOff>
      <xdr:row>59</xdr:row>
      <xdr:rowOff>221473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181990" y="19900034"/>
          <a:ext cx="1197239" cy="808127"/>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①基本事項シートに入力した内容が反映されます（直接入力はできません）</a:t>
          </a:r>
        </a:p>
      </xdr:txBody>
    </xdr:sp>
    <xdr:clientData/>
  </xdr:twoCellAnchor>
  <xdr:twoCellAnchor>
    <xdr:from>
      <xdr:col>3</xdr:col>
      <xdr:colOff>485775</xdr:colOff>
      <xdr:row>58</xdr:row>
      <xdr:rowOff>63473</xdr:rowOff>
    </xdr:from>
    <xdr:to>
      <xdr:col>3</xdr:col>
      <xdr:colOff>752740</xdr:colOff>
      <xdr:row>58</xdr:row>
      <xdr:rowOff>144463</xdr:rowOff>
    </xdr:to>
    <xdr:cxnSp macro="">
      <xdr:nvCxnSpPr>
        <xdr:cNvPr id="40" name="直線矢印コネクタ 39">
          <a:extLst>
            <a:ext uri="{FF2B5EF4-FFF2-40B4-BE49-F238E27FC236}">
              <a16:creationId xmlns:a16="http://schemas.microsoft.com/office/drawing/2014/main" id="{00000000-0008-0000-0000-000028000000}"/>
            </a:ext>
          </a:extLst>
        </xdr:cNvPr>
        <xdr:cNvCxnSpPr>
          <a:stCxn id="39" idx="1"/>
          <a:endCxn id="104" idx="1"/>
        </xdr:cNvCxnSpPr>
      </xdr:nvCxnSpPr>
      <xdr:spPr>
        <a:xfrm flipH="1">
          <a:off x="5915025" y="20304098"/>
          <a:ext cx="266965" cy="8099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60</xdr:row>
      <xdr:rowOff>111125</xdr:rowOff>
    </xdr:from>
    <xdr:to>
      <xdr:col>3</xdr:col>
      <xdr:colOff>1949979</xdr:colOff>
      <xdr:row>66</xdr:row>
      <xdr:rowOff>174625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181990" y="20843875"/>
          <a:ext cx="1197239" cy="153987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設問に従ってチェックをしてください</a:t>
          </a:r>
          <a:endParaRPr kumimoji="1" lang="en-US" altLang="ja-JP" sz="800">
            <a:solidFill>
              <a:srgbClr val="0070C0"/>
            </a:solidFill>
          </a:endParaRPr>
        </a:p>
        <a:p>
          <a:r>
            <a:rPr kumimoji="1" lang="ja-JP" altLang="en-US" sz="800">
              <a:solidFill>
                <a:srgbClr val="0070C0"/>
              </a:solidFill>
            </a:rPr>
            <a:t>左側の設問に回答すると右側の余白に更に設問が表示されます</a:t>
          </a:r>
          <a:endParaRPr kumimoji="1" lang="en-US" altLang="ja-JP" sz="800">
            <a:solidFill>
              <a:srgbClr val="0070C0"/>
            </a:solidFill>
          </a:endParaRPr>
        </a:p>
        <a:p>
          <a:r>
            <a:rPr kumimoji="1" lang="ja-JP" altLang="en-US" sz="800">
              <a:solidFill>
                <a:srgbClr val="0070C0"/>
              </a:solidFill>
            </a:rPr>
            <a:t>回答終了すると青色表示になります</a:t>
          </a:r>
        </a:p>
      </xdr:txBody>
    </xdr:sp>
    <xdr:clientData/>
  </xdr:twoCellAnchor>
  <xdr:twoCellAnchor>
    <xdr:from>
      <xdr:col>3</xdr:col>
      <xdr:colOff>87314</xdr:colOff>
      <xdr:row>63</xdr:row>
      <xdr:rowOff>142875</xdr:rowOff>
    </xdr:from>
    <xdr:to>
      <xdr:col>3</xdr:col>
      <xdr:colOff>752740</xdr:colOff>
      <xdr:row>64</xdr:row>
      <xdr:rowOff>63500</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41" idx="1"/>
        </xdr:cNvCxnSpPr>
      </xdr:nvCxnSpPr>
      <xdr:spPr>
        <a:xfrm flipH="1">
          <a:off x="5516564" y="21613813"/>
          <a:ext cx="665426" cy="166687"/>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73</xdr:row>
      <xdr:rowOff>127011</xdr:rowOff>
    </xdr:from>
    <xdr:to>
      <xdr:col>3</xdr:col>
      <xdr:colOff>1949979</xdr:colOff>
      <xdr:row>75</xdr:row>
      <xdr:rowOff>122339</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181990" y="24058574"/>
          <a:ext cx="1197239" cy="487453"/>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未回答項目があると表示されます</a:t>
          </a:r>
        </a:p>
      </xdr:txBody>
    </xdr:sp>
    <xdr:clientData/>
  </xdr:twoCellAnchor>
  <xdr:twoCellAnchor>
    <xdr:from>
      <xdr:col>2</xdr:col>
      <xdr:colOff>4651375</xdr:colOff>
      <xdr:row>74</xdr:row>
      <xdr:rowOff>124676</xdr:rowOff>
    </xdr:from>
    <xdr:to>
      <xdr:col>3</xdr:col>
      <xdr:colOff>752740</xdr:colOff>
      <xdr:row>75</xdr:row>
      <xdr:rowOff>31750</xdr:rowOff>
    </xdr:to>
    <xdr:cxnSp macro="">
      <xdr:nvCxnSpPr>
        <xdr:cNvPr id="44" name="直線矢印コネクタ 43">
          <a:extLst>
            <a:ext uri="{FF2B5EF4-FFF2-40B4-BE49-F238E27FC236}">
              <a16:creationId xmlns:a16="http://schemas.microsoft.com/office/drawing/2014/main" id="{00000000-0008-0000-0000-00002C000000}"/>
            </a:ext>
          </a:extLst>
        </xdr:cNvPr>
        <xdr:cNvCxnSpPr>
          <a:stCxn id="43" idx="1"/>
        </xdr:cNvCxnSpPr>
      </xdr:nvCxnSpPr>
      <xdr:spPr>
        <a:xfrm flipH="1">
          <a:off x="5143500" y="24302301"/>
          <a:ext cx="1038490" cy="153137"/>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70</xdr:row>
      <xdr:rowOff>161200</xdr:rowOff>
    </xdr:from>
    <xdr:to>
      <xdr:col>3</xdr:col>
      <xdr:colOff>1949979</xdr:colOff>
      <xdr:row>73</xdr:row>
      <xdr:rowOff>59001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181990" y="23354575"/>
          <a:ext cx="1197239" cy="635989"/>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チェックを外したい場合はクリックしてください</a:t>
          </a:r>
        </a:p>
      </xdr:txBody>
    </xdr:sp>
    <xdr:clientData/>
  </xdr:twoCellAnchor>
  <xdr:twoCellAnchor>
    <xdr:from>
      <xdr:col>2</xdr:col>
      <xdr:colOff>1595439</xdr:colOff>
      <xdr:row>69</xdr:row>
      <xdr:rowOff>87313</xdr:rowOff>
    </xdr:from>
    <xdr:to>
      <xdr:col>3</xdr:col>
      <xdr:colOff>754063</xdr:colOff>
      <xdr:row>71</xdr:row>
      <xdr:rowOff>95250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flipV="1">
          <a:off x="2087564" y="23034626"/>
          <a:ext cx="4095749" cy="50006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105</xdr:row>
      <xdr:rowOff>24211</xdr:rowOff>
    </xdr:from>
    <xdr:to>
      <xdr:col>3</xdr:col>
      <xdr:colOff>1949979</xdr:colOff>
      <xdr:row>107</xdr:row>
      <xdr:rowOff>173405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181990" y="31829774"/>
          <a:ext cx="1197239" cy="641319"/>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0070C0"/>
              </a:solidFill>
            </a:rPr>
            <a:t>B</a:t>
          </a:r>
          <a:r>
            <a:rPr kumimoji="1" lang="ja-JP" altLang="en-US" sz="800">
              <a:solidFill>
                <a:srgbClr val="0070C0"/>
              </a:solidFill>
            </a:rPr>
            <a:t>～</a:t>
          </a:r>
          <a:r>
            <a:rPr kumimoji="1" lang="en-US" altLang="ja-JP" sz="800">
              <a:solidFill>
                <a:srgbClr val="0070C0"/>
              </a:solidFill>
            </a:rPr>
            <a:t>E</a:t>
          </a:r>
          <a:r>
            <a:rPr kumimoji="1" lang="ja-JP" altLang="en-US" sz="800">
              <a:solidFill>
                <a:srgbClr val="0070C0"/>
              </a:solidFill>
            </a:rPr>
            <a:t>について、変更がない場合はチェック不要です</a:t>
          </a:r>
        </a:p>
      </xdr:txBody>
    </xdr:sp>
    <xdr:clientData/>
  </xdr:twoCellAnchor>
  <xdr:twoCellAnchor>
    <xdr:from>
      <xdr:col>2</xdr:col>
      <xdr:colOff>406977</xdr:colOff>
      <xdr:row>106</xdr:row>
      <xdr:rowOff>101335</xdr:rowOff>
    </xdr:from>
    <xdr:to>
      <xdr:col>3</xdr:col>
      <xdr:colOff>752740</xdr:colOff>
      <xdr:row>106</xdr:row>
      <xdr:rowOff>146483</xdr:rowOff>
    </xdr:to>
    <xdr:cxnSp macro="">
      <xdr:nvCxnSpPr>
        <xdr:cNvPr id="48" name="直線矢印コネクタ 47">
          <a:extLst>
            <a:ext uri="{FF2B5EF4-FFF2-40B4-BE49-F238E27FC236}">
              <a16:creationId xmlns:a16="http://schemas.microsoft.com/office/drawing/2014/main" id="{00000000-0008-0000-0000-000030000000}"/>
            </a:ext>
          </a:extLst>
        </xdr:cNvPr>
        <xdr:cNvCxnSpPr>
          <a:stCxn id="47" idx="1"/>
        </xdr:cNvCxnSpPr>
      </xdr:nvCxnSpPr>
      <xdr:spPr>
        <a:xfrm flipH="1">
          <a:off x="899102" y="32152960"/>
          <a:ext cx="5282888" cy="4514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114</xdr:row>
      <xdr:rowOff>100463</xdr:rowOff>
    </xdr:from>
    <xdr:to>
      <xdr:col>3</xdr:col>
      <xdr:colOff>1949979</xdr:colOff>
      <xdr:row>116</xdr:row>
      <xdr:rowOff>95791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181990" y="33933263"/>
          <a:ext cx="1197239" cy="490628"/>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未回答項目があると表示されます</a:t>
          </a:r>
        </a:p>
      </xdr:txBody>
    </xdr:sp>
    <xdr:clientData/>
  </xdr:twoCellAnchor>
  <xdr:twoCellAnchor>
    <xdr:from>
      <xdr:col>3</xdr:col>
      <xdr:colOff>404813</xdr:colOff>
      <xdr:row>112</xdr:row>
      <xdr:rowOff>166688</xdr:rowOff>
    </xdr:from>
    <xdr:to>
      <xdr:col>3</xdr:col>
      <xdr:colOff>752740</xdr:colOff>
      <xdr:row>115</xdr:row>
      <xdr:rowOff>98127</xdr:rowOff>
    </xdr:to>
    <xdr:cxnSp macro="">
      <xdr:nvCxnSpPr>
        <xdr:cNvPr id="50" name="直線矢印コネクタ 49">
          <a:extLst>
            <a:ext uri="{FF2B5EF4-FFF2-40B4-BE49-F238E27FC236}">
              <a16:creationId xmlns:a16="http://schemas.microsoft.com/office/drawing/2014/main" id="{00000000-0008-0000-0000-000032000000}"/>
            </a:ext>
          </a:extLst>
        </xdr:cNvPr>
        <xdr:cNvCxnSpPr>
          <a:stCxn id="49" idx="1"/>
        </xdr:cNvCxnSpPr>
      </xdr:nvCxnSpPr>
      <xdr:spPr>
        <a:xfrm flipH="1" flipV="1">
          <a:off x="5834063" y="33694688"/>
          <a:ext cx="347927" cy="669627"/>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4913313</xdr:colOff>
      <xdr:row>115</xdr:row>
      <xdr:rowOff>179188</xdr:rowOff>
    </xdr:from>
    <xdr:to>
      <xdr:col>3</xdr:col>
      <xdr:colOff>752744</xdr:colOff>
      <xdr:row>120</xdr:row>
      <xdr:rowOff>107390</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flipH="1">
          <a:off x="5408613" y="34259638"/>
          <a:ext cx="773381" cy="116645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758235</xdr:colOff>
      <xdr:row>171</xdr:row>
      <xdr:rowOff>28221</xdr:rowOff>
    </xdr:from>
    <xdr:to>
      <xdr:col>3</xdr:col>
      <xdr:colOff>1955474</xdr:colOff>
      <xdr:row>174</xdr:row>
      <xdr:rowOff>85172</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187485" y="48472371"/>
          <a:ext cx="1197239" cy="799901"/>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変更内容に応じ、</a:t>
          </a:r>
          <a:endParaRPr kumimoji="1" lang="en-US" altLang="ja-JP" sz="800">
            <a:solidFill>
              <a:srgbClr val="FF0000"/>
            </a:solidFill>
          </a:endParaRPr>
        </a:p>
        <a:p>
          <a:r>
            <a:rPr kumimoji="1" lang="ja-JP" altLang="en-US" sz="800">
              <a:solidFill>
                <a:srgbClr val="FF0000"/>
              </a:solidFill>
            </a:rPr>
            <a:t>有資格者等への内容確認の必要性が表示されます</a:t>
          </a:r>
        </a:p>
      </xdr:txBody>
    </xdr:sp>
    <xdr:clientData/>
  </xdr:twoCellAnchor>
  <xdr:twoCellAnchor>
    <xdr:from>
      <xdr:col>3</xdr:col>
      <xdr:colOff>508000</xdr:colOff>
      <xdr:row>172</xdr:row>
      <xdr:rowOff>179728</xdr:rowOff>
    </xdr:from>
    <xdr:to>
      <xdr:col>3</xdr:col>
      <xdr:colOff>758235</xdr:colOff>
      <xdr:row>173</xdr:row>
      <xdr:rowOff>71438</xdr:rowOff>
    </xdr:to>
    <xdr:cxnSp macro="">
      <xdr:nvCxnSpPr>
        <xdr:cNvPr id="53" name="直線矢印コネクタ 52">
          <a:extLst>
            <a:ext uri="{FF2B5EF4-FFF2-40B4-BE49-F238E27FC236}">
              <a16:creationId xmlns:a16="http://schemas.microsoft.com/office/drawing/2014/main" id="{00000000-0008-0000-0000-000035000000}"/>
            </a:ext>
          </a:extLst>
        </xdr:cNvPr>
        <xdr:cNvCxnSpPr>
          <a:stCxn id="52" idx="1"/>
        </xdr:cNvCxnSpPr>
      </xdr:nvCxnSpPr>
      <xdr:spPr>
        <a:xfrm flipH="1">
          <a:off x="5937250" y="48971541"/>
          <a:ext cx="250235" cy="13777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757289</xdr:colOff>
      <xdr:row>175</xdr:row>
      <xdr:rowOff>35394</xdr:rowOff>
    </xdr:from>
    <xdr:to>
      <xdr:col>3</xdr:col>
      <xdr:colOff>1954528</xdr:colOff>
      <xdr:row>178</xdr:row>
      <xdr:rowOff>129020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186539" y="49470144"/>
          <a:ext cx="1197239" cy="836576"/>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accent1"/>
              </a:solidFill>
              <a:effectLst/>
              <a:latin typeface="+mn-lt"/>
              <a:ea typeface="+mn-ea"/>
              <a:cs typeface="+mn-cs"/>
            </a:rPr>
            <a:t>①基本事項シートに入力した内容が反映されます（直接入力はできません）</a:t>
          </a:r>
          <a:endParaRPr lang="ja-JP" altLang="ja-JP" sz="400">
            <a:solidFill>
              <a:schemeClr val="accent1"/>
            </a:solidFill>
            <a:effectLst/>
          </a:endParaRPr>
        </a:p>
      </xdr:txBody>
    </xdr:sp>
    <xdr:clientData/>
  </xdr:twoCellAnchor>
  <xdr:twoCellAnchor>
    <xdr:from>
      <xdr:col>2</xdr:col>
      <xdr:colOff>4714875</xdr:colOff>
      <xdr:row>182</xdr:row>
      <xdr:rowOff>24670</xdr:rowOff>
    </xdr:from>
    <xdr:to>
      <xdr:col>3</xdr:col>
      <xdr:colOff>758239</xdr:colOff>
      <xdr:row>183</xdr:row>
      <xdr:rowOff>123825</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flipH="1">
          <a:off x="5210175" y="51192970"/>
          <a:ext cx="977314" cy="34680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757289</xdr:colOff>
      <xdr:row>180</xdr:row>
      <xdr:rowOff>133282</xdr:rowOff>
    </xdr:from>
    <xdr:to>
      <xdr:col>3</xdr:col>
      <xdr:colOff>1954528</xdr:colOff>
      <xdr:row>184</xdr:row>
      <xdr:rowOff>114339</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86539" y="50806282"/>
          <a:ext cx="1197239" cy="971657"/>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内容を直接入力してください</a:t>
          </a:r>
          <a:endParaRPr kumimoji="1" lang="en-US" altLang="ja-JP" sz="800">
            <a:solidFill>
              <a:srgbClr val="0070C0"/>
            </a:solidFill>
          </a:endParaRPr>
        </a:p>
        <a:p>
          <a:r>
            <a:rPr kumimoji="1" lang="ja-JP" altLang="en-US" sz="800">
              <a:solidFill>
                <a:srgbClr val="0070C0"/>
              </a:solidFill>
            </a:rPr>
            <a:t>入力完了すると黄色表示→グレー表示となります</a:t>
          </a:r>
        </a:p>
      </xdr:txBody>
    </xdr:sp>
    <xdr:clientData/>
  </xdr:twoCellAnchor>
  <xdr:twoCellAnchor>
    <xdr:from>
      <xdr:col>3</xdr:col>
      <xdr:colOff>757289</xdr:colOff>
      <xdr:row>188</xdr:row>
      <xdr:rowOff>121725</xdr:rowOff>
    </xdr:from>
    <xdr:to>
      <xdr:col>3</xdr:col>
      <xdr:colOff>1954528</xdr:colOff>
      <xdr:row>192</xdr:row>
      <xdr:rowOff>108120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186539" y="52775925"/>
          <a:ext cx="1197239" cy="97699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確認が必要な内容です</a:t>
          </a:r>
          <a:endParaRPr kumimoji="1" lang="en-US" altLang="ja-JP" sz="800">
            <a:solidFill>
              <a:srgbClr val="0070C0"/>
            </a:solidFill>
          </a:endParaRPr>
        </a:p>
        <a:p>
          <a:r>
            <a:rPr kumimoji="1" lang="ja-JP" altLang="en-US" sz="800">
              <a:solidFill>
                <a:srgbClr val="0070C0"/>
              </a:solidFill>
            </a:rPr>
            <a:t>確認後、プルダウンメニューからチェックを入れてください</a:t>
          </a:r>
        </a:p>
      </xdr:txBody>
    </xdr:sp>
    <xdr:clientData/>
  </xdr:twoCellAnchor>
  <xdr:twoCellAnchor>
    <xdr:from>
      <xdr:col>2</xdr:col>
      <xdr:colOff>277814</xdr:colOff>
      <xdr:row>201</xdr:row>
      <xdr:rowOff>95250</xdr:rowOff>
    </xdr:from>
    <xdr:to>
      <xdr:col>3</xdr:col>
      <xdr:colOff>769938</xdr:colOff>
      <xdr:row>202</xdr:row>
      <xdr:rowOff>158749</xdr:rowOff>
    </xdr:to>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flipH="1">
          <a:off x="769939" y="56022875"/>
          <a:ext cx="5429249" cy="30956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759732</xdr:colOff>
      <xdr:row>198</xdr:row>
      <xdr:rowOff>92257</xdr:rowOff>
    </xdr:from>
    <xdr:to>
      <xdr:col>3</xdr:col>
      <xdr:colOff>1956971</xdr:colOff>
      <xdr:row>202</xdr:row>
      <xdr:rowOff>63292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188982" y="55281695"/>
          <a:ext cx="1197239" cy="95528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確認が必要な内容です</a:t>
          </a:r>
          <a:endParaRPr kumimoji="1" lang="en-US" altLang="ja-JP" sz="800">
            <a:solidFill>
              <a:srgbClr val="0070C0"/>
            </a:solidFill>
          </a:endParaRPr>
        </a:p>
        <a:p>
          <a:r>
            <a:rPr kumimoji="1" lang="ja-JP" altLang="en-US" sz="800">
              <a:solidFill>
                <a:srgbClr val="0070C0"/>
              </a:solidFill>
            </a:rPr>
            <a:t>確認後、プルダウンメニューからチェックを入れてください</a:t>
          </a:r>
        </a:p>
      </xdr:txBody>
    </xdr:sp>
    <xdr:clientData/>
  </xdr:twoCellAnchor>
  <xdr:twoCellAnchor>
    <xdr:from>
      <xdr:col>3</xdr:col>
      <xdr:colOff>31750</xdr:colOff>
      <xdr:row>205</xdr:row>
      <xdr:rowOff>79375</xdr:rowOff>
    </xdr:from>
    <xdr:to>
      <xdr:col>3</xdr:col>
      <xdr:colOff>760681</xdr:colOff>
      <xdr:row>205</xdr:row>
      <xdr:rowOff>110346</xdr:rowOff>
    </xdr:to>
    <xdr:cxnSp macro="">
      <xdr:nvCxnSpPr>
        <xdr:cNvPr id="60" name="直線矢印コネクタ 59">
          <a:extLst>
            <a:ext uri="{FF2B5EF4-FFF2-40B4-BE49-F238E27FC236}">
              <a16:creationId xmlns:a16="http://schemas.microsoft.com/office/drawing/2014/main" id="{00000000-0008-0000-0000-00003C000000}"/>
            </a:ext>
          </a:extLst>
        </xdr:cNvPr>
        <xdr:cNvCxnSpPr/>
      </xdr:nvCxnSpPr>
      <xdr:spPr>
        <a:xfrm flipH="1" flipV="1">
          <a:off x="5461000" y="56991250"/>
          <a:ext cx="728931" cy="30971"/>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759732</xdr:colOff>
      <xdr:row>203</xdr:row>
      <xdr:rowOff>192112</xdr:rowOff>
    </xdr:from>
    <xdr:to>
      <xdr:col>3</xdr:col>
      <xdr:colOff>1956971</xdr:colOff>
      <xdr:row>208</xdr:row>
      <xdr:rowOff>130608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6188982" y="56611862"/>
          <a:ext cx="1197239" cy="1168809"/>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直接入力が必要な部分です</a:t>
          </a:r>
          <a:endParaRPr kumimoji="1" lang="en-US" altLang="ja-JP" sz="800">
            <a:solidFill>
              <a:srgbClr val="0070C0"/>
            </a:solidFill>
          </a:endParaRPr>
        </a:p>
        <a:p>
          <a:r>
            <a:rPr kumimoji="1" lang="ja-JP" altLang="en-US" sz="800">
              <a:solidFill>
                <a:srgbClr val="0070C0"/>
              </a:solidFill>
            </a:rPr>
            <a:t>日付、自治体名、担当課、担当者名、協議内容等を直接入力してください</a:t>
          </a:r>
        </a:p>
      </xdr:txBody>
    </xdr:sp>
    <xdr:clientData/>
  </xdr:twoCellAnchor>
  <xdr:twoCellAnchor>
    <xdr:from>
      <xdr:col>3</xdr:col>
      <xdr:colOff>759732</xdr:colOff>
      <xdr:row>212</xdr:row>
      <xdr:rowOff>115968</xdr:rowOff>
    </xdr:from>
    <xdr:to>
      <xdr:col>3</xdr:col>
      <xdr:colOff>1956971</xdr:colOff>
      <xdr:row>218</xdr:row>
      <xdr:rowOff>23090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6188982" y="58750281"/>
          <a:ext cx="1197239" cy="1383497"/>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未回答項目がある</a:t>
          </a:r>
          <a:endParaRPr kumimoji="1" lang="en-US" altLang="ja-JP" sz="800">
            <a:solidFill>
              <a:srgbClr val="0070C0"/>
            </a:solidFill>
          </a:endParaRPr>
        </a:p>
        <a:p>
          <a:r>
            <a:rPr kumimoji="1" lang="ja-JP" altLang="en-US" sz="800">
              <a:solidFill>
                <a:srgbClr val="0070C0"/>
              </a:solidFill>
            </a:rPr>
            <a:t>場合に表示されます</a:t>
          </a:r>
          <a:endParaRPr kumimoji="1" lang="en-US" altLang="ja-JP" sz="800">
            <a:solidFill>
              <a:srgbClr val="0070C0"/>
            </a:solidFill>
          </a:endParaRPr>
        </a:p>
        <a:p>
          <a:r>
            <a:rPr kumimoji="1" lang="ja-JP" altLang="en-US" sz="800">
              <a:solidFill>
                <a:srgbClr val="0070C0"/>
              </a:solidFill>
            </a:rPr>
            <a:t>（クリックすると該当部分が表示されます）</a:t>
          </a:r>
          <a:endParaRPr kumimoji="1" lang="en-US" altLang="ja-JP" sz="800">
            <a:solidFill>
              <a:srgbClr val="0070C0"/>
            </a:solidFill>
          </a:endParaRPr>
        </a:p>
        <a:p>
          <a:r>
            <a:rPr kumimoji="1" lang="ja-JP" altLang="en-US" sz="800">
              <a:solidFill>
                <a:srgbClr val="0070C0"/>
              </a:solidFill>
            </a:rPr>
            <a:t>回答終了すると取消線が入ります</a:t>
          </a:r>
          <a:endParaRPr kumimoji="1" lang="en-US" altLang="ja-JP" sz="800">
            <a:solidFill>
              <a:srgbClr val="0070C0"/>
            </a:solidFill>
          </a:endParaRPr>
        </a:p>
      </xdr:txBody>
    </xdr:sp>
    <xdr:clientData/>
  </xdr:twoCellAnchor>
  <xdr:twoCellAnchor>
    <xdr:from>
      <xdr:col>3</xdr:col>
      <xdr:colOff>752741</xdr:colOff>
      <xdr:row>25</xdr:row>
      <xdr:rowOff>10342</xdr:rowOff>
    </xdr:from>
    <xdr:to>
      <xdr:col>3</xdr:col>
      <xdr:colOff>1949980</xdr:colOff>
      <xdr:row>27</xdr:row>
      <xdr:rowOff>1587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181991" y="11554642"/>
          <a:ext cx="1197239" cy="48654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事業者情報に空欄があると表示されます</a:t>
          </a:r>
        </a:p>
      </xdr:txBody>
    </xdr:sp>
    <xdr:clientData/>
  </xdr:twoCellAnchor>
  <xdr:twoCellAnchor>
    <xdr:from>
      <xdr:col>2</xdr:col>
      <xdr:colOff>3848100</xdr:colOff>
      <xdr:row>25</xdr:row>
      <xdr:rowOff>238125</xdr:rowOff>
    </xdr:from>
    <xdr:to>
      <xdr:col>3</xdr:col>
      <xdr:colOff>752741</xdr:colOff>
      <xdr:row>26</xdr:row>
      <xdr:rowOff>5965</xdr:rowOff>
    </xdr:to>
    <xdr:cxnSp macro="">
      <xdr:nvCxnSpPr>
        <xdr:cNvPr id="65" name="直線矢印コネクタ 64">
          <a:extLst>
            <a:ext uri="{FF2B5EF4-FFF2-40B4-BE49-F238E27FC236}">
              <a16:creationId xmlns:a16="http://schemas.microsoft.com/office/drawing/2014/main" id="{00000000-0008-0000-0000-000041000000}"/>
            </a:ext>
          </a:extLst>
        </xdr:cNvPr>
        <xdr:cNvCxnSpPr>
          <a:stCxn id="64" idx="1"/>
        </xdr:cNvCxnSpPr>
      </xdr:nvCxnSpPr>
      <xdr:spPr>
        <a:xfrm flipH="1" flipV="1">
          <a:off x="4343400" y="12144375"/>
          <a:ext cx="1838591" cy="1549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754327</xdr:colOff>
      <xdr:row>67</xdr:row>
      <xdr:rowOff>1598</xdr:rowOff>
    </xdr:from>
    <xdr:to>
      <xdr:col>3</xdr:col>
      <xdr:colOff>1951566</xdr:colOff>
      <xdr:row>70</xdr:row>
      <xdr:rowOff>89478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183577" y="22456786"/>
          <a:ext cx="1197239" cy="826067"/>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未回答項目は黄色で表示されますので、チェックをしてください</a:t>
          </a:r>
        </a:p>
      </xdr:txBody>
    </xdr:sp>
    <xdr:clientData/>
  </xdr:twoCellAnchor>
  <xdr:twoCellAnchor>
    <xdr:from>
      <xdr:col>2</xdr:col>
      <xdr:colOff>2825750</xdr:colOff>
      <xdr:row>61</xdr:row>
      <xdr:rowOff>150812</xdr:rowOff>
    </xdr:from>
    <xdr:to>
      <xdr:col>3</xdr:col>
      <xdr:colOff>754063</xdr:colOff>
      <xdr:row>62</xdr:row>
      <xdr:rowOff>79375</xdr:rowOff>
    </xdr:to>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flipH="1" flipV="1">
          <a:off x="3317875" y="21129625"/>
          <a:ext cx="2865438" cy="17462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3381375</xdr:colOff>
      <xdr:row>66</xdr:row>
      <xdr:rowOff>158750</xdr:rowOff>
    </xdr:from>
    <xdr:to>
      <xdr:col>3</xdr:col>
      <xdr:colOff>754327</xdr:colOff>
      <xdr:row>68</xdr:row>
      <xdr:rowOff>168570</xdr:rowOff>
    </xdr:to>
    <xdr:cxnSp macro="">
      <xdr:nvCxnSpPr>
        <xdr:cNvPr id="68" name="直線矢印コネクタ 67">
          <a:extLst>
            <a:ext uri="{FF2B5EF4-FFF2-40B4-BE49-F238E27FC236}">
              <a16:creationId xmlns:a16="http://schemas.microsoft.com/office/drawing/2014/main" id="{00000000-0008-0000-0000-000044000000}"/>
            </a:ext>
          </a:extLst>
        </xdr:cNvPr>
        <xdr:cNvCxnSpPr>
          <a:stCxn id="66" idx="1"/>
        </xdr:cNvCxnSpPr>
      </xdr:nvCxnSpPr>
      <xdr:spPr>
        <a:xfrm flipH="1" flipV="1">
          <a:off x="3873500" y="22367875"/>
          <a:ext cx="2310077" cy="50194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138906</xdr:colOff>
      <xdr:row>76</xdr:row>
      <xdr:rowOff>127362</xdr:rowOff>
    </xdr:from>
    <xdr:to>
      <xdr:col>2</xdr:col>
      <xdr:colOff>2138796</xdr:colOff>
      <xdr:row>77</xdr:row>
      <xdr:rowOff>106073</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632474" y="25143476"/>
          <a:ext cx="1999890" cy="229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B:Q1</a:t>
          </a:r>
          <a:r>
            <a:rPr kumimoji="1" lang="ja-JP" altLang="en-US" sz="800"/>
            <a:t>「保育室の場所の移動」の例</a:t>
          </a:r>
          <a:endParaRPr kumimoji="1" lang="en-US" altLang="ja-JP" sz="800"/>
        </a:p>
      </xdr:txBody>
    </xdr:sp>
    <xdr:clientData/>
  </xdr:twoCellAnchor>
  <xdr:twoCellAnchor editAs="oneCell">
    <xdr:from>
      <xdr:col>2</xdr:col>
      <xdr:colOff>3333749</xdr:colOff>
      <xdr:row>77</xdr:row>
      <xdr:rowOff>197746</xdr:rowOff>
    </xdr:from>
    <xdr:to>
      <xdr:col>3</xdr:col>
      <xdr:colOff>1298093</xdr:colOff>
      <xdr:row>85</xdr:row>
      <xdr:rowOff>189371</xdr:rowOff>
    </xdr:to>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10"/>
        <a:stretch>
          <a:fillRect/>
        </a:stretch>
      </xdr:blipFill>
      <xdr:spPr>
        <a:xfrm>
          <a:off x="3829049" y="24867496"/>
          <a:ext cx="2898294" cy="1972824"/>
        </a:xfrm>
        <a:prstGeom prst="rect">
          <a:avLst/>
        </a:prstGeom>
      </xdr:spPr>
    </xdr:pic>
    <xdr:clientData/>
  </xdr:twoCellAnchor>
  <xdr:twoCellAnchor>
    <xdr:from>
      <xdr:col>2</xdr:col>
      <xdr:colOff>74083</xdr:colOff>
      <xdr:row>126</xdr:row>
      <xdr:rowOff>15875</xdr:rowOff>
    </xdr:from>
    <xdr:to>
      <xdr:col>3</xdr:col>
      <xdr:colOff>682625</xdr:colOff>
      <xdr:row>144</xdr:row>
      <xdr:rowOff>238126</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569383" y="36820475"/>
          <a:ext cx="5542492" cy="46799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4349294</xdr:colOff>
      <xdr:row>191</xdr:row>
      <xdr:rowOff>220842</xdr:rowOff>
    </xdr:from>
    <xdr:ext cx="1189430" cy="723854"/>
    <xdr:pic>
      <xdr:nvPicPr>
        <xdr:cNvPr id="72" name="図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11"/>
        <a:stretch>
          <a:fillRect/>
        </a:stretch>
      </xdr:blipFill>
      <xdr:spPr>
        <a:xfrm>
          <a:off x="4844594" y="53617992"/>
          <a:ext cx="1189430" cy="723854"/>
        </a:xfrm>
        <a:prstGeom prst="rect">
          <a:avLst/>
        </a:prstGeom>
      </xdr:spPr>
    </xdr:pic>
    <xdr:clientData/>
  </xdr:oneCellAnchor>
  <xdr:twoCellAnchor>
    <xdr:from>
      <xdr:col>2</xdr:col>
      <xdr:colOff>39688</xdr:colOff>
      <xdr:row>146</xdr:row>
      <xdr:rowOff>17623</xdr:rowOff>
    </xdr:from>
    <xdr:to>
      <xdr:col>2</xdr:col>
      <xdr:colOff>2208068</xdr:colOff>
      <xdr:row>147</xdr:row>
      <xdr:rowOff>4274</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33256" y="42611691"/>
          <a:ext cx="2168380" cy="23776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F</a:t>
          </a:r>
          <a:r>
            <a:rPr kumimoji="1" lang="ja-JP" altLang="en-US" sz="900" baseline="0"/>
            <a:t>「</a:t>
          </a:r>
          <a:r>
            <a:rPr kumimoji="1" lang="ja-JP" altLang="en-US" sz="900"/>
            <a:t>その他の図面変更」について</a:t>
          </a:r>
          <a:endParaRPr kumimoji="1" lang="en-US" altLang="ja-JP" sz="900"/>
        </a:p>
      </xdr:txBody>
    </xdr:sp>
    <xdr:clientData/>
  </xdr:twoCellAnchor>
  <xdr:twoCellAnchor>
    <xdr:from>
      <xdr:col>2</xdr:col>
      <xdr:colOff>74083</xdr:colOff>
      <xdr:row>170</xdr:row>
      <xdr:rowOff>190499</xdr:rowOff>
    </xdr:from>
    <xdr:to>
      <xdr:col>3</xdr:col>
      <xdr:colOff>682625</xdr:colOff>
      <xdr:row>195</xdr:row>
      <xdr:rowOff>28574</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569383" y="48386999"/>
          <a:ext cx="5542492" cy="60293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1499646</xdr:colOff>
      <xdr:row>160</xdr:row>
      <xdr:rowOff>241620</xdr:rowOff>
    </xdr:from>
    <xdr:to>
      <xdr:col>2</xdr:col>
      <xdr:colOff>1748762</xdr:colOff>
      <xdr:row>161</xdr:row>
      <xdr:rowOff>213395</xdr:rowOff>
    </xdr:to>
    <xdr:sp macro="" textlink="">
      <xdr:nvSpPr>
        <xdr:cNvPr id="75" name="楕円 74">
          <a:extLst>
            <a:ext uri="{FF2B5EF4-FFF2-40B4-BE49-F238E27FC236}">
              <a16:creationId xmlns:a16="http://schemas.microsoft.com/office/drawing/2014/main" id="{00000000-0008-0000-0000-00004B000000}"/>
            </a:ext>
          </a:extLst>
        </xdr:cNvPr>
        <xdr:cNvSpPr/>
      </xdr:nvSpPr>
      <xdr:spPr>
        <a:xfrm>
          <a:off x="1991771" y="46080683"/>
          <a:ext cx="249116" cy="21783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549893</xdr:colOff>
      <xdr:row>164</xdr:row>
      <xdr:rowOff>111124</xdr:rowOff>
    </xdr:from>
    <xdr:to>
      <xdr:col>2</xdr:col>
      <xdr:colOff>1158875</xdr:colOff>
      <xdr:row>167</xdr:row>
      <xdr:rowOff>15874</xdr:rowOff>
    </xdr:to>
    <xdr:sp macro="" textlink="">
      <xdr:nvSpPr>
        <xdr:cNvPr id="76" name="楕円 75">
          <a:extLst>
            <a:ext uri="{FF2B5EF4-FFF2-40B4-BE49-F238E27FC236}">
              <a16:creationId xmlns:a16="http://schemas.microsoft.com/office/drawing/2014/main" id="{00000000-0008-0000-0000-00004C000000}"/>
            </a:ext>
          </a:extLst>
        </xdr:cNvPr>
        <xdr:cNvSpPr/>
      </xdr:nvSpPr>
      <xdr:spPr>
        <a:xfrm>
          <a:off x="1042018" y="46934437"/>
          <a:ext cx="608982" cy="64293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3973673</xdr:colOff>
      <xdr:row>161</xdr:row>
      <xdr:rowOff>149069</xdr:rowOff>
    </xdr:from>
    <xdr:to>
      <xdr:col>3</xdr:col>
      <xdr:colOff>1113348</xdr:colOff>
      <xdr:row>165</xdr:row>
      <xdr:rowOff>180255</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468973" y="46116719"/>
          <a:ext cx="2073625" cy="1021786"/>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まず、左上の「▼フィルターマーク」をクリックし、「該当」のみにチェックを入れてください</a:t>
          </a:r>
          <a:endParaRPr kumimoji="1" lang="en-US" altLang="ja-JP" sz="800">
            <a:solidFill>
              <a:srgbClr val="FF0000"/>
            </a:solidFill>
          </a:endParaRPr>
        </a:p>
        <a:p>
          <a:r>
            <a:rPr kumimoji="1" lang="ja-JP" altLang="en-US" sz="800">
              <a:solidFill>
                <a:srgbClr val="FF0000"/>
              </a:solidFill>
            </a:rPr>
            <a:t>これにより、チェック・回答が必要なコメントのみが表示されます</a:t>
          </a:r>
          <a:endParaRPr kumimoji="1" lang="en-US" altLang="ja-JP" sz="800">
            <a:solidFill>
              <a:srgbClr val="FF0000"/>
            </a:solidFill>
          </a:endParaRPr>
        </a:p>
      </xdr:txBody>
    </xdr:sp>
    <xdr:clientData/>
  </xdr:twoCellAnchor>
  <xdr:twoCellAnchor>
    <xdr:from>
      <xdr:col>2</xdr:col>
      <xdr:colOff>4454338</xdr:colOff>
      <xdr:row>192</xdr:row>
      <xdr:rowOff>154900</xdr:rowOff>
    </xdr:from>
    <xdr:to>
      <xdr:col>3</xdr:col>
      <xdr:colOff>88354</xdr:colOff>
      <xdr:row>194</xdr:row>
      <xdr:rowOff>60510</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4949638" y="53799700"/>
          <a:ext cx="567966" cy="40091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1712280</xdr:colOff>
      <xdr:row>161</xdr:row>
      <xdr:rowOff>181494</xdr:rowOff>
    </xdr:from>
    <xdr:to>
      <xdr:col>2</xdr:col>
      <xdr:colOff>1968500</xdr:colOff>
      <xdr:row>162</xdr:row>
      <xdr:rowOff>95250</xdr:rowOff>
    </xdr:to>
    <xdr:cxnSp macro="">
      <xdr:nvCxnSpPr>
        <xdr:cNvPr id="79" name="直線コネクタ 78">
          <a:extLst>
            <a:ext uri="{FF2B5EF4-FFF2-40B4-BE49-F238E27FC236}">
              <a16:creationId xmlns:a16="http://schemas.microsoft.com/office/drawing/2014/main" id="{00000000-0008-0000-0000-00004F000000}"/>
            </a:ext>
          </a:extLst>
        </xdr:cNvPr>
        <xdr:cNvCxnSpPr>
          <a:stCxn id="75" idx="5"/>
        </xdr:cNvCxnSpPr>
      </xdr:nvCxnSpPr>
      <xdr:spPr>
        <a:xfrm>
          <a:off x="2204405" y="46266619"/>
          <a:ext cx="256220" cy="159819"/>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1968500</xdr:colOff>
      <xdr:row>162</xdr:row>
      <xdr:rowOff>97499</xdr:rowOff>
    </xdr:from>
    <xdr:to>
      <xdr:col>2</xdr:col>
      <xdr:colOff>2772893</xdr:colOff>
      <xdr:row>162</xdr:row>
      <xdr:rowOff>97499</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2460625" y="46428687"/>
          <a:ext cx="804393"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1158875</xdr:colOff>
      <xdr:row>164</xdr:row>
      <xdr:rowOff>47627</xdr:rowOff>
    </xdr:from>
    <xdr:to>
      <xdr:col>2</xdr:col>
      <xdr:colOff>1366838</xdr:colOff>
      <xdr:row>165</xdr:row>
      <xdr:rowOff>186531</xdr:rowOff>
    </xdr:to>
    <xdr:cxnSp macro="">
      <xdr:nvCxnSpPr>
        <xdr:cNvPr id="81" name="直線コネクタ 80">
          <a:extLst>
            <a:ext uri="{FF2B5EF4-FFF2-40B4-BE49-F238E27FC236}">
              <a16:creationId xmlns:a16="http://schemas.microsoft.com/office/drawing/2014/main" id="{00000000-0008-0000-0000-000051000000}"/>
            </a:ext>
          </a:extLst>
        </xdr:cNvPr>
        <xdr:cNvCxnSpPr>
          <a:stCxn id="76" idx="6"/>
        </xdr:cNvCxnSpPr>
      </xdr:nvCxnSpPr>
      <xdr:spPr>
        <a:xfrm flipV="1">
          <a:off x="1651000" y="46870940"/>
          <a:ext cx="207963" cy="3849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1365250</xdr:colOff>
      <xdr:row>164</xdr:row>
      <xdr:rowOff>34540</xdr:rowOff>
    </xdr:from>
    <xdr:to>
      <xdr:col>2</xdr:col>
      <xdr:colOff>2805546</xdr:colOff>
      <xdr:row>164</xdr:row>
      <xdr:rowOff>55562</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flipV="1">
          <a:off x="1857375" y="46857853"/>
          <a:ext cx="1440296" cy="2102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2705339</xdr:colOff>
      <xdr:row>161</xdr:row>
      <xdr:rowOff>223245</xdr:rowOff>
    </xdr:from>
    <xdr:to>
      <xdr:col>2</xdr:col>
      <xdr:colOff>4554309</xdr:colOff>
      <xdr:row>162</xdr:row>
      <xdr:rowOff>212038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197464" y="46308370"/>
          <a:ext cx="1848970" cy="234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フィルターマーク</a:t>
          </a:r>
        </a:p>
      </xdr:txBody>
    </xdr:sp>
    <xdr:clientData/>
  </xdr:twoCellAnchor>
  <xdr:twoCellAnchor>
    <xdr:from>
      <xdr:col>2</xdr:col>
      <xdr:colOff>2704979</xdr:colOff>
      <xdr:row>163</xdr:row>
      <xdr:rowOff>175809</xdr:rowOff>
    </xdr:from>
    <xdr:to>
      <xdr:col>2</xdr:col>
      <xdr:colOff>4553949</xdr:colOff>
      <xdr:row>164</xdr:row>
      <xdr:rowOff>164601</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197104" y="46753059"/>
          <a:ext cx="1848970" cy="23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「該当」のみにチェック</a:t>
          </a:r>
        </a:p>
      </xdr:txBody>
    </xdr:sp>
    <xdr:clientData/>
  </xdr:twoCellAnchor>
  <xdr:twoCellAnchor>
    <xdr:from>
      <xdr:col>3</xdr:col>
      <xdr:colOff>54791</xdr:colOff>
      <xdr:row>193</xdr:row>
      <xdr:rowOff>180540</xdr:rowOff>
    </xdr:from>
    <xdr:to>
      <xdr:col>3</xdr:col>
      <xdr:colOff>171944</xdr:colOff>
      <xdr:row>194</xdr:row>
      <xdr:rowOff>143864</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5484041" y="54072990"/>
          <a:ext cx="117153" cy="21097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169209</xdr:colOff>
      <xdr:row>194</xdr:row>
      <xdr:rowOff>139643</xdr:rowOff>
    </xdr:from>
    <xdr:to>
      <xdr:col>3</xdr:col>
      <xdr:colOff>791998</xdr:colOff>
      <xdr:row>194</xdr:row>
      <xdr:rowOff>139643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5598459" y="54279743"/>
          <a:ext cx="622789"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726018</xdr:colOff>
      <xdr:row>194</xdr:row>
      <xdr:rowOff>20669</xdr:rowOff>
    </xdr:from>
    <xdr:to>
      <xdr:col>5</xdr:col>
      <xdr:colOff>0</xdr:colOff>
      <xdr:row>195</xdr:row>
      <xdr:rowOff>9463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6155268" y="54160769"/>
          <a:ext cx="1788582" cy="236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プルダウンメニュー</a:t>
          </a:r>
        </a:p>
      </xdr:txBody>
    </xdr:sp>
    <xdr:clientData/>
  </xdr:twoCellAnchor>
  <xdr:twoCellAnchor>
    <xdr:from>
      <xdr:col>2</xdr:col>
      <xdr:colOff>4537365</xdr:colOff>
      <xdr:row>18</xdr:row>
      <xdr:rowOff>109105</xdr:rowOff>
    </xdr:from>
    <xdr:to>
      <xdr:col>2</xdr:col>
      <xdr:colOff>4857751</xdr:colOff>
      <xdr:row>22</xdr:row>
      <xdr:rowOff>213013</xdr:rowOff>
    </xdr:to>
    <xdr:sp macro="" textlink="">
      <xdr:nvSpPr>
        <xdr:cNvPr id="88" name="右中かっこ 87">
          <a:extLst>
            <a:ext uri="{FF2B5EF4-FFF2-40B4-BE49-F238E27FC236}">
              <a16:creationId xmlns:a16="http://schemas.microsoft.com/office/drawing/2014/main" id="{00000000-0008-0000-0000-000058000000}"/>
            </a:ext>
          </a:extLst>
        </xdr:cNvPr>
        <xdr:cNvSpPr/>
      </xdr:nvSpPr>
      <xdr:spPr>
        <a:xfrm>
          <a:off x="5032665" y="9919855"/>
          <a:ext cx="320386" cy="1094508"/>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4927023</xdr:colOff>
      <xdr:row>20</xdr:row>
      <xdr:rowOff>86926</xdr:rowOff>
    </xdr:from>
    <xdr:to>
      <xdr:col>3</xdr:col>
      <xdr:colOff>752741</xdr:colOff>
      <xdr:row>20</xdr:row>
      <xdr:rowOff>161060</xdr:rowOff>
    </xdr:to>
    <xdr:cxnSp macro="">
      <xdr:nvCxnSpPr>
        <xdr:cNvPr id="89" name="直線矢印コネクタ 88">
          <a:extLst>
            <a:ext uri="{FF2B5EF4-FFF2-40B4-BE49-F238E27FC236}">
              <a16:creationId xmlns:a16="http://schemas.microsoft.com/office/drawing/2014/main" id="{00000000-0008-0000-0000-000059000000}"/>
            </a:ext>
          </a:extLst>
        </xdr:cNvPr>
        <xdr:cNvCxnSpPr>
          <a:stCxn id="32" idx="1"/>
        </xdr:cNvCxnSpPr>
      </xdr:nvCxnSpPr>
      <xdr:spPr>
        <a:xfrm flipH="1">
          <a:off x="5422323" y="10392976"/>
          <a:ext cx="759668" cy="74134"/>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51</xdr:row>
      <xdr:rowOff>17318</xdr:rowOff>
    </xdr:from>
    <xdr:to>
      <xdr:col>3</xdr:col>
      <xdr:colOff>1949979</xdr:colOff>
      <xdr:row>55</xdr:row>
      <xdr:rowOff>225803</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181990" y="18248168"/>
          <a:ext cx="1197239" cy="1199085"/>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設問は</a:t>
          </a:r>
          <a:r>
            <a:rPr kumimoji="1" lang="en-US" altLang="ja-JP" sz="800">
              <a:solidFill>
                <a:srgbClr val="0070C0"/>
              </a:solidFill>
            </a:rPr>
            <a:t>A</a:t>
          </a:r>
          <a:r>
            <a:rPr kumimoji="1" lang="ja-JP" altLang="en-US" sz="800">
              <a:solidFill>
                <a:srgbClr val="0070C0"/>
              </a:solidFill>
            </a:rPr>
            <a:t>～</a:t>
          </a:r>
          <a:r>
            <a:rPr kumimoji="1" lang="en-US" altLang="ja-JP" sz="800">
              <a:solidFill>
                <a:srgbClr val="0070C0"/>
              </a:solidFill>
            </a:rPr>
            <a:t>F</a:t>
          </a:r>
          <a:r>
            <a:rPr kumimoji="1" lang="ja-JP" altLang="en-US" sz="800">
              <a:solidFill>
                <a:srgbClr val="0070C0"/>
              </a:solidFill>
            </a:rPr>
            <a:t>まであり、</a:t>
          </a:r>
          <a:r>
            <a:rPr kumimoji="1" lang="en-US" altLang="ja-JP" sz="800">
              <a:solidFill>
                <a:srgbClr val="0070C0"/>
              </a:solidFill>
            </a:rPr>
            <a:t>A</a:t>
          </a:r>
          <a:r>
            <a:rPr kumimoji="1" lang="ja-JP" altLang="en-US" sz="800">
              <a:solidFill>
                <a:srgbClr val="0070C0"/>
              </a:solidFill>
            </a:rPr>
            <a:t>、</a:t>
          </a:r>
          <a:r>
            <a:rPr kumimoji="1" lang="en-US" altLang="ja-JP" sz="800">
              <a:solidFill>
                <a:srgbClr val="0070C0"/>
              </a:solidFill>
            </a:rPr>
            <a:t>F</a:t>
          </a:r>
          <a:r>
            <a:rPr kumimoji="1" lang="ja-JP" altLang="en-US" sz="800">
              <a:solidFill>
                <a:srgbClr val="0070C0"/>
              </a:solidFill>
            </a:rPr>
            <a:t>は全事業者回答必須の設問、</a:t>
          </a:r>
          <a:r>
            <a:rPr kumimoji="1" lang="en-US" altLang="ja-JP" sz="800">
              <a:solidFill>
                <a:srgbClr val="0070C0"/>
              </a:solidFill>
            </a:rPr>
            <a:t>B</a:t>
          </a:r>
          <a:r>
            <a:rPr kumimoji="1" lang="ja-JP" altLang="en-US" sz="800">
              <a:solidFill>
                <a:srgbClr val="0070C0"/>
              </a:solidFill>
            </a:rPr>
            <a:t>～</a:t>
          </a:r>
          <a:r>
            <a:rPr kumimoji="1" lang="en-US" altLang="ja-JP" sz="800">
              <a:solidFill>
                <a:srgbClr val="0070C0"/>
              </a:solidFill>
            </a:rPr>
            <a:t>D</a:t>
          </a:r>
          <a:r>
            <a:rPr kumimoji="1" lang="ja-JP" altLang="en-US" sz="800">
              <a:solidFill>
                <a:srgbClr val="0070C0"/>
              </a:solidFill>
            </a:rPr>
            <a:t>は該当する事業者のみ回答していただく設問です</a:t>
          </a:r>
        </a:p>
      </xdr:txBody>
    </xdr:sp>
    <xdr:clientData/>
  </xdr:twoCellAnchor>
  <xdr:twoCellAnchor>
    <xdr:from>
      <xdr:col>2</xdr:col>
      <xdr:colOff>987592</xdr:colOff>
      <xdr:row>53</xdr:row>
      <xdr:rowOff>121561</xdr:rowOff>
    </xdr:from>
    <xdr:to>
      <xdr:col>3</xdr:col>
      <xdr:colOff>752740</xdr:colOff>
      <xdr:row>58</xdr:row>
      <xdr:rowOff>240632</xdr:rowOff>
    </xdr:to>
    <xdr:cxnSp macro="">
      <xdr:nvCxnSpPr>
        <xdr:cNvPr id="91" name="直線コネクタ 90">
          <a:extLst>
            <a:ext uri="{FF2B5EF4-FFF2-40B4-BE49-F238E27FC236}">
              <a16:creationId xmlns:a16="http://schemas.microsoft.com/office/drawing/2014/main" id="{00000000-0008-0000-0000-00005B000000}"/>
            </a:ext>
          </a:extLst>
        </xdr:cNvPr>
        <xdr:cNvCxnSpPr>
          <a:stCxn id="90" idx="1"/>
        </xdr:cNvCxnSpPr>
      </xdr:nvCxnSpPr>
      <xdr:spPr>
        <a:xfrm flipH="1">
          <a:off x="1483895" y="19121429"/>
          <a:ext cx="4698095" cy="134729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539751</xdr:colOff>
      <xdr:row>58</xdr:row>
      <xdr:rowOff>231913</xdr:rowOff>
    </xdr:from>
    <xdr:to>
      <xdr:col>2</xdr:col>
      <xdr:colOff>994603</xdr:colOff>
      <xdr:row>61</xdr:row>
      <xdr:rowOff>31750</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flipH="1">
          <a:off x="1031876" y="20472538"/>
          <a:ext cx="454852" cy="538025"/>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752740</xdr:colOff>
      <xdr:row>139</xdr:row>
      <xdr:rowOff>241010</xdr:rowOff>
    </xdr:from>
    <xdr:to>
      <xdr:col>3</xdr:col>
      <xdr:colOff>1949979</xdr:colOff>
      <xdr:row>143</xdr:row>
      <xdr:rowOff>84966</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6181990" y="40412698"/>
          <a:ext cx="1197239" cy="828206"/>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②変更確認シートのチェック内容が、③結果入力シートに反映されます</a:t>
          </a:r>
        </a:p>
      </xdr:txBody>
    </xdr:sp>
    <xdr:clientData/>
  </xdr:twoCellAnchor>
  <xdr:twoCellAnchor>
    <xdr:from>
      <xdr:col>3</xdr:col>
      <xdr:colOff>127000</xdr:colOff>
      <xdr:row>141</xdr:row>
      <xdr:rowOff>117943</xdr:rowOff>
    </xdr:from>
    <xdr:to>
      <xdr:col>3</xdr:col>
      <xdr:colOff>744806</xdr:colOff>
      <xdr:row>142</xdr:row>
      <xdr:rowOff>0</xdr:rowOff>
    </xdr:to>
    <xdr:cxnSp macro="">
      <xdr:nvCxnSpPr>
        <xdr:cNvPr id="94" name="直線矢印コネクタ 93">
          <a:extLst>
            <a:ext uri="{FF2B5EF4-FFF2-40B4-BE49-F238E27FC236}">
              <a16:creationId xmlns:a16="http://schemas.microsoft.com/office/drawing/2014/main" id="{00000000-0008-0000-0000-00005E000000}"/>
            </a:ext>
          </a:extLst>
        </xdr:cNvPr>
        <xdr:cNvCxnSpPr/>
      </xdr:nvCxnSpPr>
      <xdr:spPr>
        <a:xfrm flipH="1">
          <a:off x="5556250" y="40781756"/>
          <a:ext cx="617806" cy="12811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2169197</xdr:colOff>
      <xdr:row>169</xdr:row>
      <xdr:rowOff>71846</xdr:rowOff>
    </xdr:from>
    <xdr:to>
      <xdr:col>2</xdr:col>
      <xdr:colOff>4220306</xdr:colOff>
      <xdr:row>170</xdr:row>
      <xdr:rowOff>60639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664497" y="48020696"/>
          <a:ext cx="2051109" cy="23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rPr>
            <a:t>「▼フィルターマーク」はここにあります</a:t>
          </a:r>
        </a:p>
      </xdr:txBody>
    </xdr:sp>
    <xdr:clientData/>
  </xdr:twoCellAnchor>
  <xdr:twoCellAnchor>
    <xdr:from>
      <xdr:col>2</xdr:col>
      <xdr:colOff>194100</xdr:colOff>
      <xdr:row>169</xdr:row>
      <xdr:rowOff>184547</xdr:rowOff>
    </xdr:from>
    <xdr:to>
      <xdr:col>2</xdr:col>
      <xdr:colOff>553641</xdr:colOff>
      <xdr:row>170</xdr:row>
      <xdr:rowOff>98240</xdr:rowOff>
    </xdr:to>
    <xdr:cxnSp macro="">
      <xdr:nvCxnSpPr>
        <xdr:cNvPr id="97" name="直線コネクタ 96">
          <a:extLst>
            <a:ext uri="{FF2B5EF4-FFF2-40B4-BE49-F238E27FC236}">
              <a16:creationId xmlns:a16="http://schemas.microsoft.com/office/drawing/2014/main" id="{00000000-0008-0000-0000-000061000000}"/>
            </a:ext>
          </a:extLst>
        </xdr:cNvPr>
        <xdr:cNvCxnSpPr>
          <a:stCxn id="145" idx="3"/>
        </xdr:cNvCxnSpPr>
      </xdr:nvCxnSpPr>
      <xdr:spPr>
        <a:xfrm flipV="1">
          <a:off x="688209" y="48857297"/>
          <a:ext cx="359541" cy="16372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552685</xdr:colOff>
      <xdr:row>169</xdr:row>
      <xdr:rowOff>173940</xdr:rowOff>
    </xdr:from>
    <xdr:to>
      <xdr:col>2</xdr:col>
      <xdr:colOff>2208069</xdr:colOff>
      <xdr:row>169</xdr:row>
      <xdr:rowOff>188121</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flipV="1">
          <a:off x="1047985" y="48122790"/>
          <a:ext cx="1655384" cy="1418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315057</xdr:colOff>
      <xdr:row>190</xdr:row>
      <xdr:rowOff>38723</xdr:rowOff>
    </xdr:from>
    <xdr:to>
      <xdr:col>3</xdr:col>
      <xdr:colOff>757290</xdr:colOff>
      <xdr:row>193</xdr:row>
      <xdr:rowOff>58615</xdr:rowOff>
    </xdr:to>
    <xdr:cxnSp macro="">
      <xdr:nvCxnSpPr>
        <xdr:cNvPr id="99" name="直線矢印コネクタ 98">
          <a:extLst>
            <a:ext uri="{FF2B5EF4-FFF2-40B4-BE49-F238E27FC236}">
              <a16:creationId xmlns:a16="http://schemas.microsoft.com/office/drawing/2014/main" id="{00000000-0008-0000-0000-000063000000}"/>
            </a:ext>
          </a:extLst>
        </xdr:cNvPr>
        <xdr:cNvCxnSpPr/>
      </xdr:nvCxnSpPr>
      <xdr:spPr>
        <a:xfrm flipH="1">
          <a:off x="813288" y="53818338"/>
          <a:ext cx="5373252" cy="76723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757289</xdr:colOff>
      <xdr:row>184</xdr:row>
      <xdr:rowOff>245551</xdr:rowOff>
    </xdr:from>
    <xdr:to>
      <xdr:col>3</xdr:col>
      <xdr:colOff>1954528</xdr:colOff>
      <xdr:row>187</xdr:row>
      <xdr:rowOff>114302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186539" y="51909151"/>
          <a:ext cx="1197239" cy="611701"/>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下線部分は、関連資料へのリンクとなっています</a:t>
          </a:r>
        </a:p>
      </xdr:txBody>
    </xdr:sp>
    <xdr:clientData/>
  </xdr:twoCellAnchor>
  <xdr:twoCellAnchor>
    <xdr:from>
      <xdr:col>3</xdr:col>
      <xdr:colOff>234462</xdr:colOff>
      <xdr:row>186</xdr:row>
      <xdr:rowOff>24670</xdr:rowOff>
    </xdr:from>
    <xdr:to>
      <xdr:col>3</xdr:col>
      <xdr:colOff>758239</xdr:colOff>
      <xdr:row>188</xdr:row>
      <xdr:rowOff>139211</xdr:rowOff>
    </xdr:to>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flipH="1">
          <a:off x="5663712" y="52807824"/>
          <a:ext cx="523777" cy="61277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57</xdr:row>
      <xdr:rowOff>149225</xdr:rowOff>
    </xdr:from>
    <xdr:to>
      <xdr:col>3</xdr:col>
      <xdr:colOff>485775</xdr:colOff>
      <xdr:row>59</xdr:row>
      <xdr:rowOff>139700</xdr:rowOff>
    </xdr:to>
    <xdr:sp macro="" textlink="">
      <xdr:nvSpPr>
        <xdr:cNvPr id="104" name="右中かっこ 103">
          <a:extLst>
            <a:ext uri="{FF2B5EF4-FFF2-40B4-BE49-F238E27FC236}">
              <a16:creationId xmlns:a16="http://schemas.microsoft.com/office/drawing/2014/main" id="{00000000-0008-0000-0000-000068000000}"/>
            </a:ext>
          </a:extLst>
        </xdr:cNvPr>
        <xdr:cNvSpPr/>
      </xdr:nvSpPr>
      <xdr:spPr>
        <a:xfrm>
          <a:off x="5715000" y="19865975"/>
          <a:ext cx="200025"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498475</xdr:colOff>
      <xdr:row>174</xdr:row>
      <xdr:rowOff>45427</xdr:rowOff>
    </xdr:from>
    <xdr:to>
      <xdr:col>3</xdr:col>
      <xdr:colOff>755650</xdr:colOff>
      <xdr:row>176</xdr:row>
      <xdr:rowOff>161192</xdr:rowOff>
    </xdr:to>
    <xdr:sp macro="" textlink="">
      <xdr:nvSpPr>
        <xdr:cNvPr id="105" name="右中かっこ 104">
          <a:extLst>
            <a:ext uri="{FF2B5EF4-FFF2-40B4-BE49-F238E27FC236}">
              <a16:creationId xmlns:a16="http://schemas.microsoft.com/office/drawing/2014/main" id="{00000000-0008-0000-0000-000069000000}"/>
            </a:ext>
          </a:extLst>
        </xdr:cNvPr>
        <xdr:cNvSpPr/>
      </xdr:nvSpPr>
      <xdr:spPr>
        <a:xfrm>
          <a:off x="5927725" y="49839196"/>
          <a:ext cx="257175" cy="6139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597477</xdr:colOff>
      <xdr:row>4</xdr:row>
      <xdr:rowOff>372341</xdr:rowOff>
    </xdr:from>
    <xdr:to>
      <xdr:col>3</xdr:col>
      <xdr:colOff>1480705</xdr:colOff>
      <xdr:row>4</xdr:row>
      <xdr:rowOff>3030682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91045" y="2502477"/>
          <a:ext cx="5818910" cy="26583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助成申込（事業計画申請）において、図面の変更を伴う事業内容の変更をされる場合、建築基準法、消防法、食品衛生法、建設業法、家庭的保育事業等の設備及び運営に関する基準、認可外保育施設指導監督基準等を遵守されている必要があります。</a:t>
          </a:r>
          <a:br>
            <a:rPr lang="ja-JP" altLang="en-US"/>
          </a:br>
          <a:r>
            <a:rPr lang="ja-JP" altLang="en-US" sz="1100" b="0" i="0">
              <a:solidFill>
                <a:schemeClr val="dk1"/>
              </a:solidFill>
              <a:effectLst/>
              <a:latin typeface="+mn-lt"/>
              <a:ea typeface="+mn-ea"/>
              <a:cs typeface="+mn-cs"/>
            </a:rPr>
            <a:t>この「建築関係法令等セルフチェックシート」では、変更内容に応じて確認すべき主な内容を自身でチェックすることができます。</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手順に従いシートに記入をして頂き、必要に応じて図面作成、関係機関との協議等を行い、その上で、事業計画申請の提出をお願いいたします。</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尚、事業計画申請にあたっての建築関連事項詳細については、「企業主導型保育事業ポータルサイト」にある以下の資料をご参照ください。　　</a:t>
          </a:r>
          <a:endParaRPr kumimoji="1" lang="ja-JP" altLang="en-US" sz="1100"/>
        </a:p>
      </xdr:txBody>
    </xdr:sp>
    <xdr:clientData/>
  </xdr:twoCellAnchor>
  <xdr:twoCellAnchor>
    <xdr:from>
      <xdr:col>2</xdr:col>
      <xdr:colOff>597477</xdr:colOff>
      <xdr:row>7</xdr:row>
      <xdr:rowOff>536866</xdr:rowOff>
    </xdr:from>
    <xdr:to>
      <xdr:col>3</xdr:col>
      <xdr:colOff>1480705</xdr:colOff>
      <xdr:row>9</xdr:row>
      <xdr:rowOff>207819</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91045" y="6771411"/>
          <a:ext cx="5818910" cy="1142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チェックシート内で使用されている建築関連の専門的な用語は、上記「建築関連資料集」内の「用語解説リスト」に記載されております。</a:t>
          </a:r>
        </a:p>
        <a:p>
          <a:r>
            <a:rPr kumimoji="1" lang="ja-JP" altLang="en-US" sz="1100"/>
            <a:t>ご不明な点等ある場合には、上記資料をご参照されることをお勧めいたします。</a:t>
          </a:r>
        </a:p>
      </xdr:txBody>
    </xdr:sp>
    <xdr:clientData/>
  </xdr:twoCellAnchor>
  <xdr:twoCellAnchor>
    <xdr:from>
      <xdr:col>3</xdr:col>
      <xdr:colOff>759732</xdr:colOff>
      <xdr:row>223</xdr:row>
      <xdr:rowOff>158544</xdr:rowOff>
    </xdr:from>
    <xdr:to>
      <xdr:col>3</xdr:col>
      <xdr:colOff>1956971</xdr:colOff>
      <xdr:row>225</xdr:row>
      <xdr:rowOff>138546</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6188982" y="62573271"/>
          <a:ext cx="1197239" cy="48223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70C0"/>
              </a:solidFill>
            </a:rPr>
            <a:t>提出や作成の日付が</a:t>
          </a:r>
          <a:r>
            <a:rPr kumimoji="1" lang="en-US" altLang="ja-JP" sz="800">
              <a:solidFill>
                <a:srgbClr val="0070C0"/>
              </a:solidFill>
            </a:rPr>
            <a:t>2024/10/1</a:t>
          </a:r>
          <a:r>
            <a:rPr kumimoji="1" lang="ja-JP" altLang="en-US" sz="800">
              <a:solidFill>
                <a:srgbClr val="0070C0"/>
              </a:solidFill>
            </a:rPr>
            <a:t>の場合の例</a:t>
          </a:r>
          <a:endParaRPr kumimoji="1" lang="en-US" altLang="ja-JP" sz="800">
            <a:solidFill>
              <a:srgbClr val="0070C0"/>
            </a:solidFill>
          </a:endParaRPr>
        </a:p>
      </xdr:txBody>
    </xdr:sp>
    <xdr:clientData/>
  </xdr:twoCellAnchor>
  <xdr:twoCellAnchor>
    <xdr:from>
      <xdr:col>2</xdr:col>
      <xdr:colOff>4333875</xdr:colOff>
      <xdr:row>224</xdr:row>
      <xdr:rowOff>69697</xdr:rowOff>
    </xdr:from>
    <xdr:to>
      <xdr:col>3</xdr:col>
      <xdr:colOff>760682</xdr:colOff>
      <xdr:row>224</xdr:row>
      <xdr:rowOff>127000</xdr:rowOff>
    </xdr:to>
    <xdr:cxnSp macro="">
      <xdr:nvCxnSpPr>
        <xdr:cNvPr id="111" name="直線矢印コネクタ 110">
          <a:extLst>
            <a:ext uri="{FF2B5EF4-FFF2-40B4-BE49-F238E27FC236}">
              <a16:creationId xmlns:a16="http://schemas.microsoft.com/office/drawing/2014/main" id="{00000000-0008-0000-0000-00006F000000}"/>
            </a:ext>
          </a:extLst>
        </xdr:cNvPr>
        <xdr:cNvCxnSpPr/>
      </xdr:nvCxnSpPr>
      <xdr:spPr>
        <a:xfrm flipH="1">
          <a:off x="4826000" y="61656760"/>
          <a:ext cx="1363932" cy="57303"/>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658822</xdr:colOff>
      <xdr:row>5</xdr:row>
      <xdr:rowOff>7938</xdr:rowOff>
    </xdr:from>
    <xdr:to>
      <xdr:col>3</xdr:col>
      <xdr:colOff>1301697</xdr:colOff>
      <xdr:row>5</xdr:row>
      <xdr:rowOff>259938</xdr:rowOff>
    </xdr:to>
    <xdr:sp macro="" textlink="">
      <xdr:nvSpPr>
        <xdr:cNvPr id="112" name="正方形/長方形 111">
          <a:hlinkClick xmlns:r="http://schemas.openxmlformats.org/officeDocument/2006/relationships" r:id="rId12"/>
          <a:extLst>
            <a:ext uri="{FF2B5EF4-FFF2-40B4-BE49-F238E27FC236}">
              <a16:creationId xmlns:a16="http://schemas.microsoft.com/office/drawing/2014/main" id="{00000000-0008-0000-0000-000070000000}"/>
            </a:ext>
          </a:extLst>
        </xdr:cNvPr>
        <xdr:cNvSpPr/>
      </xdr:nvSpPr>
      <xdr:spPr>
        <a:xfrm>
          <a:off x="1150947" y="5651501"/>
          <a:ext cx="5580000" cy="252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587382</xdr:colOff>
      <xdr:row>6</xdr:row>
      <xdr:rowOff>17874</xdr:rowOff>
    </xdr:from>
    <xdr:to>
      <xdr:col>3</xdr:col>
      <xdr:colOff>1230257</xdr:colOff>
      <xdr:row>6</xdr:row>
      <xdr:rowOff>269874</xdr:rowOff>
    </xdr:to>
    <xdr:sp macro="" textlink="">
      <xdr:nvSpPr>
        <xdr:cNvPr id="113" name="正方形/長方形 112">
          <a:hlinkClick xmlns:r="http://schemas.openxmlformats.org/officeDocument/2006/relationships" r:id="rId13"/>
          <a:extLst>
            <a:ext uri="{FF2B5EF4-FFF2-40B4-BE49-F238E27FC236}">
              <a16:creationId xmlns:a16="http://schemas.microsoft.com/office/drawing/2014/main" id="{00000000-0008-0000-0000-000071000000}"/>
            </a:ext>
          </a:extLst>
        </xdr:cNvPr>
        <xdr:cNvSpPr/>
      </xdr:nvSpPr>
      <xdr:spPr>
        <a:xfrm>
          <a:off x="1079507" y="5955124"/>
          <a:ext cx="5580000" cy="252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216576</xdr:colOff>
      <xdr:row>210</xdr:row>
      <xdr:rowOff>103187</xdr:rowOff>
    </xdr:from>
    <xdr:to>
      <xdr:col>2</xdr:col>
      <xdr:colOff>4603750</xdr:colOff>
      <xdr:row>219</xdr:row>
      <xdr:rowOff>198324</xdr:rowOff>
    </xdr:to>
    <xdr:pic>
      <xdr:nvPicPr>
        <xdr:cNvPr id="136" name="図 135">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14"/>
        <a:stretch>
          <a:fillRect/>
        </a:stretch>
      </xdr:blipFill>
      <xdr:spPr>
        <a:xfrm>
          <a:off x="708701" y="58245375"/>
          <a:ext cx="4387174" cy="2309699"/>
        </a:xfrm>
        <a:prstGeom prst="rect">
          <a:avLst/>
        </a:prstGeom>
      </xdr:spPr>
    </xdr:pic>
    <xdr:clientData/>
  </xdr:twoCellAnchor>
  <xdr:twoCellAnchor>
    <xdr:from>
      <xdr:col>2</xdr:col>
      <xdr:colOff>4191000</xdr:colOff>
      <xdr:row>210</xdr:row>
      <xdr:rowOff>166687</xdr:rowOff>
    </xdr:from>
    <xdr:to>
      <xdr:col>2</xdr:col>
      <xdr:colOff>4429125</xdr:colOff>
      <xdr:row>211</xdr:row>
      <xdr:rowOff>103187</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4683125" y="58308875"/>
          <a:ext cx="238125" cy="1825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254000</xdr:colOff>
      <xdr:row>219</xdr:row>
      <xdr:rowOff>7937</xdr:rowOff>
    </xdr:from>
    <xdr:to>
      <xdr:col>2</xdr:col>
      <xdr:colOff>3341688</xdr:colOff>
      <xdr:row>220</xdr:row>
      <xdr:rowOff>55562</xdr:rowOff>
    </xdr:to>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746125" y="60364687"/>
          <a:ext cx="3087688" cy="29368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2135188</xdr:colOff>
      <xdr:row>214</xdr:row>
      <xdr:rowOff>131032</xdr:rowOff>
    </xdr:from>
    <xdr:to>
      <xdr:col>3</xdr:col>
      <xdr:colOff>760682</xdr:colOff>
      <xdr:row>215</xdr:row>
      <xdr:rowOff>23812</xdr:rowOff>
    </xdr:to>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flipH="1">
          <a:off x="2627313" y="59257470"/>
          <a:ext cx="3562619" cy="13884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12799</xdr:colOff>
      <xdr:row>170</xdr:row>
      <xdr:rowOff>11906</xdr:rowOff>
    </xdr:from>
    <xdr:to>
      <xdr:col>2</xdr:col>
      <xdr:colOff>194100</xdr:colOff>
      <xdr:row>170</xdr:row>
      <xdr:rowOff>184574</xdr:rowOff>
    </xdr:to>
    <xdr:pic>
      <xdr:nvPicPr>
        <xdr:cNvPr id="145" name="図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15"/>
        <a:stretch>
          <a:fillRect/>
        </a:stretch>
      </xdr:blipFill>
      <xdr:spPr>
        <a:xfrm>
          <a:off x="506908" y="48934687"/>
          <a:ext cx="181301" cy="172668"/>
        </a:xfrm>
        <a:prstGeom prst="rect">
          <a:avLst/>
        </a:prstGeom>
      </xdr:spPr>
    </xdr:pic>
    <xdr:clientData/>
  </xdr:twoCellAnchor>
  <xdr:twoCellAnchor editAs="oneCell">
    <xdr:from>
      <xdr:col>2</xdr:col>
      <xdr:colOff>2913063</xdr:colOff>
      <xdr:row>30</xdr:row>
      <xdr:rowOff>150811</xdr:rowOff>
    </xdr:from>
    <xdr:to>
      <xdr:col>3</xdr:col>
      <xdr:colOff>365126</xdr:colOff>
      <xdr:row>32</xdr:row>
      <xdr:rowOff>161673</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6"/>
        <a:stretch>
          <a:fillRect/>
        </a:stretch>
      </xdr:blipFill>
      <xdr:spPr>
        <a:xfrm>
          <a:off x="3405188" y="13255624"/>
          <a:ext cx="2389188" cy="502987"/>
        </a:xfrm>
        <a:prstGeom prst="rect">
          <a:avLst/>
        </a:prstGeom>
      </xdr:spPr>
    </xdr:pic>
    <xdr:clientData/>
  </xdr:twoCellAnchor>
  <xdr:twoCellAnchor>
    <xdr:from>
      <xdr:col>2</xdr:col>
      <xdr:colOff>4873625</xdr:colOff>
      <xdr:row>30</xdr:row>
      <xdr:rowOff>198437</xdr:rowOff>
    </xdr:from>
    <xdr:to>
      <xdr:col>3</xdr:col>
      <xdr:colOff>763327</xdr:colOff>
      <xdr:row>31</xdr:row>
      <xdr:rowOff>109804</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flipV="1">
          <a:off x="5365750" y="13303250"/>
          <a:ext cx="826827" cy="15742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31</xdr:row>
      <xdr:rowOff>239691</xdr:rowOff>
    </xdr:from>
    <xdr:to>
      <xdr:col>3</xdr:col>
      <xdr:colOff>763328</xdr:colOff>
      <xdr:row>32</xdr:row>
      <xdr:rowOff>111125</xdr:rowOff>
    </xdr:to>
    <xdr:cxnSp macro="">
      <xdr:nvCxnSpPr>
        <xdr:cNvPr id="117" name="直線矢印コネクタ 116">
          <a:extLst>
            <a:ext uri="{FF2B5EF4-FFF2-40B4-BE49-F238E27FC236}">
              <a16:creationId xmlns:a16="http://schemas.microsoft.com/office/drawing/2014/main" id="{00000000-0008-0000-0000-000075000000}"/>
            </a:ext>
          </a:extLst>
        </xdr:cNvPr>
        <xdr:cNvCxnSpPr/>
      </xdr:nvCxnSpPr>
      <xdr:spPr>
        <a:xfrm flipH="1">
          <a:off x="5810250" y="13590566"/>
          <a:ext cx="382328" cy="117497"/>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17</xdr:row>
          <xdr:rowOff>123825</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17</xdr:row>
          <xdr:rowOff>123825</xdr:rowOff>
        </xdr:to>
        <xdr:sp macro="" textlink="">
          <xdr:nvSpPr>
            <xdr:cNvPr id="13371" name="Group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18</xdr:row>
          <xdr:rowOff>361950</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17</xdr:row>
          <xdr:rowOff>123825</xdr:rowOff>
        </xdr:to>
        <xdr:sp macro="" textlink="">
          <xdr:nvSpPr>
            <xdr:cNvPr id="13390" name="Group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15</xdr:row>
          <xdr:rowOff>0</xdr:rowOff>
        </xdr:from>
        <xdr:to>
          <xdr:col>18</xdr:col>
          <xdr:colOff>847725</xdr:colOff>
          <xdr:row>17</xdr:row>
          <xdr:rowOff>123825</xdr:rowOff>
        </xdr:to>
        <xdr:sp macro="" textlink="">
          <xdr:nvSpPr>
            <xdr:cNvPr id="13397" name="Group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17</xdr:row>
          <xdr:rowOff>123825</xdr:rowOff>
        </xdr:to>
        <xdr:sp macro="" textlink="">
          <xdr:nvSpPr>
            <xdr:cNvPr id="13396" name="Group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18</xdr:col>
          <xdr:colOff>847725</xdr:colOff>
          <xdr:row>18</xdr:row>
          <xdr:rowOff>47625</xdr:rowOff>
        </xdr:to>
        <xdr:sp macro="" textlink="">
          <xdr:nvSpPr>
            <xdr:cNvPr id="13399" name="Group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26</xdr:row>
          <xdr:rowOff>0</xdr:rowOff>
        </xdr:from>
        <xdr:to>
          <xdr:col>9</xdr:col>
          <xdr:colOff>0</xdr:colOff>
          <xdr:row>27</xdr:row>
          <xdr:rowOff>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28</xdr:row>
          <xdr:rowOff>0</xdr:rowOff>
        </xdr:from>
        <xdr:to>
          <xdr:col>9</xdr:col>
          <xdr:colOff>0</xdr:colOff>
          <xdr:row>29</xdr:row>
          <xdr:rowOff>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30</xdr:row>
          <xdr:rowOff>0</xdr:rowOff>
        </xdr:from>
        <xdr:to>
          <xdr:col>9</xdr:col>
          <xdr:colOff>0</xdr:colOff>
          <xdr:row>31</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26</xdr:row>
      <xdr:rowOff>0</xdr:rowOff>
    </xdr:from>
    <xdr:to>
      <xdr:col>19</xdr:col>
      <xdr:colOff>0</xdr:colOff>
      <xdr:row>27</xdr:row>
      <xdr:rowOff>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4698389" y="6548438"/>
          <a:ext cx="3581034" cy="19233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0</xdr:rowOff>
    </xdr:from>
    <xdr:to>
      <xdr:col>19</xdr:col>
      <xdr:colOff>0</xdr:colOff>
      <xdr:row>28</xdr:row>
      <xdr:rowOff>192331</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698389" y="6933101"/>
          <a:ext cx="3581034" cy="19233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37</xdr:row>
      <xdr:rowOff>0</xdr:rowOff>
    </xdr:from>
    <xdr:to>
      <xdr:col>17</xdr:col>
      <xdr:colOff>0</xdr:colOff>
      <xdr:row>38</xdr:row>
      <xdr:rowOff>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6008077" y="10010409"/>
          <a:ext cx="961659" cy="210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29</xdr:row>
      <xdr:rowOff>0</xdr:rowOff>
    </xdr:from>
    <xdr:to>
      <xdr:col>19</xdr:col>
      <xdr:colOff>0</xdr:colOff>
      <xdr:row>30</xdr:row>
      <xdr:rowOff>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4698389" y="7125433"/>
          <a:ext cx="3581034" cy="19233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31</xdr:row>
      <xdr:rowOff>1</xdr:rowOff>
    </xdr:from>
    <xdr:to>
      <xdr:col>19</xdr:col>
      <xdr:colOff>0</xdr:colOff>
      <xdr:row>32</xdr:row>
      <xdr:rowOff>1</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4698389" y="7510097"/>
          <a:ext cx="3581034" cy="2564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clientData/>
  </xdr:twoCellAnchor>
  <xdr:twoCellAnchor>
    <xdr:from>
      <xdr:col>16</xdr:col>
      <xdr:colOff>0</xdr:colOff>
      <xdr:row>39</xdr:row>
      <xdr:rowOff>0</xdr:rowOff>
    </xdr:from>
    <xdr:to>
      <xdr:col>17</xdr:col>
      <xdr:colOff>0</xdr:colOff>
      <xdr:row>40</xdr:row>
      <xdr:rowOff>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6008077" y="10330962"/>
          <a:ext cx="961659" cy="210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35</xdr:row>
      <xdr:rowOff>0</xdr:rowOff>
    </xdr:from>
    <xdr:to>
      <xdr:col>17</xdr:col>
      <xdr:colOff>0</xdr:colOff>
      <xdr:row>36</xdr:row>
      <xdr:rowOff>0</xdr:rowOff>
    </xdr:to>
    <xdr:sp macro="" textlink="">
      <xdr:nvSpPr>
        <xdr:cNvPr id="8" name="正方形/長方形 7">
          <a:hlinkClick xmlns:r="http://schemas.openxmlformats.org/officeDocument/2006/relationships" r:id="rId3"/>
          <a:extLst>
            <a:ext uri="{FF2B5EF4-FFF2-40B4-BE49-F238E27FC236}">
              <a16:creationId xmlns:a16="http://schemas.microsoft.com/office/drawing/2014/main" id="{00000000-0008-0000-0100-000008000000}"/>
            </a:ext>
          </a:extLst>
        </xdr:cNvPr>
        <xdr:cNvSpPr/>
      </xdr:nvSpPr>
      <xdr:spPr>
        <a:xfrm>
          <a:off x="6008077" y="9689856"/>
          <a:ext cx="961659" cy="210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25</xdr:row>
      <xdr:rowOff>0</xdr:rowOff>
    </xdr:from>
    <xdr:to>
      <xdr:col>12</xdr:col>
      <xdr:colOff>0</xdr:colOff>
      <xdr:row>26</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3444875" y="10779125"/>
          <a:ext cx="4810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0</xdr:colOff>
          <xdr:row>16</xdr:row>
          <xdr:rowOff>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2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9</xdr:col>
          <xdr:colOff>0</xdr:colOff>
          <xdr:row>17</xdr:row>
          <xdr:rowOff>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2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20</xdr:row>
          <xdr:rowOff>9525</xdr:rowOff>
        </xdr:from>
        <xdr:to>
          <xdr:col>8</xdr:col>
          <xdr:colOff>409575</xdr:colOff>
          <xdr:row>21</xdr:row>
          <xdr:rowOff>19050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2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304800</xdr:rowOff>
        </xdr:from>
        <xdr:to>
          <xdr:col>15</xdr:col>
          <xdr:colOff>266700</xdr:colOff>
          <xdr:row>27</xdr:row>
          <xdr:rowOff>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2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638175</xdr:colOff>
          <xdr:row>33</xdr:row>
          <xdr:rowOff>0</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2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15</xdr:col>
          <xdr:colOff>352425</xdr:colOff>
          <xdr:row>21</xdr:row>
          <xdr:rowOff>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2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15</xdr:col>
          <xdr:colOff>352425</xdr:colOff>
          <xdr:row>22</xdr:row>
          <xdr:rowOff>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2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304800</xdr:rowOff>
        </xdr:from>
        <xdr:to>
          <xdr:col>15</xdr:col>
          <xdr:colOff>352425</xdr:colOff>
          <xdr:row>23</xdr:row>
          <xdr:rowOff>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2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15</xdr:col>
          <xdr:colOff>352425</xdr:colOff>
          <xdr:row>33</xdr:row>
          <xdr:rowOff>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2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9</xdr:col>
          <xdr:colOff>0</xdr:colOff>
          <xdr:row>49</xdr:row>
          <xdr:rowOff>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2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15</xdr:col>
          <xdr:colOff>352425</xdr:colOff>
          <xdr:row>49</xdr:row>
          <xdr:rowOff>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2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0</xdr:rowOff>
        </xdr:from>
        <xdr:to>
          <xdr:col>15</xdr:col>
          <xdr:colOff>352425</xdr:colOff>
          <xdr:row>39</xdr:row>
          <xdr:rowOff>0</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2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0</xdr:rowOff>
        </xdr:from>
        <xdr:to>
          <xdr:col>15</xdr:col>
          <xdr:colOff>352425</xdr:colOff>
          <xdr:row>44</xdr:row>
          <xdr:rowOff>0</xdr:rowOff>
        </xdr:to>
        <xdr:sp macro="" textlink="">
          <xdr:nvSpPr>
            <xdr:cNvPr id="1507" name="Option Button 483" hidden="1">
              <a:extLst>
                <a:ext uri="{63B3BB69-23CF-44E3-9099-C40C66FF867C}">
                  <a14:compatExt spid="_x0000_s1507"/>
                </a:ext>
                <a:ext uri="{FF2B5EF4-FFF2-40B4-BE49-F238E27FC236}">
                  <a16:creationId xmlns:a16="http://schemas.microsoft.com/office/drawing/2014/main" id="{00000000-0008-0000-02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0</xdr:rowOff>
        </xdr:from>
        <xdr:to>
          <xdr:col>15</xdr:col>
          <xdr:colOff>352425</xdr:colOff>
          <xdr:row>45</xdr:row>
          <xdr:rowOff>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2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15</xdr:col>
          <xdr:colOff>352425</xdr:colOff>
          <xdr:row>34</xdr:row>
          <xdr:rowOff>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2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0</xdr:colOff>
          <xdr:row>34</xdr:row>
          <xdr:rowOff>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2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304800</xdr:rowOff>
        </xdr:from>
        <xdr:to>
          <xdr:col>15</xdr:col>
          <xdr:colOff>266700</xdr:colOff>
          <xdr:row>28</xdr:row>
          <xdr:rowOff>0</xdr:rowOff>
        </xdr:to>
        <xdr:sp macro="" textlink="">
          <xdr:nvSpPr>
            <xdr:cNvPr id="1573" name="Option Button 549" hidden="1">
              <a:extLst>
                <a:ext uri="{63B3BB69-23CF-44E3-9099-C40C66FF867C}">
                  <a14:compatExt spid="_x0000_s1573"/>
                </a:ext>
                <a:ext uri="{FF2B5EF4-FFF2-40B4-BE49-F238E27FC236}">
                  <a16:creationId xmlns:a16="http://schemas.microsoft.com/office/drawing/2014/main" id="{00000000-0008-0000-02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304800</xdr:rowOff>
        </xdr:from>
        <xdr:to>
          <xdr:col>15</xdr:col>
          <xdr:colOff>266700</xdr:colOff>
          <xdr:row>29</xdr:row>
          <xdr:rowOff>0</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2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0</xdr:rowOff>
        </xdr:from>
        <xdr:to>
          <xdr:col>15</xdr:col>
          <xdr:colOff>352425</xdr:colOff>
          <xdr:row>40</xdr:row>
          <xdr:rowOff>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2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304800</xdr:rowOff>
        </xdr:from>
        <xdr:to>
          <xdr:col>9</xdr:col>
          <xdr:colOff>0</xdr:colOff>
          <xdr:row>50</xdr:row>
          <xdr:rowOff>0</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2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0</xdr:rowOff>
        </xdr:from>
        <xdr:to>
          <xdr:col>15</xdr:col>
          <xdr:colOff>352425</xdr:colOff>
          <xdr:row>50</xdr:row>
          <xdr:rowOff>0</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2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0</xdr:colOff>
          <xdr:row>58</xdr:row>
          <xdr:rowOff>0</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2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295275</xdr:rowOff>
        </xdr:from>
        <xdr:to>
          <xdr:col>9</xdr:col>
          <xdr:colOff>0</xdr:colOff>
          <xdr:row>59</xdr:row>
          <xdr:rowOff>0</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2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0</xdr:rowOff>
        </xdr:from>
        <xdr:to>
          <xdr:col>15</xdr:col>
          <xdr:colOff>352425</xdr:colOff>
          <xdr:row>58</xdr:row>
          <xdr:rowOff>0</xdr:rowOff>
        </xdr:to>
        <xdr:sp macro="" textlink="">
          <xdr:nvSpPr>
            <xdr:cNvPr id="1598" name="Option Button 574" hidden="1">
              <a:extLst>
                <a:ext uri="{63B3BB69-23CF-44E3-9099-C40C66FF867C}">
                  <a14:compatExt spid="_x0000_s1598"/>
                </a:ext>
                <a:ext uri="{FF2B5EF4-FFF2-40B4-BE49-F238E27FC236}">
                  <a16:creationId xmlns:a16="http://schemas.microsoft.com/office/drawing/2014/main" id="{00000000-0008-0000-02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0</xdr:rowOff>
        </xdr:from>
        <xdr:to>
          <xdr:col>15</xdr:col>
          <xdr:colOff>352425</xdr:colOff>
          <xdr:row>59</xdr:row>
          <xdr:rowOff>0</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2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63</xdr:row>
          <xdr:rowOff>0</xdr:rowOff>
        </xdr:from>
        <xdr:to>
          <xdr:col>15</xdr:col>
          <xdr:colOff>352425</xdr:colOff>
          <xdr:row>64</xdr:row>
          <xdr:rowOff>0</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2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15</xdr:col>
          <xdr:colOff>352425</xdr:colOff>
          <xdr:row>65</xdr:row>
          <xdr:rowOff>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2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65</xdr:row>
          <xdr:rowOff>0</xdr:rowOff>
        </xdr:from>
        <xdr:to>
          <xdr:col>15</xdr:col>
          <xdr:colOff>352425</xdr:colOff>
          <xdr:row>66</xdr:row>
          <xdr:rowOff>0</xdr:rowOff>
        </xdr:to>
        <xdr:sp macro="" textlink="">
          <xdr:nvSpPr>
            <xdr:cNvPr id="1605" name="Option Button 581" hidden="1">
              <a:extLst>
                <a:ext uri="{63B3BB69-23CF-44E3-9099-C40C66FF867C}">
                  <a14:compatExt spid="_x0000_s1605"/>
                </a:ext>
                <a:ext uri="{FF2B5EF4-FFF2-40B4-BE49-F238E27FC236}">
                  <a16:creationId xmlns:a16="http://schemas.microsoft.com/office/drawing/2014/main" id="{00000000-0008-0000-02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0</xdr:rowOff>
        </xdr:from>
        <xdr:to>
          <xdr:col>15</xdr:col>
          <xdr:colOff>352425</xdr:colOff>
          <xdr:row>70</xdr:row>
          <xdr:rowOff>0</xdr:rowOff>
        </xdr:to>
        <xdr:sp macro="" textlink="">
          <xdr:nvSpPr>
            <xdr:cNvPr id="1606" name="Option Button 582" hidden="1">
              <a:extLst>
                <a:ext uri="{63B3BB69-23CF-44E3-9099-C40C66FF867C}">
                  <a14:compatExt spid="_x0000_s1606"/>
                </a:ext>
                <a:ext uri="{FF2B5EF4-FFF2-40B4-BE49-F238E27FC236}">
                  <a16:creationId xmlns:a16="http://schemas.microsoft.com/office/drawing/2014/main" id="{00000000-0008-0000-02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0</xdr:rowOff>
        </xdr:from>
        <xdr:to>
          <xdr:col>15</xdr:col>
          <xdr:colOff>352425</xdr:colOff>
          <xdr:row>60</xdr:row>
          <xdr:rowOff>0</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2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0</xdr:rowOff>
        </xdr:from>
        <xdr:to>
          <xdr:col>15</xdr:col>
          <xdr:colOff>352425</xdr:colOff>
          <xdr:row>71</xdr:row>
          <xdr:rowOff>0</xdr:rowOff>
        </xdr:to>
        <xdr:sp macro="" textlink="">
          <xdr:nvSpPr>
            <xdr:cNvPr id="1637" name="Option Button 613" hidden="1">
              <a:extLst>
                <a:ext uri="{63B3BB69-23CF-44E3-9099-C40C66FF867C}">
                  <a14:compatExt spid="_x0000_s1637"/>
                </a:ext>
                <a:ext uri="{FF2B5EF4-FFF2-40B4-BE49-F238E27FC236}">
                  <a16:creationId xmlns:a16="http://schemas.microsoft.com/office/drawing/2014/main" id="{00000000-0008-0000-02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600075</xdr:rowOff>
        </xdr:from>
        <xdr:to>
          <xdr:col>9</xdr:col>
          <xdr:colOff>0</xdr:colOff>
          <xdr:row>96</xdr:row>
          <xdr:rowOff>0</xdr:rowOff>
        </xdr:to>
        <xdr:sp macro="" textlink="">
          <xdr:nvSpPr>
            <xdr:cNvPr id="1662" name="Option Button 638" hidden="1">
              <a:extLst>
                <a:ext uri="{63B3BB69-23CF-44E3-9099-C40C66FF867C}">
                  <a14:compatExt spid="_x0000_s1662"/>
                </a:ext>
                <a:ext uri="{FF2B5EF4-FFF2-40B4-BE49-F238E27FC236}">
                  <a16:creationId xmlns:a16="http://schemas.microsoft.com/office/drawing/2014/main" id="{00000000-0008-0000-02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304800</xdr:rowOff>
        </xdr:from>
        <xdr:to>
          <xdr:col>9</xdr:col>
          <xdr:colOff>0</xdr:colOff>
          <xdr:row>97</xdr:row>
          <xdr:rowOff>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2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0</xdr:rowOff>
        </xdr:from>
        <xdr:to>
          <xdr:col>15</xdr:col>
          <xdr:colOff>314325</xdr:colOff>
          <xdr:row>110</xdr:row>
          <xdr:rowOff>0</xdr:rowOff>
        </xdr:to>
        <xdr:sp macro="" textlink="">
          <xdr:nvSpPr>
            <xdr:cNvPr id="1834" name="Option Button 810" hidden="1">
              <a:extLst>
                <a:ext uri="{63B3BB69-23CF-44E3-9099-C40C66FF867C}">
                  <a14:compatExt spid="_x0000_s1834"/>
                </a:ext>
                <a:ext uri="{FF2B5EF4-FFF2-40B4-BE49-F238E27FC236}">
                  <a16:creationId xmlns:a16="http://schemas.microsoft.com/office/drawing/2014/main" id="{00000000-0008-0000-02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110</xdr:row>
          <xdr:rowOff>0</xdr:rowOff>
        </xdr:from>
        <xdr:to>
          <xdr:col>15</xdr:col>
          <xdr:colOff>304800</xdr:colOff>
          <xdr:row>111</xdr:row>
          <xdr:rowOff>0</xdr:rowOff>
        </xdr:to>
        <xdr:sp macro="" textlink="">
          <xdr:nvSpPr>
            <xdr:cNvPr id="1835" name="Option Button 811" hidden="1">
              <a:extLst>
                <a:ext uri="{63B3BB69-23CF-44E3-9099-C40C66FF867C}">
                  <a14:compatExt spid="_x0000_s1835"/>
                </a:ext>
                <a:ext uri="{FF2B5EF4-FFF2-40B4-BE49-F238E27FC236}">
                  <a16:creationId xmlns:a16="http://schemas.microsoft.com/office/drawing/2014/main" id="{00000000-0008-0000-02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0</xdr:colOff>
          <xdr:row>110</xdr:row>
          <xdr:rowOff>0</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2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0</xdr:colOff>
          <xdr:row>111</xdr:row>
          <xdr:rowOff>0</xdr:rowOff>
        </xdr:to>
        <xdr:sp macro="" textlink="">
          <xdr:nvSpPr>
            <xdr:cNvPr id="1839" name="Option Button 815" hidden="1">
              <a:extLst>
                <a:ext uri="{63B3BB69-23CF-44E3-9099-C40C66FF867C}">
                  <a14:compatExt spid="_x0000_s1839"/>
                </a:ext>
                <a:ext uri="{FF2B5EF4-FFF2-40B4-BE49-F238E27FC236}">
                  <a16:creationId xmlns:a16="http://schemas.microsoft.com/office/drawing/2014/main" id="{00000000-0008-0000-02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120</xdr:row>
          <xdr:rowOff>0</xdr:rowOff>
        </xdr:from>
        <xdr:to>
          <xdr:col>15</xdr:col>
          <xdr:colOff>352425</xdr:colOff>
          <xdr:row>121</xdr:row>
          <xdr:rowOff>0</xdr:rowOff>
        </xdr:to>
        <xdr:sp macro="" textlink="">
          <xdr:nvSpPr>
            <xdr:cNvPr id="1841" name="Option Button 817" hidden="1">
              <a:extLst>
                <a:ext uri="{63B3BB69-23CF-44E3-9099-C40C66FF867C}">
                  <a14:compatExt spid="_x0000_s1841"/>
                </a:ext>
                <a:ext uri="{FF2B5EF4-FFF2-40B4-BE49-F238E27FC236}">
                  <a16:creationId xmlns:a16="http://schemas.microsoft.com/office/drawing/2014/main" id="{00000000-0008-0000-02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95250</xdr:rowOff>
        </xdr:from>
        <xdr:to>
          <xdr:col>15</xdr:col>
          <xdr:colOff>352425</xdr:colOff>
          <xdr:row>121</xdr:row>
          <xdr:rowOff>409575</xdr:rowOff>
        </xdr:to>
        <xdr:sp macro="" textlink="">
          <xdr:nvSpPr>
            <xdr:cNvPr id="1842" name="Option Button 818" hidden="1">
              <a:extLst>
                <a:ext uri="{63B3BB69-23CF-44E3-9099-C40C66FF867C}">
                  <a14:compatExt spid="_x0000_s1842"/>
                </a:ext>
                <a:ext uri="{FF2B5EF4-FFF2-40B4-BE49-F238E27FC236}">
                  <a16:creationId xmlns:a16="http://schemas.microsoft.com/office/drawing/2014/main" id="{00000000-0008-0000-02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114</xdr:row>
          <xdr:rowOff>0</xdr:rowOff>
        </xdr:from>
        <xdr:to>
          <xdr:col>15</xdr:col>
          <xdr:colOff>219075</xdr:colOff>
          <xdr:row>115</xdr:row>
          <xdr:rowOff>0</xdr:rowOff>
        </xdr:to>
        <xdr:sp macro="" textlink="">
          <xdr:nvSpPr>
            <xdr:cNvPr id="1901" name="Option Button 877" hidden="1">
              <a:extLst>
                <a:ext uri="{63B3BB69-23CF-44E3-9099-C40C66FF867C}">
                  <a14:compatExt spid="_x0000_s1901"/>
                </a:ext>
                <a:ext uri="{FF2B5EF4-FFF2-40B4-BE49-F238E27FC236}">
                  <a16:creationId xmlns:a16="http://schemas.microsoft.com/office/drawing/2014/main" id="{00000000-0008-0000-02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115</xdr:row>
          <xdr:rowOff>0</xdr:rowOff>
        </xdr:from>
        <xdr:to>
          <xdr:col>15</xdr:col>
          <xdr:colOff>219075</xdr:colOff>
          <xdr:row>116</xdr:row>
          <xdr:rowOff>0</xdr:rowOff>
        </xdr:to>
        <xdr:sp macro="" textlink="">
          <xdr:nvSpPr>
            <xdr:cNvPr id="1902" name="Option Button 878" hidden="1">
              <a:extLst>
                <a:ext uri="{63B3BB69-23CF-44E3-9099-C40C66FF867C}">
                  <a14:compatExt spid="_x0000_s1902"/>
                </a:ext>
                <a:ext uri="{FF2B5EF4-FFF2-40B4-BE49-F238E27FC236}">
                  <a16:creationId xmlns:a16="http://schemas.microsoft.com/office/drawing/2014/main" id="{00000000-0008-0000-02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116</xdr:row>
          <xdr:rowOff>0</xdr:rowOff>
        </xdr:from>
        <xdr:to>
          <xdr:col>15</xdr:col>
          <xdr:colOff>219075</xdr:colOff>
          <xdr:row>117</xdr:row>
          <xdr:rowOff>0</xdr:rowOff>
        </xdr:to>
        <xdr:sp macro="" textlink="">
          <xdr:nvSpPr>
            <xdr:cNvPr id="1903" name="Option Button 879" hidden="1">
              <a:extLst>
                <a:ext uri="{63B3BB69-23CF-44E3-9099-C40C66FF867C}">
                  <a14:compatExt spid="_x0000_s1903"/>
                </a:ext>
                <a:ext uri="{FF2B5EF4-FFF2-40B4-BE49-F238E27FC236}">
                  <a16:creationId xmlns:a16="http://schemas.microsoft.com/office/drawing/2014/main" id="{00000000-0008-0000-02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143</xdr:row>
          <xdr:rowOff>0</xdr:rowOff>
        </xdr:from>
        <xdr:to>
          <xdr:col>9</xdr:col>
          <xdr:colOff>0</xdr:colOff>
          <xdr:row>144</xdr:row>
          <xdr:rowOff>0</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2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157</xdr:row>
          <xdr:rowOff>304800</xdr:rowOff>
        </xdr:from>
        <xdr:to>
          <xdr:col>9</xdr:col>
          <xdr:colOff>0</xdr:colOff>
          <xdr:row>159</xdr:row>
          <xdr:rowOff>0</xdr:rowOff>
        </xdr:to>
        <xdr:sp macro="" textlink="">
          <xdr:nvSpPr>
            <xdr:cNvPr id="1924" name="Option Button 900" hidden="1">
              <a:extLst>
                <a:ext uri="{63B3BB69-23CF-44E3-9099-C40C66FF867C}">
                  <a14:compatExt spid="_x0000_s1924"/>
                </a:ext>
                <a:ext uri="{FF2B5EF4-FFF2-40B4-BE49-F238E27FC236}">
                  <a16:creationId xmlns:a16="http://schemas.microsoft.com/office/drawing/2014/main" id="{00000000-0008-0000-02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172</xdr:row>
          <xdr:rowOff>304800</xdr:rowOff>
        </xdr:from>
        <xdr:to>
          <xdr:col>9</xdr:col>
          <xdr:colOff>0</xdr:colOff>
          <xdr:row>174</xdr:row>
          <xdr:rowOff>0</xdr:rowOff>
        </xdr:to>
        <xdr:sp macro="" textlink="">
          <xdr:nvSpPr>
            <xdr:cNvPr id="1925" name="Option Button 901" hidden="1">
              <a:extLst>
                <a:ext uri="{63B3BB69-23CF-44E3-9099-C40C66FF867C}">
                  <a14:compatExt spid="_x0000_s1925"/>
                </a:ext>
                <a:ext uri="{FF2B5EF4-FFF2-40B4-BE49-F238E27FC236}">
                  <a16:creationId xmlns:a16="http://schemas.microsoft.com/office/drawing/2014/main" id="{00000000-0008-0000-02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144</xdr:row>
          <xdr:rowOff>0</xdr:rowOff>
        </xdr:from>
        <xdr:to>
          <xdr:col>9</xdr:col>
          <xdr:colOff>0</xdr:colOff>
          <xdr:row>145</xdr:row>
          <xdr:rowOff>0</xdr:rowOff>
        </xdr:to>
        <xdr:sp macro="" textlink="">
          <xdr:nvSpPr>
            <xdr:cNvPr id="1932" name="Option Button 908" hidden="1">
              <a:extLst>
                <a:ext uri="{63B3BB69-23CF-44E3-9099-C40C66FF867C}">
                  <a14:compatExt spid="_x0000_s1932"/>
                </a:ext>
                <a:ext uri="{FF2B5EF4-FFF2-40B4-BE49-F238E27FC236}">
                  <a16:creationId xmlns:a16="http://schemas.microsoft.com/office/drawing/2014/main" id="{00000000-0008-0000-02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158</xdr:row>
          <xdr:rowOff>304800</xdr:rowOff>
        </xdr:from>
        <xdr:to>
          <xdr:col>9</xdr:col>
          <xdr:colOff>0</xdr:colOff>
          <xdr:row>160</xdr:row>
          <xdr:rowOff>0</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2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173</xdr:row>
          <xdr:rowOff>304800</xdr:rowOff>
        </xdr:from>
        <xdr:to>
          <xdr:col>9</xdr:col>
          <xdr:colOff>0</xdr:colOff>
          <xdr:row>175</xdr:row>
          <xdr:rowOff>0</xdr:rowOff>
        </xdr:to>
        <xdr:sp macro="" textlink="">
          <xdr:nvSpPr>
            <xdr:cNvPr id="1934" name="Option Button 910" hidden="1">
              <a:extLst>
                <a:ext uri="{63B3BB69-23CF-44E3-9099-C40C66FF867C}">
                  <a14:compatExt spid="_x0000_s1934"/>
                </a:ext>
                <a:ext uri="{FF2B5EF4-FFF2-40B4-BE49-F238E27FC236}">
                  <a16:creationId xmlns:a16="http://schemas.microsoft.com/office/drawing/2014/main" id="{00000000-0008-0000-02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147</xdr:row>
          <xdr:rowOff>304800</xdr:rowOff>
        </xdr:from>
        <xdr:to>
          <xdr:col>9</xdr:col>
          <xdr:colOff>0</xdr:colOff>
          <xdr:row>149</xdr:row>
          <xdr:rowOff>0</xdr:rowOff>
        </xdr:to>
        <xdr:sp macro="" textlink="">
          <xdr:nvSpPr>
            <xdr:cNvPr id="1935" name="Option Button 911" hidden="1">
              <a:extLst>
                <a:ext uri="{63B3BB69-23CF-44E3-9099-C40C66FF867C}">
                  <a14:compatExt spid="_x0000_s1935"/>
                </a:ext>
                <a:ext uri="{FF2B5EF4-FFF2-40B4-BE49-F238E27FC236}">
                  <a16:creationId xmlns:a16="http://schemas.microsoft.com/office/drawing/2014/main" id="{00000000-0008-0000-02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304800</xdr:rowOff>
        </xdr:from>
        <xdr:to>
          <xdr:col>9</xdr:col>
          <xdr:colOff>0</xdr:colOff>
          <xdr:row>150</xdr:row>
          <xdr:rowOff>0</xdr:rowOff>
        </xdr:to>
        <xdr:sp macro="" textlink="">
          <xdr:nvSpPr>
            <xdr:cNvPr id="1936" name="Option Button 912" hidden="1">
              <a:extLst>
                <a:ext uri="{63B3BB69-23CF-44E3-9099-C40C66FF867C}">
                  <a14:compatExt spid="_x0000_s1936"/>
                </a:ext>
                <a:ext uri="{FF2B5EF4-FFF2-40B4-BE49-F238E27FC236}">
                  <a16:creationId xmlns:a16="http://schemas.microsoft.com/office/drawing/2014/main" id="{00000000-0008-0000-02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163</xdr:row>
          <xdr:rowOff>0</xdr:rowOff>
        </xdr:from>
        <xdr:to>
          <xdr:col>9</xdr:col>
          <xdr:colOff>0</xdr:colOff>
          <xdr:row>164</xdr:row>
          <xdr:rowOff>0</xdr:rowOff>
        </xdr:to>
        <xdr:sp macro="" textlink="">
          <xdr:nvSpPr>
            <xdr:cNvPr id="1937" name="Option Button 913" hidden="1">
              <a:extLst>
                <a:ext uri="{63B3BB69-23CF-44E3-9099-C40C66FF867C}">
                  <a14:compatExt spid="_x0000_s1937"/>
                </a:ext>
                <a:ext uri="{FF2B5EF4-FFF2-40B4-BE49-F238E27FC236}">
                  <a16:creationId xmlns:a16="http://schemas.microsoft.com/office/drawing/2014/main" id="{00000000-0008-0000-02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164</xdr:row>
          <xdr:rowOff>0</xdr:rowOff>
        </xdr:from>
        <xdr:to>
          <xdr:col>9</xdr:col>
          <xdr:colOff>0</xdr:colOff>
          <xdr:row>165</xdr:row>
          <xdr:rowOff>0</xdr:rowOff>
        </xdr:to>
        <xdr:sp macro="" textlink="">
          <xdr:nvSpPr>
            <xdr:cNvPr id="1938" name="Option Button 914" hidden="1">
              <a:extLst>
                <a:ext uri="{63B3BB69-23CF-44E3-9099-C40C66FF867C}">
                  <a14:compatExt spid="_x0000_s1938"/>
                </a:ext>
                <a:ext uri="{FF2B5EF4-FFF2-40B4-BE49-F238E27FC236}">
                  <a16:creationId xmlns:a16="http://schemas.microsoft.com/office/drawing/2014/main" id="{00000000-0008-0000-02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168</xdr:row>
          <xdr:rowOff>9525</xdr:rowOff>
        </xdr:from>
        <xdr:to>
          <xdr:col>9</xdr:col>
          <xdr:colOff>0</xdr:colOff>
          <xdr:row>169</xdr:row>
          <xdr:rowOff>0</xdr:rowOff>
        </xdr:to>
        <xdr:sp macro="" textlink="">
          <xdr:nvSpPr>
            <xdr:cNvPr id="1939" name="Option Button 915" hidden="1">
              <a:extLst>
                <a:ext uri="{63B3BB69-23CF-44E3-9099-C40C66FF867C}">
                  <a14:compatExt spid="_x0000_s1939"/>
                </a:ext>
                <a:ext uri="{FF2B5EF4-FFF2-40B4-BE49-F238E27FC236}">
                  <a16:creationId xmlns:a16="http://schemas.microsoft.com/office/drawing/2014/main" id="{00000000-0008-0000-02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169</xdr:row>
          <xdr:rowOff>9525</xdr:rowOff>
        </xdr:from>
        <xdr:to>
          <xdr:col>9</xdr:col>
          <xdr:colOff>0</xdr:colOff>
          <xdr:row>170</xdr:row>
          <xdr:rowOff>0</xdr:rowOff>
        </xdr:to>
        <xdr:sp macro="" textlink="">
          <xdr:nvSpPr>
            <xdr:cNvPr id="1940" name="Option Button 916" hidden="1">
              <a:extLst>
                <a:ext uri="{63B3BB69-23CF-44E3-9099-C40C66FF867C}">
                  <a14:compatExt spid="_x0000_s1940"/>
                </a:ext>
                <a:ext uri="{FF2B5EF4-FFF2-40B4-BE49-F238E27FC236}">
                  <a16:creationId xmlns:a16="http://schemas.microsoft.com/office/drawing/2014/main" id="{00000000-0008-0000-02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0</xdr:rowOff>
        </xdr:from>
        <xdr:to>
          <xdr:col>8</xdr:col>
          <xdr:colOff>400050</xdr:colOff>
          <xdr:row>22</xdr:row>
          <xdr:rowOff>0</xdr:rowOff>
        </xdr:to>
        <xdr:sp macro="" textlink="">
          <xdr:nvSpPr>
            <xdr:cNvPr id="1943" name="Option Button 919" hidden="1">
              <a:extLst>
                <a:ext uri="{63B3BB69-23CF-44E3-9099-C40C66FF867C}">
                  <a14:compatExt spid="_x0000_s1943"/>
                </a:ext>
                <a:ext uri="{FF2B5EF4-FFF2-40B4-BE49-F238E27FC236}">
                  <a16:creationId xmlns:a16="http://schemas.microsoft.com/office/drawing/2014/main" id="{00000000-0008-0000-02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95</xdr:row>
          <xdr:rowOff>0</xdr:rowOff>
        </xdr:from>
        <xdr:to>
          <xdr:col>15</xdr:col>
          <xdr:colOff>352425</xdr:colOff>
          <xdr:row>96</xdr:row>
          <xdr:rowOff>0</xdr:rowOff>
        </xdr:to>
        <xdr:sp macro="" textlink="">
          <xdr:nvSpPr>
            <xdr:cNvPr id="1945" name="Option Button 921" hidden="1">
              <a:extLst>
                <a:ext uri="{63B3BB69-23CF-44E3-9099-C40C66FF867C}">
                  <a14:compatExt spid="_x0000_s1945"/>
                </a:ext>
                <a:ext uri="{FF2B5EF4-FFF2-40B4-BE49-F238E27FC236}">
                  <a16:creationId xmlns:a16="http://schemas.microsoft.com/office/drawing/2014/main" id="{00000000-0008-0000-02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96</xdr:row>
          <xdr:rowOff>0</xdr:rowOff>
        </xdr:from>
        <xdr:to>
          <xdr:col>15</xdr:col>
          <xdr:colOff>352425</xdr:colOff>
          <xdr:row>97</xdr:row>
          <xdr:rowOff>0</xdr:rowOff>
        </xdr:to>
        <xdr:sp macro="" textlink="">
          <xdr:nvSpPr>
            <xdr:cNvPr id="1946" name="Option Button 922" hidden="1">
              <a:extLst>
                <a:ext uri="{63B3BB69-23CF-44E3-9099-C40C66FF867C}">
                  <a14:compatExt spid="_x0000_s1946"/>
                </a:ext>
                <a:ext uri="{FF2B5EF4-FFF2-40B4-BE49-F238E27FC236}">
                  <a16:creationId xmlns:a16="http://schemas.microsoft.com/office/drawing/2014/main" id="{00000000-0008-0000-02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0</xdr:rowOff>
        </xdr:from>
        <xdr:to>
          <xdr:col>15</xdr:col>
          <xdr:colOff>352425</xdr:colOff>
          <xdr:row>98</xdr:row>
          <xdr:rowOff>0</xdr:rowOff>
        </xdr:to>
        <xdr:sp macro="" textlink="">
          <xdr:nvSpPr>
            <xdr:cNvPr id="1947" name="Option Button 923" hidden="1">
              <a:extLst>
                <a:ext uri="{63B3BB69-23CF-44E3-9099-C40C66FF867C}">
                  <a14:compatExt spid="_x0000_s1947"/>
                </a:ext>
                <a:ext uri="{FF2B5EF4-FFF2-40B4-BE49-F238E27FC236}">
                  <a16:creationId xmlns:a16="http://schemas.microsoft.com/office/drawing/2014/main" id="{00000000-0008-0000-02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101</xdr:row>
          <xdr:rowOff>0</xdr:rowOff>
        </xdr:from>
        <xdr:to>
          <xdr:col>15</xdr:col>
          <xdr:colOff>352425</xdr:colOff>
          <xdr:row>102</xdr:row>
          <xdr:rowOff>0</xdr:rowOff>
        </xdr:to>
        <xdr:sp macro="" textlink="">
          <xdr:nvSpPr>
            <xdr:cNvPr id="1963" name="Option Button 939" hidden="1">
              <a:extLst>
                <a:ext uri="{63B3BB69-23CF-44E3-9099-C40C66FF867C}">
                  <a14:compatExt spid="_x0000_s1963"/>
                </a:ext>
                <a:ext uri="{FF2B5EF4-FFF2-40B4-BE49-F238E27FC236}">
                  <a16:creationId xmlns:a16="http://schemas.microsoft.com/office/drawing/2014/main" id="{00000000-0008-0000-02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102</xdr:row>
          <xdr:rowOff>0</xdr:rowOff>
        </xdr:from>
        <xdr:to>
          <xdr:col>15</xdr:col>
          <xdr:colOff>352425</xdr:colOff>
          <xdr:row>103</xdr:row>
          <xdr:rowOff>0</xdr:rowOff>
        </xdr:to>
        <xdr:sp macro="" textlink="">
          <xdr:nvSpPr>
            <xdr:cNvPr id="1964" name="Option Button 940" hidden="1">
              <a:extLst>
                <a:ext uri="{63B3BB69-23CF-44E3-9099-C40C66FF867C}">
                  <a14:compatExt spid="_x0000_s1964"/>
                </a:ext>
                <a:ext uri="{FF2B5EF4-FFF2-40B4-BE49-F238E27FC236}">
                  <a16:creationId xmlns:a16="http://schemas.microsoft.com/office/drawing/2014/main" id="{00000000-0008-0000-02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0</xdr:rowOff>
        </xdr:from>
        <xdr:to>
          <xdr:col>15</xdr:col>
          <xdr:colOff>352425</xdr:colOff>
          <xdr:row>104</xdr:row>
          <xdr:rowOff>0</xdr:rowOff>
        </xdr:to>
        <xdr:sp macro="" textlink="">
          <xdr:nvSpPr>
            <xdr:cNvPr id="1965" name="Option Button 941" hidden="1">
              <a:extLst>
                <a:ext uri="{63B3BB69-23CF-44E3-9099-C40C66FF867C}">
                  <a14:compatExt spid="_x0000_s1965"/>
                </a:ext>
                <a:ext uri="{FF2B5EF4-FFF2-40B4-BE49-F238E27FC236}">
                  <a16:creationId xmlns:a16="http://schemas.microsoft.com/office/drawing/2014/main" id="{00000000-0008-0000-02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75</xdr:row>
          <xdr:rowOff>0</xdr:rowOff>
        </xdr:from>
        <xdr:to>
          <xdr:col>15</xdr:col>
          <xdr:colOff>352425</xdr:colOff>
          <xdr:row>76</xdr:row>
          <xdr:rowOff>0</xdr:rowOff>
        </xdr:to>
        <xdr:sp macro="" textlink="">
          <xdr:nvSpPr>
            <xdr:cNvPr id="1982" name="Option Button 958" hidden="1">
              <a:extLst>
                <a:ext uri="{63B3BB69-23CF-44E3-9099-C40C66FF867C}">
                  <a14:compatExt spid="_x0000_s1982"/>
                </a:ext>
                <a:ext uri="{FF2B5EF4-FFF2-40B4-BE49-F238E27FC236}">
                  <a16:creationId xmlns:a16="http://schemas.microsoft.com/office/drawing/2014/main" id="{00000000-0008-0000-02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0</xdr:rowOff>
        </xdr:from>
        <xdr:to>
          <xdr:col>15</xdr:col>
          <xdr:colOff>352425</xdr:colOff>
          <xdr:row>77</xdr:row>
          <xdr:rowOff>0</xdr:rowOff>
        </xdr:to>
        <xdr:sp macro="" textlink="">
          <xdr:nvSpPr>
            <xdr:cNvPr id="1983" name="Option Button 959" hidden="1">
              <a:extLst>
                <a:ext uri="{63B3BB69-23CF-44E3-9099-C40C66FF867C}">
                  <a14:compatExt spid="_x0000_s1983"/>
                </a:ext>
                <a:ext uri="{FF2B5EF4-FFF2-40B4-BE49-F238E27FC236}">
                  <a16:creationId xmlns:a16="http://schemas.microsoft.com/office/drawing/2014/main" id="{00000000-0008-0000-02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81</xdr:row>
          <xdr:rowOff>0</xdr:rowOff>
        </xdr:from>
        <xdr:to>
          <xdr:col>15</xdr:col>
          <xdr:colOff>352425</xdr:colOff>
          <xdr:row>82</xdr:row>
          <xdr:rowOff>0</xdr:rowOff>
        </xdr:to>
        <xdr:sp macro="" textlink="">
          <xdr:nvSpPr>
            <xdr:cNvPr id="1984" name="Option Button 960" hidden="1">
              <a:extLst>
                <a:ext uri="{63B3BB69-23CF-44E3-9099-C40C66FF867C}">
                  <a14:compatExt spid="_x0000_s1984"/>
                </a:ext>
                <a:ext uri="{FF2B5EF4-FFF2-40B4-BE49-F238E27FC236}">
                  <a16:creationId xmlns:a16="http://schemas.microsoft.com/office/drawing/2014/main" id="{00000000-0008-0000-02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0</xdr:rowOff>
        </xdr:from>
        <xdr:to>
          <xdr:col>15</xdr:col>
          <xdr:colOff>352425</xdr:colOff>
          <xdr:row>83</xdr:row>
          <xdr:rowOff>0</xdr:rowOff>
        </xdr:to>
        <xdr:sp macro="" textlink="">
          <xdr:nvSpPr>
            <xdr:cNvPr id="1985" name="Option Button 961" hidden="1">
              <a:extLst>
                <a:ext uri="{63B3BB69-23CF-44E3-9099-C40C66FF867C}">
                  <a14:compatExt spid="_x0000_s1985"/>
                </a:ext>
                <a:ext uri="{FF2B5EF4-FFF2-40B4-BE49-F238E27FC236}">
                  <a16:creationId xmlns:a16="http://schemas.microsoft.com/office/drawing/2014/main" id="{00000000-0008-0000-02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83</xdr:row>
          <xdr:rowOff>0</xdr:rowOff>
        </xdr:from>
        <xdr:to>
          <xdr:col>15</xdr:col>
          <xdr:colOff>352425</xdr:colOff>
          <xdr:row>84</xdr:row>
          <xdr:rowOff>0</xdr:rowOff>
        </xdr:to>
        <xdr:sp macro="" textlink="">
          <xdr:nvSpPr>
            <xdr:cNvPr id="1986" name="Option Button 962" hidden="1">
              <a:extLst>
                <a:ext uri="{63B3BB69-23CF-44E3-9099-C40C66FF867C}">
                  <a14:compatExt spid="_x0000_s1986"/>
                </a:ext>
                <a:ext uri="{FF2B5EF4-FFF2-40B4-BE49-F238E27FC236}">
                  <a16:creationId xmlns:a16="http://schemas.microsoft.com/office/drawing/2014/main" id="{00000000-0008-0000-02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87</xdr:row>
          <xdr:rowOff>0</xdr:rowOff>
        </xdr:from>
        <xdr:to>
          <xdr:col>15</xdr:col>
          <xdr:colOff>352425</xdr:colOff>
          <xdr:row>88</xdr:row>
          <xdr:rowOff>0</xdr:rowOff>
        </xdr:to>
        <xdr:sp macro="" textlink="">
          <xdr:nvSpPr>
            <xdr:cNvPr id="1987" name="Option Button 963" hidden="1">
              <a:extLst>
                <a:ext uri="{63B3BB69-23CF-44E3-9099-C40C66FF867C}">
                  <a14:compatExt spid="_x0000_s1987"/>
                </a:ext>
                <a:ext uri="{FF2B5EF4-FFF2-40B4-BE49-F238E27FC236}">
                  <a16:creationId xmlns:a16="http://schemas.microsoft.com/office/drawing/2014/main" id="{00000000-0008-0000-02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77</xdr:row>
          <xdr:rowOff>0</xdr:rowOff>
        </xdr:from>
        <xdr:to>
          <xdr:col>15</xdr:col>
          <xdr:colOff>352425</xdr:colOff>
          <xdr:row>78</xdr:row>
          <xdr:rowOff>0</xdr:rowOff>
        </xdr:to>
        <xdr:sp macro="" textlink="">
          <xdr:nvSpPr>
            <xdr:cNvPr id="1988" name="Option Button 964" hidden="1">
              <a:extLst>
                <a:ext uri="{63B3BB69-23CF-44E3-9099-C40C66FF867C}">
                  <a14:compatExt spid="_x0000_s1988"/>
                </a:ext>
                <a:ext uri="{FF2B5EF4-FFF2-40B4-BE49-F238E27FC236}">
                  <a16:creationId xmlns:a16="http://schemas.microsoft.com/office/drawing/2014/main" id="{00000000-0008-0000-02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88</xdr:row>
          <xdr:rowOff>0</xdr:rowOff>
        </xdr:from>
        <xdr:to>
          <xdr:col>15</xdr:col>
          <xdr:colOff>352425</xdr:colOff>
          <xdr:row>89</xdr:row>
          <xdr:rowOff>0</xdr:rowOff>
        </xdr:to>
        <xdr:sp macro="" textlink="">
          <xdr:nvSpPr>
            <xdr:cNvPr id="1989" name="Option Button 965" hidden="1">
              <a:extLst>
                <a:ext uri="{63B3BB69-23CF-44E3-9099-C40C66FF867C}">
                  <a14:compatExt spid="_x0000_s1989"/>
                </a:ext>
                <a:ext uri="{FF2B5EF4-FFF2-40B4-BE49-F238E27FC236}">
                  <a16:creationId xmlns:a16="http://schemas.microsoft.com/office/drawing/2014/main" id="{00000000-0008-0000-02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89</xdr:row>
          <xdr:rowOff>0</xdr:rowOff>
        </xdr:from>
        <xdr:to>
          <xdr:col>15</xdr:col>
          <xdr:colOff>352425</xdr:colOff>
          <xdr:row>90</xdr:row>
          <xdr:rowOff>0</xdr:rowOff>
        </xdr:to>
        <xdr:sp macro="" textlink="">
          <xdr:nvSpPr>
            <xdr:cNvPr id="1993" name="Option Button 969" hidden="1">
              <a:extLst>
                <a:ext uri="{63B3BB69-23CF-44E3-9099-C40C66FF867C}">
                  <a14:compatExt spid="_x0000_s1993"/>
                </a:ext>
                <a:ext uri="{FF2B5EF4-FFF2-40B4-BE49-F238E27FC236}">
                  <a16:creationId xmlns:a16="http://schemas.microsoft.com/office/drawing/2014/main" id="{00000000-0008-0000-02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125</xdr:row>
          <xdr:rowOff>0</xdr:rowOff>
        </xdr:from>
        <xdr:to>
          <xdr:col>15</xdr:col>
          <xdr:colOff>314325</xdr:colOff>
          <xdr:row>126</xdr:row>
          <xdr:rowOff>0</xdr:rowOff>
        </xdr:to>
        <xdr:sp macro="" textlink="">
          <xdr:nvSpPr>
            <xdr:cNvPr id="2000" name="Option Button 976" hidden="1">
              <a:extLst>
                <a:ext uri="{63B3BB69-23CF-44E3-9099-C40C66FF867C}">
                  <a14:compatExt spid="_x0000_s2000"/>
                </a:ext>
                <a:ext uri="{FF2B5EF4-FFF2-40B4-BE49-F238E27FC236}">
                  <a16:creationId xmlns:a16="http://schemas.microsoft.com/office/drawing/2014/main" id="{00000000-0008-0000-02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126</xdr:row>
          <xdr:rowOff>0</xdr:rowOff>
        </xdr:from>
        <xdr:to>
          <xdr:col>15</xdr:col>
          <xdr:colOff>304800</xdr:colOff>
          <xdr:row>127</xdr:row>
          <xdr:rowOff>0</xdr:rowOff>
        </xdr:to>
        <xdr:sp macro="" textlink="">
          <xdr:nvSpPr>
            <xdr:cNvPr id="2001" name="Option Button 977" hidden="1">
              <a:extLst>
                <a:ext uri="{63B3BB69-23CF-44E3-9099-C40C66FF867C}">
                  <a14:compatExt spid="_x0000_s2001"/>
                </a:ext>
                <a:ext uri="{FF2B5EF4-FFF2-40B4-BE49-F238E27FC236}">
                  <a16:creationId xmlns:a16="http://schemas.microsoft.com/office/drawing/2014/main" id="{00000000-0008-0000-02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0</xdr:rowOff>
        </xdr:from>
        <xdr:to>
          <xdr:col>15</xdr:col>
          <xdr:colOff>314325</xdr:colOff>
          <xdr:row>137</xdr:row>
          <xdr:rowOff>0</xdr:rowOff>
        </xdr:to>
        <xdr:sp macro="" textlink="">
          <xdr:nvSpPr>
            <xdr:cNvPr id="2002" name="Option Button 978" hidden="1">
              <a:extLst>
                <a:ext uri="{63B3BB69-23CF-44E3-9099-C40C66FF867C}">
                  <a14:compatExt spid="_x0000_s2002"/>
                </a:ext>
                <a:ext uri="{FF2B5EF4-FFF2-40B4-BE49-F238E27FC236}">
                  <a16:creationId xmlns:a16="http://schemas.microsoft.com/office/drawing/2014/main" id="{00000000-0008-0000-02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137</xdr:row>
          <xdr:rowOff>0</xdr:rowOff>
        </xdr:from>
        <xdr:to>
          <xdr:col>15</xdr:col>
          <xdr:colOff>314325</xdr:colOff>
          <xdr:row>138</xdr:row>
          <xdr:rowOff>19050</xdr:rowOff>
        </xdr:to>
        <xdr:sp macro="" textlink="">
          <xdr:nvSpPr>
            <xdr:cNvPr id="2003" name="Option Button 979" hidden="1">
              <a:extLst>
                <a:ext uri="{63B3BB69-23CF-44E3-9099-C40C66FF867C}">
                  <a14:compatExt spid="_x0000_s2003"/>
                </a:ext>
                <a:ext uri="{FF2B5EF4-FFF2-40B4-BE49-F238E27FC236}">
                  <a16:creationId xmlns:a16="http://schemas.microsoft.com/office/drawing/2014/main" id="{00000000-0008-0000-02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130</xdr:row>
          <xdr:rowOff>0</xdr:rowOff>
        </xdr:from>
        <xdr:to>
          <xdr:col>15</xdr:col>
          <xdr:colOff>219075</xdr:colOff>
          <xdr:row>131</xdr:row>
          <xdr:rowOff>0</xdr:rowOff>
        </xdr:to>
        <xdr:sp macro="" textlink="">
          <xdr:nvSpPr>
            <xdr:cNvPr id="2004" name="Option Button 980" hidden="1">
              <a:extLst>
                <a:ext uri="{63B3BB69-23CF-44E3-9099-C40C66FF867C}">
                  <a14:compatExt spid="_x0000_s2004"/>
                </a:ext>
                <a:ext uri="{FF2B5EF4-FFF2-40B4-BE49-F238E27FC236}">
                  <a16:creationId xmlns:a16="http://schemas.microsoft.com/office/drawing/2014/main" id="{00000000-0008-0000-02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0</xdr:rowOff>
        </xdr:from>
        <xdr:to>
          <xdr:col>15</xdr:col>
          <xdr:colOff>219075</xdr:colOff>
          <xdr:row>132</xdr:row>
          <xdr:rowOff>0</xdr:rowOff>
        </xdr:to>
        <xdr:sp macro="" textlink="">
          <xdr:nvSpPr>
            <xdr:cNvPr id="2005" name="Option Button 981" hidden="1">
              <a:extLst>
                <a:ext uri="{63B3BB69-23CF-44E3-9099-C40C66FF867C}">
                  <a14:compatExt spid="_x0000_s2005"/>
                </a:ext>
                <a:ext uri="{FF2B5EF4-FFF2-40B4-BE49-F238E27FC236}">
                  <a16:creationId xmlns:a16="http://schemas.microsoft.com/office/drawing/2014/main" id="{00000000-0008-0000-02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0</xdr:rowOff>
        </xdr:from>
        <xdr:to>
          <xdr:col>15</xdr:col>
          <xdr:colOff>219075</xdr:colOff>
          <xdr:row>133</xdr:row>
          <xdr:rowOff>0</xdr:rowOff>
        </xdr:to>
        <xdr:sp macro="" textlink="">
          <xdr:nvSpPr>
            <xdr:cNvPr id="2006" name="Option Button 982" hidden="1">
              <a:extLst>
                <a:ext uri="{63B3BB69-23CF-44E3-9099-C40C66FF867C}">
                  <a14:compatExt spid="_x0000_s2006"/>
                </a:ext>
                <a:ext uri="{FF2B5EF4-FFF2-40B4-BE49-F238E27FC236}">
                  <a16:creationId xmlns:a16="http://schemas.microsoft.com/office/drawing/2014/main" id="{00000000-0008-0000-02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152</xdr:row>
          <xdr:rowOff>304800</xdr:rowOff>
        </xdr:from>
        <xdr:to>
          <xdr:col>9</xdr:col>
          <xdr:colOff>0</xdr:colOff>
          <xdr:row>154</xdr:row>
          <xdr:rowOff>0</xdr:rowOff>
        </xdr:to>
        <xdr:sp macro="" textlink="">
          <xdr:nvSpPr>
            <xdr:cNvPr id="2017" name="Option Button 993" hidden="1">
              <a:extLst>
                <a:ext uri="{63B3BB69-23CF-44E3-9099-C40C66FF867C}">
                  <a14:compatExt spid="_x0000_s2017"/>
                </a:ext>
                <a:ext uri="{FF2B5EF4-FFF2-40B4-BE49-F238E27FC236}">
                  <a16:creationId xmlns:a16="http://schemas.microsoft.com/office/drawing/2014/main" id="{00000000-0008-0000-02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153</xdr:row>
          <xdr:rowOff>304800</xdr:rowOff>
        </xdr:from>
        <xdr:to>
          <xdr:col>9</xdr:col>
          <xdr:colOff>0</xdr:colOff>
          <xdr:row>155</xdr:row>
          <xdr:rowOff>0</xdr:rowOff>
        </xdr:to>
        <xdr:sp macro="" textlink="">
          <xdr:nvSpPr>
            <xdr:cNvPr id="2018" name="Option Button 994" hidden="1">
              <a:extLst>
                <a:ext uri="{63B3BB69-23CF-44E3-9099-C40C66FF867C}">
                  <a14:compatExt spid="_x0000_s2018"/>
                </a:ext>
                <a:ext uri="{FF2B5EF4-FFF2-40B4-BE49-F238E27FC236}">
                  <a16:creationId xmlns:a16="http://schemas.microsoft.com/office/drawing/2014/main" id="{00000000-0008-0000-02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177</xdr:row>
          <xdr:rowOff>304800</xdr:rowOff>
        </xdr:from>
        <xdr:to>
          <xdr:col>9</xdr:col>
          <xdr:colOff>0</xdr:colOff>
          <xdr:row>179</xdr:row>
          <xdr:rowOff>0</xdr:rowOff>
        </xdr:to>
        <xdr:sp macro="" textlink="">
          <xdr:nvSpPr>
            <xdr:cNvPr id="2020" name="Option Button 996" hidden="1">
              <a:extLst>
                <a:ext uri="{63B3BB69-23CF-44E3-9099-C40C66FF867C}">
                  <a14:compatExt spid="_x0000_s2020"/>
                </a:ext>
                <a:ext uri="{FF2B5EF4-FFF2-40B4-BE49-F238E27FC236}">
                  <a16:creationId xmlns:a16="http://schemas.microsoft.com/office/drawing/2014/main" id="{00000000-0008-0000-02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178</xdr:row>
          <xdr:rowOff>304800</xdr:rowOff>
        </xdr:from>
        <xdr:to>
          <xdr:col>9</xdr:col>
          <xdr:colOff>0</xdr:colOff>
          <xdr:row>180</xdr:row>
          <xdr:rowOff>0</xdr:rowOff>
        </xdr:to>
        <xdr:sp macro="" textlink="">
          <xdr:nvSpPr>
            <xdr:cNvPr id="2021" name="Option Button 997" hidden="1">
              <a:extLst>
                <a:ext uri="{63B3BB69-23CF-44E3-9099-C40C66FF867C}">
                  <a14:compatExt spid="_x0000_s2021"/>
                </a:ext>
                <a:ext uri="{FF2B5EF4-FFF2-40B4-BE49-F238E27FC236}">
                  <a16:creationId xmlns:a16="http://schemas.microsoft.com/office/drawing/2014/main" id="{00000000-0008-0000-02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15</xdr:col>
          <xdr:colOff>352425</xdr:colOff>
          <xdr:row>35</xdr:row>
          <xdr:rowOff>0</xdr:rowOff>
        </xdr:to>
        <xdr:sp macro="" textlink="">
          <xdr:nvSpPr>
            <xdr:cNvPr id="2029" name="Option Button 1005" hidden="1">
              <a:extLst>
                <a:ext uri="{63B3BB69-23CF-44E3-9099-C40C66FF867C}">
                  <a14:compatExt spid="_x0000_s2029"/>
                </a:ext>
                <a:ext uri="{FF2B5EF4-FFF2-40B4-BE49-F238E27FC236}">
                  <a16:creationId xmlns:a16="http://schemas.microsoft.com/office/drawing/2014/main" id="{00000000-0008-0000-02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34</xdr:row>
      <xdr:rowOff>32684</xdr:rowOff>
    </xdr:from>
    <xdr:to>
      <xdr:col>11</xdr:col>
      <xdr:colOff>1890846</xdr:colOff>
      <xdr:row>35</xdr:row>
      <xdr:rowOff>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2413000" y="13383559"/>
          <a:ext cx="2922721" cy="268941"/>
          <a:chOff x="1941636" y="10140462"/>
          <a:chExt cx="2269173" cy="216000"/>
        </a:xfrm>
      </xdr:grpSpPr>
      <mc:AlternateContent xmlns:mc="http://schemas.openxmlformats.org/markup-compatibility/2006">
        <mc:Choice xmlns:a14="http://schemas.microsoft.com/office/drawing/2010/main" Requires="a14">
          <xdr:sp macro="" textlink="">
            <xdr:nvSpPr>
              <xdr:cNvPr id="17427" name="Scroll Bar 1043"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xdr:twoCellAnchor>
    <xdr:from>
      <xdr:col>8</xdr:col>
      <xdr:colOff>0</xdr:colOff>
      <xdr:row>28</xdr:row>
      <xdr:rowOff>32684</xdr:rowOff>
    </xdr:from>
    <xdr:to>
      <xdr:col>11</xdr:col>
      <xdr:colOff>1890846</xdr:colOff>
      <xdr:row>29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2413000" y="11716684"/>
          <a:ext cx="2922721" cy="268941"/>
          <a:chOff x="1941636" y="10140462"/>
          <a:chExt cx="2269173" cy="216000"/>
        </a:xfrm>
      </xdr:grpSpPr>
      <mc:AlternateContent xmlns:mc="http://schemas.openxmlformats.org/markup-compatibility/2006">
        <mc:Choice xmlns:a14="http://schemas.microsoft.com/office/drawing/2010/main" Requires="a14">
          <xdr:sp macro="" textlink="">
            <xdr:nvSpPr>
              <xdr:cNvPr id="17428" name="Scroll Bar 1044"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xdr:twoCellAnchor>
    <xdr:from>
      <xdr:col>8</xdr:col>
      <xdr:colOff>0</xdr:colOff>
      <xdr:row>51</xdr:row>
      <xdr:rowOff>32684</xdr:rowOff>
    </xdr:from>
    <xdr:to>
      <xdr:col>11</xdr:col>
      <xdr:colOff>1890846</xdr:colOff>
      <xdr:row>52</xdr:row>
      <xdr:rowOff>0</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2413000" y="16955434"/>
          <a:ext cx="2922721" cy="268941"/>
          <a:chOff x="1941636" y="10140462"/>
          <a:chExt cx="2269173" cy="216000"/>
        </a:xfrm>
      </xdr:grpSpPr>
      <mc:AlternateContent xmlns:mc="http://schemas.openxmlformats.org/markup-compatibility/2006">
        <mc:Choice xmlns:a14="http://schemas.microsoft.com/office/drawing/2010/main" Requires="a14">
          <xdr:sp macro="" textlink="">
            <xdr:nvSpPr>
              <xdr:cNvPr id="17429" name="Scroll Bar 1045"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xdr:twoCellAnchor>
    <xdr:from>
      <xdr:col>8</xdr:col>
      <xdr:colOff>0</xdr:colOff>
      <xdr:row>62</xdr:row>
      <xdr:rowOff>32684</xdr:rowOff>
    </xdr:from>
    <xdr:to>
      <xdr:col>11</xdr:col>
      <xdr:colOff>1890846</xdr:colOff>
      <xdr:row>63</xdr:row>
      <xdr:rowOff>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2413000" y="19717684"/>
          <a:ext cx="2922721" cy="268941"/>
          <a:chOff x="1941636" y="10140462"/>
          <a:chExt cx="2269173" cy="216000"/>
        </a:xfrm>
      </xdr:grpSpPr>
      <mc:AlternateContent xmlns:mc="http://schemas.openxmlformats.org/markup-compatibility/2006">
        <mc:Choice xmlns:a14="http://schemas.microsoft.com/office/drawing/2010/main" Requires="a14">
          <xdr:sp macro="" textlink="">
            <xdr:nvSpPr>
              <xdr:cNvPr id="17430" name="Scroll Bar 1046"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xdr:twoCellAnchor>
    <xdr:from>
      <xdr:col>8</xdr:col>
      <xdr:colOff>0</xdr:colOff>
      <xdr:row>100</xdr:row>
      <xdr:rowOff>18030</xdr:rowOff>
    </xdr:from>
    <xdr:to>
      <xdr:col>11</xdr:col>
      <xdr:colOff>1890846</xdr:colOff>
      <xdr:row>100</xdr:row>
      <xdr:rowOff>288030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2413000" y="29132780"/>
          <a:ext cx="2922721" cy="270000"/>
          <a:chOff x="1941636" y="10140462"/>
          <a:chExt cx="2269173" cy="216000"/>
        </a:xfrm>
      </xdr:grpSpPr>
      <mc:AlternateContent xmlns:mc="http://schemas.openxmlformats.org/markup-compatibility/2006">
        <mc:Choice xmlns:a14="http://schemas.microsoft.com/office/drawing/2010/main" Requires="a14">
          <xdr:sp macro="" textlink="">
            <xdr:nvSpPr>
              <xdr:cNvPr id="17431" name="Scroll Bar 1047"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xdr:twoCellAnchor>
    <xdr:from>
      <xdr:col>8</xdr:col>
      <xdr:colOff>0</xdr:colOff>
      <xdr:row>113</xdr:row>
      <xdr:rowOff>32684</xdr:rowOff>
    </xdr:from>
    <xdr:to>
      <xdr:col>11</xdr:col>
      <xdr:colOff>1890846</xdr:colOff>
      <xdr:row>114</xdr:row>
      <xdr:rowOff>0</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2413000" y="32782809"/>
          <a:ext cx="2922721" cy="268941"/>
          <a:chOff x="1941636" y="10140462"/>
          <a:chExt cx="2269173" cy="216000"/>
        </a:xfrm>
      </xdr:grpSpPr>
      <mc:AlternateContent xmlns:mc="http://schemas.openxmlformats.org/markup-compatibility/2006">
        <mc:Choice xmlns:a14="http://schemas.microsoft.com/office/drawing/2010/main" Requires="a14">
          <xdr:sp macro="" textlink="">
            <xdr:nvSpPr>
              <xdr:cNvPr id="17432" name="Scroll Bar 1048"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1941636" y="10140462"/>
                <a:ext cx="657225" cy="209550"/>
              </a:xfrm>
              <a:prstGeom prst="rect">
                <a:avLst/>
              </a:prstGeom>
              <a:noFill/>
              <a:ln w="9525">
                <a:miter lim="800000"/>
                <a:headEnd/>
                <a:tailEnd/>
              </a:ln>
            </xdr:spPr>
          </xdr:sp>
        </mc:Choice>
        <mc:Fallback/>
      </mc:AlternateContent>
      <xdr:sp macro="" textlink="">
        <xdr:nvSpPr>
          <xdr:cNvPr id="1888" name="正方形/長方形 1887">
            <a:extLst>
              <a:ext uri="{FF2B5EF4-FFF2-40B4-BE49-F238E27FC236}">
                <a16:creationId xmlns:a16="http://schemas.microsoft.com/office/drawing/2014/main" id="{00000000-0008-0000-0200-000060070000}"/>
              </a:ext>
            </a:extLst>
          </xdr:cNvPr>
          <xdr:cNvSpPr/>
        </xdr:nvSpPr>
        <xdr:spPr>
          <a:xfrm>
            <a:off x="2161614" y="10140462"/>
            <a:ext cx="2049195" cy="216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 戻るボタン（</a:t>
            </a:r>
            <a:r>
              <a:rPr kumimoji="1" lang="en-US" altLang="ja-JP" sz="1100">
                <a:solidFill>
                  <a:srgbClr val="C00000"/>
                </a:solidFill>
              </a:rPr>
              <a:t>2</a:t>
            </a:r>
            <a:r>
              <a:rPr kumimoji="1" lang="ja-JP" altLang="en-US" sz="1100">
                <a:solidFill>
                  <a:srgbClr val="C00000"/>
                </a:solidFill>
              </a:rPr>
              <a:t>回クリック）</a:t>
            </a:r>
          </a:p>
        </xdr:txBody>
      </xdr:sp>
    </xdr:grpSp>
    <xdr:clientData/>
  </xdr:twoCellAnchor>
  <mc:AlternateContent xmlns:mc="http://schemas.openxmlformats.org/markup-compatibility/2006">
    <mc:Choice xmlns:a14="http://schemas.microsoft.com/office/drawing/2010/main" Requires="a14">
      <xdr:twoCellAnchor editAs="oneCell">
        <xdr:from>
          <xdr:col>6</xdr:col>
          <xdr:colOff>390525</xdr:colOff>
          <xdr:row>19</xdr:row>
          <xdr:rowOff>0</xdr:rowOff>
        </xdr:from>
        <xdr:to>
          <xdr:col>10</xdr:col>
          <xdr:colOff>28575</xdr:colOff>
          <xdr:row>22</xdr:row>
          <xdr:rowOff>0</xdr:rowOff>
        </xdr:to>
        <xdr:sp macro="" textlink="">
          <xdr:nvSpPr>
            <xdr:cNvPr id="1961" name="B:Q1" hidden="1">
              <a:extLst>
                <a:ext uri="{63B3BB69-23CF-44E3-9099-C40C66FF867C}">
                  <a14:compatExt spid="_x0000_s1961"/>
                </a:ext>
                <a:ext uri="{FF2B5EF4-FFF2-40B4-BE49-F238E27FC236}">
                  <a16:creationId xmlns:a16="http://schemas.microsoft.com/office/drawing/2014/main" id="{00000000-0008-0000-0200-0000A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17</xdr:col>
          <xdr:colOff>0</xdr:colOff>
          <xdr:row>24</xdr:row>
          <xdr:rowOff>0</xdr:rowOff>
        </xdr:to>
        <xdr:sp macro="" textlink="">
          <xdr:nvSpPr>
            <xdr:cNvPr id="17451" name="BQ1-1" hidden="1">
              <a:extLst>
                <a:ext uri="{63B3BB69-23CF-44E3-9099-C40C66FF867C}">
                  <a14:compatExt spid="_x0000_s17451"/>
                </a:ext>
                <a:ext uri="{FF2B5EF4-FFF2-40B4-BE49-F238E27FC236}">
                  <a16:creationId xmlns:a16="http://schemas.microsoft.com/office/drawing/2014/main" id="{00000000-0008-0000-0200-00002B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0</xdr:rowOff>
        </xdr:from>
        <xdr:to>
          <xdr:col>17</xdr:col>
          <xdr:colOff>0</xdr:colOff>
          <xdr:row>30</xdr:row>
          <xdr:rowOff>0</xdr:rowOff>
        </xdr:to>
        <xdr:sp macro="" textlink="">
          <xdr:nvSpPr>
            <xdr:cNvPr id="1529" name="BQ1-2" hidden="1">
              <a:extLst>
                <a:ext uri="{63B3BB69-23CF-44E3-9099-C40C66FF867C}">
                  <a14:compatExt spid="_x0000_s1529"/>
                </a:ext>
                <a:ext uri="{FF2B5EF4-FFF2-40B4-BE49-F238E27FC236}">
                  <a16:creationId xmlns:a16="http://schemas.microsoft.com/office/drawing/2014/main" id="{00000000-0008-0000-0200-0000F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31</xdr:row>
          <xdr:rowOff>0</xdr:rowOff>
        </xdr:from>
        <xdr:to>
          <xdr:col>17</xdr:col>
          <xdr:colOff>0</xdr:colOff>
          <xdr:row>36</xdr:row>
          <xdr:rowOff>0</xdr:rowOff>
        </xdr:to>
        <xdr:sp macro="" textlink="">
          <xdr:nvSpPr>
            <xdr:cNvPr id="17434" name="BQ2-1"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17</xdr:col>
          <xdr:colOff>0</xdr:colOff>
          <xdr:row>41</xdr:row>
          <xdr:rowOff>0</xdr:rowOff>
        </xdr:to>
        <xdr:sp macro="" textlink="">
          <xdr:nvSpPr>
            <xdr:cNvPr id="17435" name="BQ2-2"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17</xdr:col>
          <xdr:colOff>0</xdr:colOff>
          <xdr:row>46</xdr:row>
          <xdr:rowOff>0</xdr:rowOff>
        </xdr:to>
        <xdr:sp macro="" textlink="">
          <xdr:nvSpPr>
            <xdr:cNvPr id="17436" name="BQ2-3"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47</xdr:row>
          <xdr:rowOff>0</xdr:rowOff>
        </xdr:from>
        <xdr:to>
          <xdr:col>10</xdr:col>
          <xdr:colOff>28575</xdr:colOff>
          <xdr:row>51</xdr:row>
          <xdr:rowOff>0</xdr:rowOff>
        </xdr:to>
        <xdr:sp macro="" textlink="">
          <xdr:nvSpPr>
            <xdr:cNvPr id="1959" name="B:Q3" hidden="1">
              <a:extLst>
                <a:ext uri="{63B3BB69-23CF-44E3-9099-C40C66FF867C}">
                  <a14:compatExt spid="_x0000_s1959"/>
                </a:ext>
                <a:ext uri="{FF2B5EF4-FFF2-40B4-BE49-F238E27FC236}">
                  <a16:creationId xmlns:a16="http://schemas.microsoft.com/office/drawing/2014/main" id="{00000000-0008-0000-0200-0000A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17</xdr:col>
          <xdr:colOff>0</xdr:colOff>
          <xdr:row>51</xdr:row>
          <xdr:rowOff>0</xdr:rowOff>
        </xdr:to>
        <xdr:sp macro="" textlink="">
          <xdr:nvSpPr>
            <xdr:cNvPr id="17452" name="BQ3-1" hidden="1">
              <a:extLst>
                <a:ext uri="{63B3BB69-23CF-44E3-9099-C40C66FF867C}">
                  <a14:compatExt spid="_x0000_s17452"/>
                </a:ext>
                <a:ext uri="{FF2B5EF4-FFF2-40B4-BE49-F238E27FC236}">
                  <a16:creationId xmlns:a16="http://schemas.microsoft.com/office/drawing/2014/main" id="{00000000-0008-0000-0200-00002C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10</xdr:col>
          <xdr:colOff>0</xdr:colOff>
          <xdr:row>61</xdr:row>
          <xdr:rowOff>0</xdr:rowOff>
        </xdr:to>
        <xdr:sp macro="" textlink="">
          <xdr:nvSpPr>
            <xdr:cNvPr id="17423" name="C:Q1"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17</xdr:col>
          <xdr:colOff>0</xdr:colOff>
          <xdr:row>61</xdr:row>
          <xdr:rowOff>0</xdr:rowOff>
        </xdr:to>
        <xdr:sp macro="" textlink="">
          <xdr:nvSpPr>
            <xdr:cNvPr id="17437" name="CQ1-1"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17</xdr:col>
          <xdr:colOff>0</xdr:colOff>
          <xdr:row>67</xdr:row>
          <xdr:rowOff>0</xdr:rowOff>
        </xdr:to>
        <xdr:sp macro="" textlink="">
          <xdr:nvSpPr>
            <xdr:cNvPr id="17438" name="CQ1-2"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17</xdr:col>
          <xdr:colOff>0</xdr:colOff>
          <xdr:row>73</xdr:row>
          <xdr:rowOff>0</xdr:rowOff>
        </xdr:to>
        <xdr:sp macro="" textlink="">
          <xdr:nvSpPr>
            <xdr:cNvPr id="17439" name="CQ1-3"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17</xdr:col>
          <xdr:colOff>0</xdr:colOff>
          <xdr:row>79</xdr:row>
          <xdr:rowOff>0</xdr:rowOff>
        </xdr:to>
        <xdr:sp macro="" textlink="">
          <xdr:nvSpPr>
            <xdr:cNvPr id="17440" name="CQ1-4"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80</xdr:row>
          <xdr:rowOff>0</xdr:rowOff>
        </xdr:from>
        <xdr:to>
          <xdr:col>17</xdr:col>
          <xdr:colOff>0</xdr:colOff>
          <xdr:row>85</xdr:row>
          <xdr:rowOff>0</xdr:rowOff>
        </xdr:to>
        <xdr:sp macro="" textlink="">
          <xdr:nvSpPr>
            <xdr:cNvPr id="17441" name="CQ1-5"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17</xdr:col>
          <xdr:colOff>0</xdr:colOff>
          <xdr:row>91</xdr:row>
          <xdr:rowOff>0</xdr:rowOff>
        </xdr:to>
        <xdr:sp macro="" textlink="">
          <xdr:nvSpPr>
            <xdr:cNvPr id="17442" name="CQ1-6"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94</xdr:row>
          <xdr:rowOff>0</xdr:rowOff>
        </xdr:from>
        <xdr:to>
          <xdr:col>17</xdr:col>
          <xdr:colOff>0</xdr:colOff>
          <xdr:row>99</xdr:row>
          <xdr:rowOff>0</xdr:rowOff>
        </xdr:to>
        <xdr:sp macro="" textlink="">
          <xdr:nvSpPr>
            <xdr:cNvPr id="17443" name="DQ1-1" hidden="1">
              <a:extLst>
                <a:ext uri="{63B3BB69-23CF-44E3-9099-C40C66FF867C}">
                  <a14:compatExt spid="_x0000_s17443"/>
                </a:ext>
                <a:ext uri="{FF2B5EF4-FFF2-40B4-BE49-F238E27FC236}">
                  <a16:creationId xmlns:a16="http://schemas.microsoft.com/office/drawing/2014/main" id="{00000000-0008-0000-0200-00002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100</xdr:row>
          <xdr:rowOff>0</xdr:rowOff>
        </xdr:from>
        <xdr:to>
          <xdr:col>17</xdr:col>
          <xdr:colOff>0</xdr:colOff>
          <xdr:row>105</xdr:row>
          <xdr:rowOff>0</xdr:rowOff>
        </xdr:to>
        <xdr:sp macro="" textlink="">
          <xdr:nvSpPr>
            <xdr:cNvPr id="17453" name="DQ1-2" hidden="1">
              <a:extLst>
                <a:ext uri="{63B3BB69-23CF-44E3-9099-C40C66FF867C}">
                  <a14:compatExt spid="_x0000_s17453"/>
                </a:ext>
                <a:ext uri="{FF2B5EF4-FFF2-40B4-BE49-F238E27FC236}">
                  <a16:creationId xmlns:a16="http://schemas.microsoft.com/office/drawing/2014/main" id="{00000000-0008-0000-0200-00002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107</xdr:row>
          <xdr:rowOff>295275</xdr:rowOff>
        </xdr:from>
        <xdr:to>
          <xdr:col>17</xdr:col>
          <xdr:colOff>0</xdr:colOff>
          <xdr:row>112</xdr:row>
          <xdr:rowOff>0</xdr:rowOff>
        </xdr:to>
        <xdr:sp macro="" textlink="">
          <xdr:nvSpPr>
            <xdr:cNvPr id="17445" name="EQ1-1" hidden="1">
              <a:extLst>
                <a:ext uri="{63B3BB69-23CF-44E3-9099-C40C66FF867C}">
                  <a14:compatExt spid="_x0000_s17445"/>
                </a:ext>
                <a:ext uri="{FF2B5EF4-FFF2-40B4-BE49-F238E27FC236}">
                  <a16:creationId xmlns:a16="http://schemas.microsoft.com/office/drawing/2014/main" id="{00000000-0008-0000-0200-00002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113</xdr:row>
          <xdr:rowOff>0</xdr:rowOff>
        </xdr:from>
        <xdr:to>
          <xdr:col>17</xdr:col>
          <xdr:colOff>0</xdr:colOff>
          <xdr:row>118</xdr:row>
          <xdr:rowOff>0</xdr:rowOff>
        </xdr:to>
        <xdr:sp macro="" textlink="">
          <xdr:nvSpPr>
            <xdr:cNvPr id="17446" name="EQ1-2" hidden="1">
              <a:extLst>
                <a:ext uri="{63B3BB69-23CF-44E3-9099-C40C66FF867C}">
                  <a14:compatExt spid="_x0000_s17446"/>
                </a:ext>
                <a:ext uri="{FF2B5EF4-FFF2-40B4-BE49-F238E27FC236}">
                  <a16:creationId xmlns:a16="http://schemas.microsoft.com/office/drawing/2014/main" id="{00000000-0008-0000-0200-00002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119</xdr:row>
          <xdr:rowOff>0</xdr:rowOff>
        </xdr:from>
        <xdr:to>
          <xdr:col>17</xdr:col>
          <xdr:colOff>0</xdr:colOff>
          <xdr:row>122</xdr:row>
          <xdr:rowOff>0</xdr:rowOff>
        </xdr:to>
        <xdr:sp macro="" textlink="">
          <xdr:nvSpPr>
            <xdr:cNvPr id="17447" name="EQ1-3" hidden="1">
              <a:extLst>
                <a:ext uri="{63B3BB69-23CF-44E3-9099-C40C66FF867C}">
                  <a14:compatExt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123</xdr:row>
          <xdr:rowOff>76200</xdr:rowOff>
        </xdr:from>
        <xdr:to>
          <xdr:col>17</xdr:col>
          <xdr:colOff>0</xdr:colOff>
          <xdr:row>128</xdr:row>
          <xdr:rowOff>0</xdr:rowOff>
        </xdr:to>
        <xdr:sp macro="" textlink="">
          <xdr:nvSpPr>
            <xdr:cNvPr id="17448" name="EQ1-4" hidden="1">
              <a:extLst>
                <a:ext uri="{63B3BB69-23CF-44E3-9099-C40C66FF867C}">
                  <a14:compatExt spid="_x0000_s17448"/>
                </a:ext>
                <a:ext uri="{FF2B5EF4-FFF2-40B4-BE49-F238E27FC236}">
                  <a16:creationId xmlns:a16="http://schemas.microsoft.com/office/drawing/2014/main" id="{00000000-0008-0000-0200-000028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129</xdr:row>
          <xdr:rowOff>0</xdr:rowOff>
        </xdr:from>
        <xdr:to>
          <xdr:col>17</xdr:col>
          <xdr:colOff>0</xdr:colOff>
          <xdr:row>134</xdr:row>
          <xdr:rowOff>0</xdr:rowOff>
        </xdr:to>
        <xdr:sp macro="" textlink="">
          <xdr:nvSpPr>
            <xdr:cNvPr id="17449" name="EQ1-5" hidden="1">
              <a:extLst>
                <a:ext uri="{63B3BB69-23CF-44E3-9099-C40C66FF867C}">
                  <a14:compatExt spid="_x0000_s17449"/>
                </a:ext>
                <a:ext uri="{FF2B5EF4-FFF2-40B4-BE49-F238E27FC236}">
                  <a16:creationId xmlns:a16="http://schemas.microsoft.com/office/drawing/2014/main" id="{00000000-0008-0000-0200-000029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135</xdr:row>
          <xdr:rowOff>0</xdr:rowOff>
        </xdr:from>
        <xdr:to>
          <xdr:col>17</xdr:col>
          <xdr:colOff>0</xdr:colOff>
          <xdr:row>139</xdr:row>
          <xdr:rowOff>0</xdr:rowOff>
        </xdr:to>
        <xdr:sp macro="" textlink="">
          <xdr:nvSpPr>
            <xdr:cNvPr id="17450" name="EQ1-6" hidden="1">
              <a:extLst>
                <a:ext uri="{63B3BB69-23CF-44E3-9099-C40C66FF867C}">
                  <a14:compatExt spid="_x0000_s17450"/>
                </a:ext>
                <a:ext uri="{FF2B5EF4-FFF2-40B4-BE49-F238E27FC236}">
                  <a16:creationId xmlns:a16="http://schemas.microsoft.com/office/drawing/2014/main" id="{00000000-0008-0000-0200-00002A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0</xdr:rowOff>
        </xdr:from>
        <xdr:to>
          <xdr:col>10</xdr:col>
          <xdr:colOff>0</xdr:colOff>
          <xdr:row>146</xdr:row>
          <xdr:rowOff>0</xdr:rowOff>
        </xdr:to>
        <xdr:sp macro="" textlink="">
          <xdr:nvSpPr>
            <xdr:cNvPr id="2023" name="F:Q1" hidden="1">
              <a:extLst>
                <a:ext uri="{63B3BB69-23CF-44E3-9099-C40C66FF867C}">
                  <a14:compatExt spid="_x0000_s2023"/>
                </a:ext>
                <a:ext uri="{FF2B5EF4-FFF2-40B4-BE49-F238E27FC236}">
                  <a16:creationId xmlns:a16="http://schemas.microsoft.com/office/drawing/2014/main" id="{00000000-0008-0000-0200-0000E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0</xdr:rowOff>
        </xdr:from>
        <xdr:to>
          <xdr:col>10</xdr:col>
          <xdr:colOff>0</xdr:colOff>
          <xdr:row>151</xdr:row>
          <xdr:rowOff>0</xdr:rowOff>
        </xdr:to>
        <xdr:sp macro="" textlink="">
          <xdr:nvSpPr>
            <xdr:cNvPr id="2027" name="F:Q2" hidden="1">
              <a:extLst>
                <a:ext uri="{63B3BB69-23CF-44E3-9099-C40C66FF867C}">
                  <a14:compatExt spid="_x0000_s2027"/>
                </a:ext>
                <a:ext uri="{FF2B5EF4-FFF2-40B4-BE49-F238E27FC236}">
                  <a16:creationId xmlns:a16="http://schemas.microsoft.com/office/drawing/2014/main" id="{00000000-0008-0000-0200-0000E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0011222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10</xdr:col>
          <xdr:colOff>0</xdr:colOff>
          <xdr:row>156</xdr:row>
          <xdr:rowOff>0</xdr:rowOff>
        </xdr:to>
        <xdr:sp macro="" textlink="">
          <xdr:nvSpPr>
            <xdr:cNvPr id="2024" name="F:Q3" hidden="1">
              <a:extLst>
                <a:ext uri="{63B3BB69-23CF-44E3-9099-C40C66FF867C}">
                  <a14:compatExt spid="_x0000_s2024"/>
                </a:ext>
                <a:ext uri="{FF2B5EF4-FFF2-40B4-BE49-F238E27FC236}">
                  <a16:creationId xmlns:a16="http://schemas.microsoft.com/office/drawing/2014/main" id="{00000000-0008-0000-0200-0000E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0</xdr:rowOff>
        </xdr:from>
        <xdr:to>
          <xdr:col>10</xdr:col>
          <xdr:colOff>0</xdr:colOff>
          <xdr:row>161</xdr:row>
          <xdr:rowOff>0</xdr:rowOff>
        </xdr:to>
        <xdr:sp macro="" textlink="">
          <xdr:nvSpPr>
            <xdr:cNvPr id="2025" name="F:04" hidden="1">
              <a:extLst>
                <a:ext uri="{63B3BB69-23CF-44E3-9099-C40C66FF867C}">
                  <a14:compatExt spid="_x0000_s2025"/>
                </a:ext>
                <a:ext uri="{FF2B5EF4-FFF2-40B4-BE49-F238E27FC236}">
                  <a16:creationId xmlns:a16="http://schemas.microsoft.com/office/drawing/2014/main" id="{00000000-0008-0000-0200-0000E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162</xdr:row>
          <xdr:rowOff>0</xdr:rowOff>
        </xdr:from>
        <xdr:to>
          <xdr:col>10</xdr:col>
          <xdr:colOff>28575</xdr:colOff>
          <xdr:row>166</xdr:row>
          <xdr:rowOff>0</xdr:rowOff>
        </xdr:to>
        <xdr:sp macro="" textlink="">
          <xdr:nvSpPr>
            <xdr:cNvPr id="1952" name="F:Q5" hidden="1">
              <a:extLst>
                <a:ext uri="{63B3BB69-23CF-44E3-9099-C40C66FF867C}">
                  <a14:compatExt spid="_x0000_s1952"/>
                </a:ext>
                <a:ext uri="{FF2B5EF4-FFF2-40B4-BE49-F238E27FC236}">
                  <a16:creationId xmlns:a16="http://schemas.microsoft.com/office/drawing/2014/main" id="{00000000-0008-0000-0200-0000A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167</xdr:row>
          <xdr:rowOff>0</xdr:rowOff>
        </xdr:from>
        <xdr:to>
          <xdr:col>10</xdr:col>
          <xdr:colOff>28575</xdr:colOff>
          <xdr:row>171</xdr:row>
          <xdr:rowOff>0</xdr:rowOff>
        </xdr:to>
        <xdr:sp macro="" textlink="">
          <xdr:nvSpPr>
            <xdr:cNvPr id="1953" name="F:Q6" hidden="1">
              <a:extLst>
                <a:ext uri="{63B3BB69-23CF-44E3-9099-C40C66FF867C}">
                  <a14:compatExt spid="_x0000_s1953"/>
                </a:ext>
                <a:ext uri="{FF2B5EF4-FFF2-40B4-BE49-F238E27FC236}">
                  <a16:creationId xmlns:a16="http://schemas.microsoft.com/office/drawing/2014/main" id="{00000000-0008-0000-0200-0000A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172</xdr:row>
          <xdr:rowOff>0</xdr:rowOff>
        </xdr:from>
        <xdr:to>
          <xdr:col>10</xdr:col>
          <xdr:colOff>28575</xdr:colOff>
          <xdr:row>176</xdr:row>
          <xdr:rowOff>0</xdr:rowOff>
        </xdr:to>
        <xdr:sp macro="" textlink="">
          <xdr:nvSpPr>
            <xdr:cNvPr id="1954" name="F:Q7" hidden="1">
              <a:extLst>
                <a:ext uri="{63B3BB69-23CF-44E3-9099-C40C66FF867C}">
                  <a14:compatExt spid="_x0000_s1954"/>
                </a:ext>
                <a:ext uri="{FF2B5EF4-FFF2-40B4-BE49-F238E27FC236}">
                  <a16:creationId xmlns:a16="http://schemas.microsoft.com/office/drawing/2014/main" id="{00000000-0008-0000-0200-0000A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10</xdr:col>
          <xdr:colOff>0</xdr:colOff>
          <xdr:row>181</xdr:row>
          <xdr:rowOff>0</xdr:rowOff>
        </xdr:to>
        <xdr:sp macro="" textlink="">
          <xdr:nvSpPr>
            <xdr:cNvPr id="2026" name="F:Q8" hidden="1">
              <a:extLst>
                <a:ext uri="{63B3BB69-23CF-44E3-9099-C40C66FF867C}">
                  <a14:compatExt spid="_x0000_s2026"/>
                </a:ext>
                <a:ext uri="{FF2B5EF4-FFF2-40B4-BE49-F238E27FC236}">
                  <a16:creationId xmlns:a16="http://schemas.microsoft.com/office/drawing/2014/main" id="{00000000-0008-0000-0200-0000E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76200</xdr:rowOff>
        </xdr:from>
        <xdr:to>
          <xdr:col>10</xdr:col>
          <xdr:colOff>0</xdr:colOff>
          <xdr:row>35</xdr:row>
          <xdr:rowOff>0</xdr:rowOff>
        </xdr:to>
        <xdr:sp macro="" textlink="">
          <xdr:nvSpPr>
            <xdr:cNvPr id="17454" name="B:Q2" hidden="1">
              <a:extLst>
                <a:ext uri="{63B3BB69-23CF-44E3-9099-C40C66FF867C}">
                  <a14:compatExt spid="_x0000_s17454"/>
                </a:ext>
                <a:ext uri="{FF2B5EF4-FFF2-40B4-BE49-F238E27FC236}">
                  <a16:creationId xmlns:a16="http://schemas.microsoft.com/office/drawing/2014/main" id="{00000000-0008-0000-0200-00002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10</xdr:col>
          <xdr:colOff>0</xdr:colOff>
          <xdr:row>98</xdr:row>
          <xdr:rowOff>0</xdr:rowOff>
        </xdr:to>
        <xdr:sp macro="" textlink="">
          <xdr:nvSpPr>
            <xdr:cNvPr id="17456" name="D:Q2" hidden="1">
              <a:extLst>
                <a:ext uri="{63B3BB69-23CF-44E3-9099-C40C66FF867C}">
                  <a14:compatExt spid="_x0000_s17456"/>
                </a:ext>
                <a:ext uri="{FF2B5EF4-FFF2-40B4-BE49-F238E27FC236}">
                  <a16:creationId xmlns:a16="http://schemas.microsoft.com/office/drawing/2014/main" id="{00000000-0008-0000-0200-00003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10</xdr:col>
          <xdr:colOff>0</xdr:colOff>
          <xdr:row>112</xdr:row>
          <xdr:rowOff>0</xdr:rowOff>
        </xdr:to>
        <xdr:sp macro="" textlink="">
          <xdr:nvSpPr>
            <xdr:cNvPr id="17458" name="E:Q2"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10</xdr:col>
          <xdr:colOff>0</xdr:colOff>
          <xdr:row>18</xdr:row>
          <xdr:rowOff>0</xdr:rowOff>
        </xdr:to>
        <xdr:sp macro="" textlink="">
          <xdr:nvSpPr>
            <xdr:cNvPr id="17459" name="A:Q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xdr:twoCellAnchor>
    <xdr:from>
      <xdr:col>17</xdr:col>
      <xdr:colOff>0</xdr:colOff>
      <xdr:row>183</xdr:row>
      <xdr:rowOff>0</xdr:rowOff>
    </xdr:from>
    <xdr:to>
      <xdr:col>18</xdr:col>
      <xdr:colOff>0</xdr:colOff>
      <xdr:row>184</xdr:row>
      <xdr:rowOff>0</xdr:rowOff>
    </xdr:to>
    <xdr:sp macro="" textlink="">
      <xdr:nvSpPr>
        <xdr:cNvPr id="2" name="正方形/長方形 1">
          <a:hlinkClick xmlns:r="http://schemas.openxmlformats.org/officeDocument/2006/relationships" r:id="rId2"/>
          <a:extLst>
            <a:ext uri="{FF2B5EF4-FFF2-40B4-BE49-F238E27FC236}">
              <a16:creationId xmlns:a16="http://schemas.microsoft.com/office/drawing/2014/main" id="{00000000-0008-0000-0200-000002000000}"/>
            </a:ext>
          </a:extLst>
        </xdr:cNvPr>
        <xdr:cNvSpPr/>
      </xdr:nvSpPr>
      <xdr:spPr>
        <a:xfrm>
          <a:off x="9652000" y="48847375"/>
          <a:ext cx="4619625" cy="952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26</xdr:row>
      <xdr:rowOff>0</xdr:rowOff>
    </xdr:from>
    <xdr:to>
      <xdr:col>12</xdr:col>
      <xdr:colOff>0</xdr:colOff>
      <xdr:row>27</xdr:row>
      <xdr:rowOff>0</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444875" y="11080750"/>
          <a:ext cx="4810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11</xdr:col>
      <xdr:colOff>0</xdr:colOff>
      <xdr:row>27</xdr:row>
      <xdr:rowOff>0</xdr:rowOff>
    </xdr:from>
    <xdr:to>
      <xdr:col>12</xdr:col>
      <xdr:colOff>0</xdr:colOff>
      <xdr:row>28</xdr:row>
      <xdr:rowOff>0</xdr:rowOff>
    </xdr:to>
    <xdr:sp macro="" textlink="">
      <xdr:nvSpPr>
        <xdr:cNvPr id="5" name="正方形/長方形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3444875" y="11382375"/>
          <a:ext cx="4810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0</xdr:colOff>
      <xdr:row>8</xdr:row>
      <xdr:rowOff>0</xdr:rowOff>
    </xdr:from>
    <xdr:to>
      <xdr:col>18</xdr:col>
      <xdr:colOff>0</xdr:colOff>
      <xdr:row>9</xdr:row>
      <xdr:rowOff>0</xdr:rowOff>
    </xdr:to>
    <xdr:sp macro="" textlink="">
      <xdr:nvSpPr>
        <xdr:cNvPr id="6" name="正方形/長方形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9652000" y="5111750"/>
          <a:ext cx="4619625" cy="365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0</xdr:colOff>
      <xdr:row>9</xdr:row>
      <xdr:rowOff>0</xdr:rowOff>
    </xdr:from>
    <xdr:to>
      <xdr:col>18</xdr:col>
      <xdr:colOff>0</xdr:colOff>
      <xdr:row>10</xdr:row>
      <xdr:rowOff>0</xdr:rowOff>
    </xdr:to>
    <xdr:sp macro="" textlink="">
      <xdr:nvSpPr>
        <xdr:cNvPr id="7" name="正方形/長方形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9652000" y="5476875"/>
          <a:ext cx="4619625" cy="365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0</xdr:colOff>
      <xdr:row>10</xdr:row>
      <xdr:rowOff>0</xdr:rowOff>
    </xdr:from>
    <xdr:to>
      <xdr:col>18</xdr:col>
      <xdr:colOff>0</xdr:colOff>
      <xdr:row>11</xdr:row>
      <xdr:rowOff>0</xdr:rowOff>
    </xdr:to>
    <xdr:sp macro="" textlink="">
      <xdr:nvSpPr>
        <xdr:cNvPr id="8" name="正方形/長方形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9652000" y="5842000"/>
          <a:ext cx="4619625" cy="365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0</xdr:colOff>
      <xdr:row>11</xdr:row>
      <xdr:rowOff>0</xdr:rowOff>
    </xdr:from>
    <xdr:to>
      <xdr:col>18</xdr:col>
      <xdr:colOff>0</xdr:colOff>
      <xdr:row>12</xdr:row>
      <xdr:rowOff>0</xdr:rowOff>
    </xdr:to>
    <xdr:sp macro="" textlink="">
      <xdr:nvSpPr>
        <xdr:cNvPr id="9" name="正方形/長方形 8">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9652000" y="6207125"/>
          <a:ext cx="4619625" cy="365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62087</xdr:colOff>
      <xdr:row>21</xdr:row>
      <xdr:rowOff>771260</xdr:rowOff>
    </xdr:from>
    <xdr:to>
      <xdr:col>11</xdr:col>
      <xdr:colOff>1790087</xdr:colOff>
      <xdr:row>21</xdr:row>
      <xdr:rowOff>771260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81457" y="8126217"/>
          <a:ext cx="1728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2380357</xdr:colOff>
      <xdr:row>21</xdr:row>
      <xdr:rowOff>563221</xdr:rowOff>
    </xdr:from>
    <xdr:to>
      <xdr:col>12</xdr:col>
      <xdr:colOff>4144357</xdr:colOff>
      <xdr:row>21</xdr:row>
      <xdr:rowOff>563221</xdr:rowOff>
    </xdr:to>
    <xdr:sp macro="" textlink="">
      <xdr:nvSpPr>
        <xdr:cNvPr id="51" name="正方形/長方形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5403509" y="7918178"/>
          <a:ext cx="1764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82826</xdr:colOff>
      <xdr:row>28</xdr:row>
      <xdr:rowOff>828260</xdr:rowOff>
    </xdr:from>
    <xdr:to>
      <xdr:col>12</xdr:col>
      <xdr:colOff>1424609</xdr:colOff>
      <xdr:row>28</xdr:row>
      <xdr:rowOff>969065</xdr:rowOff>
    </xdr:to>
    <xdr:sp macro="" textlink="">
      <xdr:nvSpPr>
        <xdr:cNvPr id="52" name="正方形/長方形 51">
          <a:hlinkClick xmlns:r="http://schemas.openxmlformats.org/officeDocument/2006/relationships" r:id="rId2"/>
          <a:extLst>
            <a:ext uri="{FF2B5EF4-FFF2-40B4-BE49-F238E27FC236}">
              <a16:creationId xmlns:a16="http://schemas.microsoft.com/office/drawing/2014/main" id="{00000000-0008-0000-0300-000034000000}"/>
            </a:ext>
          </a:extLst>
        </xdr:cNvPr>
        <xdr:cNvSpPr/>
      </xdr:nvSpPr>
      <xdr:spPr>
        <a:xfrm>
          <a:off x="3884543" y="9616108"/>
          <a:ext cx="3354457" cy="1408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98701</xdr:colOff>
      <xdr:row>38</xdr:row>
      <xdr:rowOff>1364885</xdr:rowOff>
    </xdr:from>
    <xdr:to>
      <xdr:col>12</xdr:col>
      <xdr:colOff>1414919</xdr:colOff>
      <xdr:row>38</xdr:row>
      <xdr:rowOff>1364885</xdr:rowOff>
    </xdr:to>
    <xdr:sp macro="" textlink="">
      <xdr:nvSpPr>
        <xdr:cNvPr id="53" name="正方形/長方形 52">
          <a:hlinkClick xmlns:r="http://schemas.openxmlformats.org/officeDocument/2006/relationships" r:id="rId3"/>
          <a:extLst>
            <a:ext uri="{FF2B5EF4-FFF2-40B4-BE49-F238E27FC236}">
              <a16:creationId xmlns:a16="http://schemas.microsoft.com/office/drawing/2014/main" id="{00000000-0008-0000-0300-000035000000}"/>
            </a:ext>
          </a:extLst>
        </xdr:cNvPr>
        <xdr:cNvSpPr/>
      </xdr:nvSpPr>
      <xdr:spPr>
        <a:xfrm>
          <a:off x="1018071" y="15544711"/>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457903</xdr:colOff>
      <xdr:row>38</xdr:row>
      <xdr:rowOff>218660</xdr:rowOff>
    </xdr:from>
    <xdr:to>
      <xdr:col>12</xdr:col>
      <xdr:colOff>3820642</xdr:colOff>
      <xdr:row>38</xdr:row>
      <xdr:rowOff>376030</xdr:rowOff>
    </xdr:to>
    <xdr:sp macro="" textlink="">
      <xdr:nvSpPr>
        <xdr:cNvPr id="54" name="正方形/長方形 53">
          <a:hlinkClick xmlns:r="http://schemas.openxmlformats.org/officeDocument/2006/relationships" r:id="rId2"/>
          <a:extLst>
            <a:ext uri="{FF2B5EF4-FFF2-40B4-BE49-F238E27FC236}">
              <a16:creationId xmlns:a16="http://schemas.microsoft.com/office/drawing/2014/main" id="{00000000-0008-0000-0300-000036000000}"/>
            </a:ext>
          </a:extLst>
        </xdr:cNvPr>
        <xdr:cNvSpPr/>
      </xdr:nvSpPr>
      <xdr:spPr>
        <a:xfrm>
          <a:off x="3439961" y="11773218"/>
          <a:ext cx="3362739" cy="1573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87975</xdr:colOff>
      <xdr:row>58</xdr:row>
      <xdr:rowOff>762007</xdr:rowOff>
    </xdr:from>
    <xdr:to>
      <xdr:col>12</xdr:col>
      <xdr:colOff>1440193</xdr:colOff>
      <xdr:row>58</xdr:row>
      <xdr:rowOff>762007</xdr:rowOff>
    </xdr:to>
    <xdr:sp macro="" textlink="">
      <xdr:nvSpPr>
        <xdr:cNvPr id="55" name="正方形/長方形 54">
          <a:hlinkClick xmlns:r="http://schemas.openxmlformats.org/officeDocument/2006/relationships" r:id="rId3"/>
          <a:extLst>
            <a:ext uri="{FF2B5EF4-FFF2-40B4-BE49-F238E27FC236}">
              <a16:creationId xmlns:a16="http://schemas.microsoft.com/office/drawing/2014/main" id="{00000000-0008-0000-0300-000037000000}"/>
            </a:ext>
          </a:extLst>
        </xdr:cNvPr>
        <xdr:cNvSpPr/>
      </xdr:nvSpPr>
      <xdr:spPr>
        <a:xfrm>
          <a:off x="1007345" y="22917985"/>
          <a:ext cx="3456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1189097</xdr:colOff>
      <xdr:row>63</xdr:row>
      <xdr:rowOff>562876</xdr:rowOff>
    </xdr:from>
    <xdr:to>
      <xdr:col>12</xdr:col>
      <xdr:colOff>2577315</xdr:colOff>
      <xdr:row>63</xdr:row>
      <xdr:rowOff>562876</xdr:rowOff>
    </xdr:to>
    <xdr:sp macro="" textlink="">
      <xdr:nvSpPr>
        <xdr:cNvPr id="56" name="正方形/長方形 55">
          <a:hlinkClick xmlns:r="http://schemas.openxmlformats.org/officeDocument/2006/relationships" r:id="rId4"/>
          <a:extLst>
            <a:ext uri="{FF2B5EF4-FFF2-40B4-BE49-F238E27FC236}">
              <a16:creationId xmlns:a16="http://schemas.microsoft.com/office/drawing/2014/main" id="{00000000-0008-0000-0300-000038000000}"/>
            </a:ext>
          </a:extLst>
        </xdr:cNvPr>
        <xdr:cNvSpPr/>
      </xdr:nvSpPr>
      <xdr:spPr>
        <a:xfrm>
          <a:off x="2108467" y="24888898"/>
          <a:ext cx="3492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82826</xdr:colOff>
      <xdr:row>63</xdr:row>
      <xdr:rowOff>753723</xdr:rowOff>
    </xdr:from>
    <xdr:to>
      <xdr:col>12</xdr:col>
      <xdr:colOff>1435044</xdr:colOff>
      <xdr:row>63</xdr:row>
      <xdr:rowOff>753723</xdr:rowOff>
    </xdr:to>
    <xdr:sp macro="" textlink="">
      <xdr:nvSpPr>
        <xdr:cNvPr id="57" name="正方形/長方形 56">
          <a:hlinkClick xmlns:r="http://schemas.openxmlformats.org/officeDocument/2006/relationships" r:id="rId3"/>
          <a:extLst>
            <a:ext uri="{FF2B5EF4-FFF2-40B4-BE49-F238E27FC236}">
              <a16:creationId xmlns:a16="http://schemas.microsoft.com/office/drawing/2014/main" id="{00000000-0008-0000-0300-000039000000}"/>
            </a:ext>
          </a:extLst>
        </xdr:cNvPr>
        <xdr:cNvSpPr/>
      </xdr:nvSpPr>
      <xdr:spPr>
        <a:xfrm>
          <a:off x="1002196" y="25079745"/>
          <a:ext cx="3456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1734445</xdr:colOff>
      <xdr:row>92</xdr:row>
      <xdr:rowOff>563218</xdr:rowOff>
    </xdr:from>
    <xdr:to>
      <xdr:col>12</xdr:col>
      <xdr:colOff>2762663</xdr:colOff>
      <xdr:row>92</xdr:row>
      <xdr:rowOff>563218</xdr:rowOff>
    </xdr:to>
    <xdr:sp macro="" textlink="">
      <xdr:nvSpPr>
        <xdr:cNvPr id="60" name="正方形/長方形 59">
          <a:hlinkClick xmlns:r="http://schemas.openxmlformats.org/officeDocument/2006/relationships" r:id="rId5"/>
          <a:extLst>
            <a:ext uri="{FF2B5EF4-FFF2-40B4-BE49-F238E27FC236}">
              <a16:creationId xmlns:a16="http://schemas.microsoft.com/office/drawing/2014/main" id="{00000000-0008-0000-0300-00003C000000}"/>
            </a:ext>
          </a:extLst>
        </xdr:cNvPr>
        <xdr:cNvSpPr/>
      </xdr:nvSpPr>
      <xdr:spPr>
        <a:xfrm>
          <a:off x="2653815" y="35640066"/>
          <a:ext cx="3132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1741074</xdr:colOff>
      <xdr:row>95</xdr:row>
      <xdr:rowOff>762005</xdr:rowOff>
    </xdr:from>
    <xdr:to>
      <xdr:col>12</xdr:col>
      <xdr:colOff>3057292</xdr:colOff>
      <xdr:row>95</xdr:row>
      <xdr:rowOff>762005</xdr:rowOff>
    </xdr:to>
    <xdr:sp macro="" textlink="">
      <xdr:nvSpPr>
        <xdr:cNvPr id="61" name="正方形/長方形 60">
          <a:hlinkClick xmlns:r="http://schemas.openxmlformats.org/officeDocument/2006/relationships" r:id="rId6"/>
          <a:extLst>
            <a:ext uri="{FF2B5EF4-FFF2-40B4-BE49-F238E27FC236}">
              <a16:creationId xmlns:a16="http://schemas.microsoft.com/office/drawing/2014/main" id="{00000000-0008-0000-0300-00003D000000}"/>
            </a:ext>
          </a:extLst>
        </xdr:cNvPr>
        <xdr:cNvSpPr/>
      </xdr:nvSpPr>
      <xdr:spPr>
        <a:xfrm>
          <a:off x="2660444" y="37445679"/>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1731065</xdr:colOff>
      <xdr:row>98</xdr:row>
      <xdr:rowOff>762001</xdr:rowOff>
    </xdr:from>
    <xdr:to>
      <xdr:col>12</xdr:col>
      <xdr:colOff>3047283</xdr:colOff>
      <xdr:row>98</xdr:row>
      <xdr:rowOff>762001</xdr:rowOff>
    </xdr:to>
    <xdr:sp macro="" textlink="">
      <xdr:nvSpPr>
        <xdr:cNvPr id="62" name="正方形/長方形 61">
          <a:hlinkClick xmlns:r="http://schemas.openxmlformats.org/officeDocument/2006/relationships" r:id="rId6"/>
          <a:extLst>
            <a:ext uri="{FF2B5EF4-FFF2-40B4-BE49-F238E27FC236}">
              <a16:creationId xmlns:a16="http://schemas.microsoft.com/office/drawing/2014/main" id="{00000000-0008-0000-0300-00003E000000}"/>
            </a:ext>
          </a:extLst>
        </xdr:cNvPr>
        <xdr:cNvSpPr/>
      </xdr:nvSpPr>
      <xdr:spPr>
        <a:xfrm>
          <a:off x="2650435" y="39077349"/>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1736032</xdr:colOff>
      <xdr:row>101</xdr:row>
      <xdr:rowOff>762006</xdr:rowOff>
    </xdr:from>
    <xdr:to>
      <xdr:col>12</xdr:col>
      <xdr:colOff>2980250</xdr:colOff>
      <xdr:row>101</xdr:row>
      <xdr:rowOff>762006</xdr:rowOff>
    </xdr:to>
    <xdr:sp macro="" textlink="">
      <xdr:nvSpPr>
        <xdr:cNvPr id="63" name="正方形/長方形 62">
          <a:hlinkClick xmlns:r="http://schemas.openxmlformats.org/officeDocument/2006/relationships" r:id="rId6"/>
          <a:extLst>
            <a:ext uri="{FF2B5EF4-FFF2-40B4-BE49-F238E27FC236}">
              <a16:creationId xmlns:a16="http://schemas.microsoft.com/office/drawing/2014/main" id="{00000000-0008-0000-0300-00003F000000}"/>
            </a:ext>
          </a:extLst>
        </xdr:cNvPr>
        <xdr:cNvSpPr/>
      </xdr:nvSpPr>
      <xdr:spPr>
        <a:xfrm>
          <a:off x="2655402" y="40733876"/>
          <a:ext cx="3348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11943</xdr:colOff>
      <xdr:row>104</xdr:row>
      <xdr:rowOff>965617</xdr:rowOff>
    </xdr:from>
    <xdr:to>
      <xdr:col>12</xdr:col>
      <xdr:colOff>1220160</xdr:colOff>
      <xdr:row>104</xdr:row>
      <xdr:rowOff>965617</xdr:rowOff>
    </xdr:to>
    <xdr:sp macro="" textlink="">
      <xdr:nvSpPr>
        <xdr:cNvPr id="66" name="正方形/長方形 65">
          <a:hlinkClick xmlns:r="http://schemas.openxmlformats.org/officeDocument/2006/relationships" r:id="rId7"/>
          <a:extLst>
            <a:ext uri="{FF2B5EF4-FFF2-40B4-BE49-F238E27FC236}">
              <a16:creationId xmlns:a16="http://schemas.microsoft.com/office/drawing/2014/main" id="{00000000-0008-0000-0300-000042000000}"/>
            </a:ext>
          </a:extLst>
        </xdr:cNvPr>
        <xdr:cNvSpPr/>
      </xdr:nvSpPr>
      <xdr:spPr>
        <a:xfrm>
          <a:off x="6828530" y="42983291"/>
          <a:ext cx="3312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4104253</xdr:colOff>
      <xdr:row>104</xdr:row>
      <xdr:rowOff>771555</xdr:rowOff>
    </xdr:from>
    <xdr:to>
      <xdr:col>12</xdr:col>
      <xdr:colOff>4320253</xdr:colOff>
      <xdr:row>104</xdr:row>
      <xdr:rowOff>771555</xdr:rowOff>
    </xdr:to>
    <xdr:sp macro="" textlink="">
      <xdr:nvSpPr>
        <xdr:cNvPr id="67" name="正方形/長方形 66">
          <a:hlinkClick xmlns:r="http://schemas.openxmlformats.org/officeDocument/2006/relationships" r:id="rId7"/>
          <a:extLst>
            <a:ext uri="{FF2B5EF4-FFF2-40B4-BE49-F238E27FC236}">
              <a16:creationId xmlns:a16="http://schemas.microsoft.com/office/drawing/2014/main" id="{00000000-0008-0000-0300-000043000000}"/>
            </a:ext>
          </a:extLst>
        </xdr:cNvPr>
        <xdr:cNvSpPr/>
      </xdr:nvSpPr>
      <xdr:spPr>
        <a:xfrm>
          <a:off x="13024623" y="42789229"/>
          <a:ext cx="216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1146631</xdr:colOff>
      <xdr:row>104</xdr:row>
      <xdr:rowOff>773203</xdr:rowOff>
    </xdr:from>
    <xdr:to>
      <xdr:col>12</xdr:col>
      <xdr:colOff>3830848</xdr:colOff>
      <xdr:row>104</xdr:row>
      <xdr:rowOff>773203</xdr:rowOff>
    </xdr:to>
    <xdr:sp macro="" textlink="">
      <xdr:nvSpPr>
        <xdr:cNvPr id="68" name="正方形/長方形 67">
          <a:hlinkClick xmlns:r="http://schemas.openxmlformats.org/officeDocument/2006/relationships" r:id="rId8"/>
          <a:extLst>
            <a:ext uri="{FF2B5EF4-FFF2-40B4-BE49-F238E27FC236}">
              <a16:creationId xmlns:a16="http://schemas.microsoft.com/office/drawing/2014/main" id="{00000000-0008-0000-0300-000044000000}"/>
            </a:ext>
          </a:extLst>
        </xdr:cNvPr>
        <xdr:cNvSpPr/>
      </xdr:nvSpPr>
      <xdr:spPr>
        <a:xfrm flipV="1">
          <a:off x="7963218" y="42790877"/>
          <a:ext cx="4788000" cy="0"/>
        </a:xfrm>
        <a:prstGeom prst="rect">
          <a:avLst/>
        </a:prstGeom>
        <a:noFill/>
        <a:ln w="63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37818</xdr:colOff>
      <xdr:row>89</xdr:row>
      <xdr:rowOff>376033</xdr:rowOff>
    </xdr:from>
    <xdr:to>
      <xdr:col>11</xdr:col>
      <xdr:colOff>1297818</xdr:colOff>
      <xdr:row>89</xdr:row>
      <xdr:rowOff>376033</xdr:rowOff>
    </xdr:to>
    <xdr:sp macro="" textlink="">
      <xdr:nvSpPr>
        <xdr:cNvPr id="69" name="正方形/長方形 68">
          <a:hlinkClick xmlns:r="http://schemas.openxmlformats.org/officeDocument/2006/relationships" r:id="rId9"/>
          <a:extLst>
            <a:ext uri="{FF2B5EF4-FFF2-40B4-BE49-F238E27FC236}">
              <a16:creationId xmlns:a16="http://schemas.microsoft.com/office/drawing/2014/main" id="{00000000-0008-0000-0300-000045000000}"/>
            </a:ext>
          </a:extLst>
        </xdr:cNvPr>
        <xdr:cNvSpPr/>
      </xdr:nvSpPr>
      <xdr:spPr>
        <a:xfrm>
          <a:off x="6854405" y="34169076"/>
          <a:ext cx="126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1278392</xdr:colOff>
      <xdr:row>38</xdr:row>
      <xdr:rowOff>572539</xdr:rowOff>
    </xdr:from>
    <xdr:to>
      <xdr:col>12</xdr:col>
      <xdr:colOff>2594610</xdr:colOff>
      <xdr:row>38</xdr:row>
      <xdr:rowOff>572539</xdr:rowOff>
    </xdr:to>
    <xdr:sp macro="" textlink="">
      <xdr:nvSpPr>
        <xdr:cNvPr id="71" name="正方形/長方形 70">
          <a:hlinkClick xmlns:r="http://schemas.openxmlformats.org/officeDocument/2006/relationships" r:id="rId4"/>
          <a:extLst>
            <a:ext uri="{FF2B5EF4-FFF2-40B4-BE49-F238E27FC236}">
              <a16:creationId xmlns:a16="http://schemas.microsoft.com/office/drawing/2014/main" id="{00000000-0008-0000-0300-000047000000}"/>
            </a:ext>
          </a:extLst>
        </xdr:cNvPr>
        <xdr:cNvSpPr/>
      </xdr:nvSpPr>
      <xdr:spPr>
        <a:xfrm>
          <a:off x="2197762" y="14752365"/>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84067</xdr:colOff>
      <xdr:row>28</xdr:row>
      <xdr:rowOff>789331</xdr:rowOff>
    </xdr:from>
    <xdr:to>
      <xdr:col>12</xdr:col>
      <xdr:colOff>1400284</xdr:colOff>
      <xdr:row>28</xdr:row>
      <xdr:rowOff>789331</xdr:rowOff>
    </xdr:to>
    <xdr:sp macro="" textlink="">
      <xdr:nvSpPr>
        <xdr:cNvPr id="72" name="正方形/長方形 71">
          <a:hlinkClick xmlns:r="http://schemas.openxmlformats.org/officeDocument/2006/relationships" r:id="rId3"/>
          <a:extLst>
            <a:ext uri="{FF2B5EF4-FFF2-40B4-BE49-F238E27FC236}">
              <a16:creationId xmlns:a16="http://schemas.microsoft.com/office/drawing/2014/main" id="{00000000-0008-0000-0300-000048000000}"/>
            </a:ext>
          </a:extLst>
        </xdr:cNvPr>
        <xdr:cNvSpPr/>
      </xdr:nvSpPr>
      <xdr:spPr>
        <a:xfrm>
          <a:off x="6900654" y="11092896"/>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2057437</xdr:colOff>
      <xdr:row>21</xdr:row>
      <xdr:rowOff>771649</xdr:rowOff>
    </xdr:from>
    <xdr:to>
      <xdr:col>12</xdr:col>
      <xdr:colOff>2941655</xdr:colOff>
      <xdr:row>21</xdr:row>
      <xdr:rowOff>771649</xdr:rowOff>
    </xdr:to>
    <xdr:sp macro="" textlink="">
      <xdr:nvSpPr>
        <xdr:cNvPr id="74" name="正方形/長方形 73">
          <a:hlinkClick xmlns:r="http://schemas.openxmlformats.org/officeDocument/2006/relationships" r:id="rId10"/>
          <a:extLst>
            <a:ext uri="{FF2B5EF4-FFF2-40B4-BE49-F238E27FC236}">
              <a16:creationId xmlns:a16="http://schemas.microsoft.com/office/drawing/2014/main" id="{00000000-0008-0000-0300-00004A000000}"/>
            </a:ext>
          </a:extLst>
        </xdr:cNvPr>
        <xdr:cNvSpPr/>
      </xdr:nvSpPr>
      <xdr:spPr>
        <a:xfrm>
          <a:off x="2976807" y="8126606"/>
          <a:ext cx="2988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1230748</xdr:colOff>
      <xdr:row>58</xdr:row>
      <xdr:rowOff>566537</xdr:rowOff>
    </xdr:from>
    <xdr:to>
      <xdr:col>12</xdr:col>
      <xdr:colOff>2582966</xdr:colOff>
      <xdr:row>58</xdr:row>
      <xdr:rowOff>566537</xdr:rowOff>
    </xdr:to>
    <xdr:sp macro="" textlink="">
      <xdr:nvSpPr>
        <xdr:cNvPr id="75" name="正方形/長方形 74">
          <a:hlinkClick xmlns:r="http://schemas.openxmlformats.org/officeDocument/2006/relationships" r:id="rId4"/>
          <a:extLst>
            <a:ext uri="{FF2B5EF4-FFF2-40B4-BE49-F238E27FC236}">
              <a16:creationId xmlns:a16="http://schemas.microsoft.com/office/drawing/2014/main" id="{00000000-0008-0000-0300-00004B000000}"/>
            </a:ext>
          </a:extLst>
        </xdr:cNvPr>
        <xdr:cNvSpPr/>
      </xdr:nvSpPr>
      <xdr:spPr>
        <a:xfrm>
          <a:off x="2150118" y="22722515"/>
          <a:ext cx="3456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39761</xdr:colOff>
      <xdr:row>107</xdr:row>
      <xdr:rowOff>959128</xdr:rowOff>
    </xdr:from>
    <xdr:to>
      <xdr:col>12</xdr:col>
      <xdr:colOff>1067979</xdr:colOff>
      <xdr:row>107</xdr:row>
      <xdr:rowOff>959128</xdr:rowOff>
    </xdr:to>
    <xdr:sp macro="" textlink="">
      <xdr:nvSpPr>
        <xdr:cNvPr id="76" name="正方形/長方形 75">
          <a:hlinkClick xmlns:r="http://schemas.openxmlformats.org/officeDocument/2006/relationships" r:id="rId7"/>
          <a:extLst>
            <a:ext uri="{FF2B5EF4-FFF2-40B4-BE49-F238E27FC236}">
              <a16:creationId xmlns:a16="http://schemas.microsoft.com/office/drawing/2014/main" id="{00000000-0008-0000-0300-00004C000000}"/>
            </a:ext>
          </a:extLst>
        </xdr:cNvPr>
        <xdr:cNvSpPr/>
      </xdr:nvSpPr>
      <xdr:spPr>
        <a:xfrm>
          <a:off x="959131" y="44856954"/>
          <a:ext cx="3132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1146313</xdr:colOff>
      <xdr:row>107</xdr:row>
      <xdr:rowOff>765313</xdr:rowOff>
    </xdr:from>
    <xdr:to>
      <xdr:col>12</xdr:col>
      <xdr:colOff>3830531</xdr:colOff>
      <xdr:row>107</xdr:row>
      <xdr:rowOff>765313</xdr:rowOff>
    </xdr:to>
    <xdr:sp macro="" textlink="">
      <xdr:nvSpPr>
        <xdr:cNvPr id="77" name="正方形/長方形 76">
          <a:hlinkClick xmlns:r="http://schemas.openxmlformats.org/officeDocument/2006/relationships" r:id="rId8"/>
          <a:extLst>
            <a:ext uri="{FF2B5EF4-FFF2-40B4-BE49-F238E27FC236}">
              <a16:creationId xmlns:a16="http://schemas.microsoft.com/office/drawing/2014/main" id="{00000000-0008-0000-0300-00004D000000}"/>
            </a:ext>
          </a:extLst>
        </xdr:cNvPr>
        <xdr:cNvSpPr/>
      </xdr:nvSpPr>
      <xdr:spPr>
        <a:xfrm flipV="1">
          <a:off x="2065683" y="44663139"/>
          <a:ext cx="4788000" cy="0"/>
        </a:xfrm>
        <a:prstGeom prst="rect">
          <a:avLst/>
        </a:prstGeom>
        <a:noFill/>
        <a:ln w="63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4100793</xdr:colOff>
      <xdr:row>107</xdr:row>
      <xdr:rowOff>760346</xdr:rowOff>
    </xdr:from>
    <xdr:to>
      <xdr:col>12</xdr:col>
      <xdr:colOff>4352793</xdr:colOff>
      <xdr:row>107</xdr:row>
      <xdr:rowOff>760346</xdr:rowOff>
    </xdr:to>
    <xdr:sp macro="" textlink="">
      <xdr:nvSpPr>
        <xdr:cNvPr id="78" name="正方形/長方形 77">
          <a:hlinkClick xmlns:r="http://schemas.openxmlformats.org/officeDocument/2006/relationships" r:id="rId7"/>
          <a:extLst>
            <a:ext uri="{FF2B5EF4-FFF2-40B4-BE49-F238E27FC236}">
              <a16:creationId xmlns:a16="http://schemas.microsoft.com/office/drawing/2014/main" id="{00000000-0008-0000-0300-00004E000000}"/>
            </a:ext>
          </a:extLst>
        </xdr:cNvPr>
        <xdr:cNvSpPr/>
      </xdr:nvSpPr>
      <xdr:spPr>
        <a:xfrm flipV="1">
          <a:off x="7123945" y="44658172"/>
          <a:ext cx="252000" cy="0"/>
        </a:xfrm>
        <a:prstGeom prst="rect">
          <a:avLst/>
        </a:prstGeom>
        <a:noFill/>
        <a:ln w="63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86307</xdr:colOff>
      <xdr:row>111</xdr:row>
      <xdr:rowOff>573159</xdr:rowOff>
    </xdr:from>
    <xdr:to>
      <xdr:col>12</xdr:col>
      <xdr:colOff>1402525</xdr:colOff>
      <xdr:row>111</xdr:row>
      <xdr:rowOff>573159</xdr:rowOff>
    </xdr:to>
    <xdr:sp macro="" textlink="">
      <xdr:nvSpPr>
        <xdr:cNvPr id="79" name="正方形/長方形 78">
          <a:hlinkClick xmlns:r="http://schemas.openxmlformats.org/officeDocument/2006/relationships" r:id="rId11"/>
          <a:extLst>
            <a:ext uri="{FF2B5EF4-FFF2-40B4-BE49-F238E27FC236}">
              <a16:creationId xmlns:a16="http://schemas.microsoft.com/office/drawing/2014/main" id="{00000000-0008-0000-0300-00004F000000}"/>
            </a:ext>
          </a:extLst>
        </xdr:cNvPr>
        <xdr:cNvSpPr/>
      </xdr:nvSpPr>
      <xdr:spPr>
        <a:xfrm>
          <a:off x="1005677" y="46392550"/>
          <a:ext cx="342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twoCellAnchor>
    <xdr:from>
      <xdr:col>11</xdr:col>
      <xdr:colOff>0</xdr:colOff>
      <xdr:row>187</xdr:row>
      <xdr:rowOff>0</xdr:rowOff>
    </xdr:from>
    <xdr:to>
      <xdr:col>12</xdr:col>
      <xdr:colOff>3944218</xdr:colOff>
      <xdr:row>188</xdr:row>
      <xdr:rowOff>0</xdr:rowOff>
    </xdr:to>
    <xdr:sp macro="" textlink="">
      <xdr:nvSpPr>
        <xdr:cNvPr id="3" name="正方形/長方形 2">
          <a:hlinkClick xmlns:r="http://schemas.openxmlformats.org/officeDocument/2006/relationships" r:id="rId12"/>
          <a:extLst>
            <a:ext uri="{FF2B5EF4-FFF2-40B4-BE49-F238E27FC236}">
              <a16:creationId xmlns:a16="http://schemas.microsoft.com/office/drawing/2014/main" id="{00000000-0008-0000-0300-000003000000}"/>
            </a:ext>
          </a:extLst>
        </xdr:cNvPr>
        <xdr:cNvSpPr/>
      </xdr:nvSpPr>
      <xdr:spPr>
        <a:xfrm>
          <a:off x="919370" y="78635087"/>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187</xdr:row>
      <xdr:rowOff>198782</xdr:rowOff>
    </xdr:from>
    <xdr:to>
      <xdr:col>12</xdr:col>
      <xdr:colOff>3944218</xdr:colOff>
      <xdr:row>189</xdr:row>
      <xdr:rowOff>0</xdr:rowOff>
    </xdr:to>
    <xdr:sp macro="" textlink="">
      <xdr:nvSpPr>
        <xdr:cNvPr id="33" name="正方形/長方形 32">
          <a:hlinkClick xmlns:r="http://schemas.openxmlformats.org/officeDocument/2006/relationships" r:id="rId13"/>
          <a:extLst>
            <a:ext uri="{FF2B5EF4-FFF2-40B4-BE49-F238E27FC236}">
              <a16:creationId xmlns:a16="http://schemas.microsoft.com/office/drawing/2014/main" id="{00000000-0008-0000-0300-000021000000}"/>
            </a:ext>
          </a:extLst>
        </xdr:cNvPr>
        <xdr:cNvSpPr/>
      </xdr:nvSpPr>
      <xdr:spPr>
        <a:xfrm>
          <a:off x="919370" y="78833869"/>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189</xdr:row>
      <xdr:rowOff>0</xdr:rowOff>
    </xdr:from>
    <xdr:to>
      <xdr:col>12</xdr:col>
      <xdr:colOff>3944218</xdr:colOff>
      <xdr:row>190</xdr:row>
      <xdr:rowOff>0</xdr:rowOff>
    </xdr:to>
    <xdr:sp macro="" textlink="">
      <xdr:nvSpPr>
        <xdr:cNvPr id="34" name="正方形/長方形 33">
          <a:hlinkClick xmlns:r="http://schemas.openxmlformats.org/officeDocument/2006/relationships" r:id="rId14"/>
          <a:extLst>
            <a:ext uri="{FF2B5EF4-FFF2-40B4-BE49-F238E27FC236}">
              <a16:creationId xmlns:a16="http://schemas.microsoft.com/office/drawing/2014/main" id="{00000000-0008-0000-0300-000022000000}"/>
            </a:ext>
          </a:extLst>
        </xdr:cNvPr>
        <xdr:cNvSpPr/>
      </xdr:nvSpPr>
      <xdr:spPr>
        <a:xfrm>
          <a:off x="919370" y="79032652"/>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190</xdr:row>
      <xdr:rowOff>0</xdr:rowOff>
    </xdr:from>
    <xdr:to>
      <xdr:col>12</xdr:col>
      <xdr:colOff>3944218</xdr:colOff>
      <xdr:row>191</xdr:row>
      <xdr:rowOff>1</xdr:rowOff>
    </xdr:to>
    <xdr:sp macro="" textlink="">
      <xdr:nvSpPr>
        <xdr:cNvPr id="35" name="正方形/長方形 34">
          <a:hlinkClick xmlns:r="http://schemas.openxmlformats.org/officeDocument/2006/relationships" r:id="rId15"/>
          <a:extLst>
            <a:ext uri="{FF2B5EF4-FFF2-40B4-BE49-F238E27FC236}">
              <a16:creationId xmlns:a16="http://schemas.microsoft.com/office/drawing/2014/main" id="{00000000-0008-0000-0300-000023000000}"/>
            </a:ext>
          </a:extLst>
        </xdr:cNvPr>
        <xdr:cNvSpPr/>
      </xdr:nvSpPr>
      <xdr:spPr>
        <a:xfrm>
          <a:off x="919370" y="79231435"/>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191</xdr:row>
      <xdr:rowOff>0</xdr:rowOff>
    </xdr:from>
    <xdr:to>
      <xdr:col>12</xdr:col>
      <xdr:colOff>3944218</xdr:colOff>
      <xdr:row>192</xdr:row>
      <xdr:rowOff>0</xdr:rowOff>
    </xdr:to>
    <xdr:sp macro="" textlink="">
      <xdr:nvSpPr>
        <xdr:cNvPr id="36" name="正方形/長方形 35">
          <a:hlinkClick xmlns:r="http://schemas.openxmlformats.org/officeDocument/2006/relationships" r:id="rId16"/>
          <a:extLst>
            <a:ext uri="{FF2B5EF4-FFF2-40B4-BE49-F238E27FC236}">
              <a16:creationId xmlns:a16="http://schemas.microsoft.com/office/drawing/2014/main" id="{00000000-0008-0000-0300-000024000000}"/>
            </a:ext>
          </a:extLst>
        </xdr:cNvPr>
        <xdr:cNvSpPr/>
      </xdr:nvSpPr>
      <xdr:spPr>
        <a:xfrm>
          <a:off x="919370" y="79430217"/>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192</xdr:row>
      <xdr:rowOff>0</xdr:rowOff>
    </xdr:from>
    <xdr:to>
      <xdr:col>12</xdr:col>
      <xdr:colOff>3944218</xdr:colOff>
      <xdr:row>193</xdr:row>
      <xdr:rowOff>0</xdr:rowOff>
    </xdr:to>
    <xdr:sp macro="" textlink="">
      <xdr:nvSpPr>
        <xdr:cNvPr id="37" name="正方形/長方形 36">
          <a:hlinkClick xmlns:r="http://schemas.openxmlformats.org/officeDocument/2006/relationships" r:id="rId17"/>
          <a:extLst>
            <a:ext uri="{FF2B5EF4-FFF2-40B4-BE49-F238E27FC236}">
              <a16:creationId xmlns:a16="http://schemas.microsoft.com/office/drawing/2014/main" id="{00000000-0008-0000-0300-000025000000}"/>
            </a:ext>
          </a:extLst>
        </xdr:cNvPr>
        <xdr:cNvSpPr/>
      </xdr:nvSpPr>
      <xdr:spPr>
        <a:xfrm>
          <a:off x="919370" y="79629000"/>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192</xdr:row>
      <xdr:rowOff>198782</xdr:rowOff>
    </xdr:from>
    <xdr:to>
      <xdr:col>12</xdr:col>
      <xdr:colOff>3944218</xdr:colOff>
      <xdr:row>194</xdr:row>
      <xdr:rowOff>0</xdr:rowOff>
    </xdr:to>
    <xdr:sp macro="" textlink="">
      <xdr:nvSpPr>
        <xdr:cNvPr id="38" name="正方形/長方形 37">
          <a:hlinkClick xmlns:r="http://schemas.openxmlformats.org/officeDocument/2006/relationships" r:id="rId18"/>
          <a:extLst>
            <a:ext uri="{FF2B5EF4-FFF2-40B4-BE49-F238E27FC236}">
              <a16:creationId xmlns:a16="http://schemas.microsoft.com/office/drawing/2014/main" id="{00000000-0008-0000-0300-000026000000}"/>
            </a:ext>
          </a:extLst>
        </xdr:cNvPr>
        <xdr:cNvSpPr/>
      </xdr:nvSpPr>
      <xdr:spPr>
        <a:xfrm>
          <a:off x="919370" y="79827782"/>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194</xdr:row>
      <xdr:rowOff>0</xdr:rowOff>
    </xdr:from>
    <xdr:to>
      <xdr:col>12</xdr:col>
      <xdr:colOff>3944218</xdr:colOff>
      <xdr:row>195</xdr:row>
      <xdr:rowOff>0</xdr:rowOff>
    </xdr:to>
    <xdr:sp macro="" textlink="">
      <xdr:nvSpPr>
        <xdr:cNvPr id="39" name="正方形/長方形 38">
          <a:hlinkClick xmlns:r="http://schemas.openxmlformats.org/officeDocument/2006/relationships" r:id="rId19"/>
          <a:extLst>
            <a:ext uri="{FF2B5EF4-FFF2-40B4-BE49-F238E27FC236}">
              <a16:creationId xmlns:a16="http://schemas.microsoft.com/office/drawing/2014/main" id="{00000000-0008-0000-0300-000027000000}"/>
            </a:ext>
          </a:extLst>
        </xdr:cNvPr>
        <xdr:cNvSpPr/>
      </xdr:nvSpPr>
      <xdr:spPr>
        <a:xfrm>
          <a:off x="919370" y="80026565"/>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194</xdr:row>
      <xdr:rowOff>198782</xdr:rowOff>
    </xdr:from>
    <xdr:to>
      <xdr:col>12</xdr:col>
      <xdr:colOff>3944218</xdr:colOff>
      <xdr:row>196</xdr:row>
      <xdr:rowOff>0</xdr:rowOff>
    </xdr:to>
    <xdr:sp macro="" textlink="">
      <xdr:nvSpPr>
        <xdr:cNvPr id="40" name="正方形/長方形 39">
          <a:hlinkClick xmlns:r="http://schemas.openxmlformats.org/officeDocument/2006/relationships" r:id="rId20"/>
          <a:extLst>
            <a:ext uri="{FF2B5EF4-FFF2-40B4-BE49-F238E27FC236}">
              <a16:creationId xmlns:a16="http://schemas.microsoft.com/office/drawing/2014/main" id="{00000000-0008-0000-0300-000028000000}"/>
            </a:ext>
          </a:extLst>
        </xdr:cNvPr>
        <xdr:cNvSpPr/>
      </xdr:nvSpPr>
      <xdr:spPr>
        <a:xfrm>
          <a:off x="919370" y="80225347"/>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196</xdr:row>
      <xdr:rowOff>0</xdr:rowOff>
    </xdr:from>
    <xdr:to>
      <xdr:col>12</xdr:col>
      <xdr:colOff>3944218</xdr:colOff>
      <xdr:row>197</xdr:row>
      <xdr:rowOff>0</xdr:rowOff>
    </xdr:to>
    <xdr:sp macro="" textlink="">
      <xdr:nvSpPr>
        <xdr:cNvPr id="41" name="正方形/長方形 40">
          <a:hlinkClick xmlns:r="http://schemas.openxmlformats.org/officeDocument/2006/relationships" r:id="rId21"/>
          <a:extLst>
            <a:ext uri="{FF2B5EF4-FFF2-40B4-BE49-F238E27FC236}">
              <a16:creationId xmlns:a16="http://schemas.microsoft.com/office/drawing/2014/main" id="{00000000-0008-0000-0300-000029000000}"/>
            </a:ext>
          </a:extLst>
        </xdr:cNvPr>
        <xdr:cNvSpPr/>
      </xdr:nvSpPr>
      <xdr:spPr>
        <a:xfrm>
          <a:off x="919370" y="80424130"/>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197</xdr:row>
      <xdr:rowOff>0</xdr:rowOff>
    </xdr:from>
    <xdr:to>
      <xdr:col>12</xdr:col>
      <xdr:colOff>3944218</xdr:colOff>
      <xdr:row>198</xdr:row>
      <xdr:rowOff>0</xdr:rowOff>
    </xdr:to>
    <xdr:sp macro="" textlink="">
      <xdr:nvSpPr>
        <xdr:cNvPr id="42" name="正方形/長方形 41">
          <a:hlinkClick xmlns:r="http://schemas.openxmlformats.org/officeDocument/2006/relationships" r:id="rId22"/>
          <a:extLst>
            <a:ext uri="{FF2B5EF4-FFF2-40B4-BE49-F238E27FC236}">
              <a16:creationId xmlns:a16="http://schemas.microsoft.com/office/drawing/2014/main" id="{00000000-0008-0000-0300-00002A000000}"/>
            </a:ext>
          </a:extLst>
        </xdr:cNvPr>
        <xdr:cNvSpPr/>
      </xdr:nvSpPr>
      <xdr:spPr>
        <a:xfrm>
          <a:off x="919370" y="80622913"/>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198</xdr:row>
      <xdr:rowOff>0</xdr:rowOff>
    </xdr:from>
    <xdr:to>
      <xdr:col>12</xdr:col>
      <xdr:colOff>3944218</xdr:colOff>
      <xdr:row>199</xdr:row>
      <xdr:rowOff>1</xdr:rowOff>
    </xdr:to>
    <xdr:sp macro="" textlink="">
      <xdr:nvSpPr>
        <xdr:cNvPr id="43" name="正方形/長方形 42">
          <a:hlinkClick xmlns:r="http://schemas.openxmlformats.org/officeDocument/2006/relationships" r:id="rId23"/>
          <a:extLst>
            <a:ext uri="{FF2B5EF4-FFF2-40B4-BE49-F238E27FC236}">
              <a16:creationId xmlns:a16="http://schemas.microsoft.com/office/drawing/2014/main" id="{00000000-0008-0000-0300-00002B000000}"/>
            </a:ext>
          </a:extLst>
        </xdr:cNvPr>
        <xdr:cNvSpPr/>
      </xdr:nvSpPr>
      <xdr:spPr>
        <a:xfrm>
          <a:off x="919370" y="80821696"/>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199</xdr:row>
      <xdr:rowOff>0</xdr:rowOff>
    </xdr:from>
    <xdr:to>
      <xdr:col>12</xdr:col>
      <xdr:colOff>3944218</xdr:colOff>
      <xdr:row>200</xdr:row>
      <xdr:rowOff>0</xdr:rowOff>
    </xdr:to>
    <xdr:sp macro="" textlink="">
      <xdr:nvSpPr>
        <xdr:cNvPr id="44" name="正方形/長方形 43">
          <a:hlinkClick xmlns:r="http://schemas.openxmlformats.org/officeDocument/2006/relationships" r:id="rId24"/>
          <a:extLst>
            <a:ext uri="{FF2B5EF4-FFF2-40B4-BE49-F238E27FC236}">
              <a16:creationId xmlns:a16="http://schemas.microsoft.com/office/drawing/2014/main" id="{00000000-0008-0000-0300-00002C000000}"/>
            </a:ext>
          </a:extLst>
        </xdr:cNvPr>
        <xdr:cNvSpPr/>
      </xdr:nvSpPr>
      <xdr:spPr>
        <a:xfrm>
          <a:off x="919370" y="81020478"/>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199</xdr:row>
      <xdr:rowOff>198782</xdr:rowOff>
    </xdr:from>
    <xdr:to>
      <xdr:col>12</xdr:col>
      <xdr:colOff>3944218</xdr:colOff>
      <xdr:row>200</xdr:row>
      <xdr:rowOff>198782</xdr:rowOff>
    </xdr:to>
    <xdr:sp macro="" textlink="">
      <xdr:nvSpPr>
        <xdr:cNvPr id="45" name="正方形/長方形 44">
          <a:hlinkClick xmlns:r="http://schemas.openxmlformats.org/officeDocument/2006/relationships" r:id="rId25"/>
          <a:extLst>
            <a:ext uri="{FF2B5EF4-FFF2-40B4-BE49-F238E27FC236}">
              <a16:creationId xmlns:a16="http://schemas.microsoft.com/office/drawing/2014/main" id="{00000000-0008-0000-0300-00002D000000}"/>
            </a:ext>
          </a:extLst>
        </xdr:cNvPr>
        <xdr:cNvSpPr/>
      </xdr:nvSpPr>
      <xdr:spPr>
        <a:xfrm>
          <a:off x="919370" y="81219260"/>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200</xdr:row>
      <xdr:rowOff>198782</xdr:rowOff>
    </xdr:from>
    <xdr:to>
      <xdr:col>12</xdr:col>
      <xdr:colOff>3944218</xdr:colOff>
      <xdr:row>202</xdr:row>
      <xdr:rowOff>0</xdr:rowOff>
    </xdr:to>
    <xdr:sp macro="" textlink="">
      <xdr:nvSpPr>
        <xdr:cNvPr id="46" name="正方形/長方形 45">
          <a:hlinkClick xmlns:r="http://schemas.openxmlformats.org/officeDocument/2006/relationships" r:id="rId26"/>
          <a:extLst>
            <a:ext uri="{FF2B5EF4-FFF2-40B4-BE49-F238E27FC236}">
              <a16:creationId xmlns:a16="http://schemas.microsoft.com/office/drawing/2014/main" id="{00000000-0008-0000-0300-00002E000000}"/>
            </a:ext>
          </a:extLst>
        </xdr:cNvPr>
        <xdr:cNvSpPr/>
      </xdr:nvSpPr>
      <xdr:spPr>
        <a:xfrm>
          <a:off x="919370" y="81418043"/>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202</xdr:row>
      <xdr:rowOff>0</xdr:rowOff>
    </xdr:from>
    <xdr:to>
      <xdr:col>12</xdr:col>
      <xdr:colOff>3944218</xdr:colOff>
      <xdr:row>203</xdr:row>
      <xdr:rowOff>0</xdr:rowOff>
    </xdr:to>
    <xdr:sp macro="" textlink="">
      <xdr:nvSpPr>
        <xdr:cNvPr id="47" name="正方形/長方形 46">
          <a:hlinkClick xmlns:r="http://schemas.openxmlformats.org/officeDocument/2006/relationships" r:id="rId27"/>
          <a:extLst>
            <a:ext uri="{FF2B5EF4-FFF2-40B4-BE49-F238E27FC236}">
              <a16:creationId xmlns:a16="http://schemas.microsoft.com/office/drawing/2014/main" id="{00000000-0008-0000-0300-00002F000000}"/>
            </a:ext>
          </a:extLst>
        </xdr:cNvPr>
        <xdr:cNvSpPr/>
      </xdr:nvSpPr>
      <xdr:spPr>
        <a:xfrm>
          <a:off x="919370" y="81616826"/>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203</xdr:row>
      <xdr:rowOff>0</xdr:rowOff>
    </xdr:from>
    <xdr:to>
      <xdr:col>12</xdr:col>
      <xdr:colOff>3944218</xdr:colOff>
      <xdr:row>204</xdr:row>
      <xdr:rowOff>1</xdr:rowOff>
    </xdr:to>
    <xdr:sp macro="" textlink="">
      <xdr:nvSpPr>
        <xdr:cNvPr id="48" name="正方形/長方形 47">
          <a:hlinkClick xmlns:r="http://schemas.openxmlformats.org/officeDocument/2006/relationships" r:id="rId28"/>
          <a:extLst>
            <a:ext uri="{FF2B5EF4-FFF2-40B4-BE49-F238E27FC236}">
              <a16:creationId xmlns:a16="http://schemas.microsoft.com/office/drawing/2014/main" id="{00000000-0008-0000-0300-000030000000}"/>
            </a:ext>
          </a:extLst>
        </xdr:cNvPr>
        <xdr:cNvSpPr/>
      </xdr:nvSpPr>
      <xdr:spPr>
        <a:xfrm>
          <a:off x="919370" y="81815609"/>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204</xdr:row>
      <xdr:rowOff>0</xdr:rowOff>
    </xdr:from>
    <xdr:to>
      <xdr:col>12</xdr:col>
      <xdr:colOff>3944218</xdr:colOff>
      <xdr:row>205</xdr:row>
      <xdr:rowOff>0</xdr:rowOff>
    </xdr:to>
    <xdr:sp macro="" textlink="">
      <xdr:nvSpPr>
        <xdr:cNvPr id="49" name="正方形/長方形 48">
          <a:hlinkClick xmlns:r="http://schemas.openxmlformats.org/officeDocument/2006/relationships" r:id="rId29"/>
          <a:extLst>
            <a:ext uri="{FF2B5EF4-FFF2-40B4-BE49-F238E27FC236}">
              <a16:creationId xmlns:a16="http://schemas.microsoft.com/office/drawing/2014/main" id="{00000000-0008-0000-0300-000031000000}"/>
            </a:ext>
          </a:extLst>
        </xdr:cNvPr>
        <xdr:cNvSpPr/>
      </xdr:nvSpPr>
      <xdr:spPr>
        <a:xfrm>
          <a:off x="919370" y="82014391"/>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205</xdr:row>
      <xdr:rowOff>198782</xdr:rowOff>
    </xdr:from>
    <xdr:to>
      <xdr:col>12</xdr:col>
      <xdr:colOff>3944218</xdr:colOff>
      <xdr:row>207</xdr:row>
      <xdr:rowOff>0</xdr:rowOff>
    </xdr:to>
    <xdr:sp macro="" textlink="">
      <xdr:nvSpPr>
        <xdr:cNvPr id="50" name="正方形/長方形 49">
          <a:hlinkClick xmlns:r="http://schemas.openxmlformats.org/officeDocument/2006/relationships" r:id="rId30"/>
          <a:extLst>
            <a:ext uri="{FF2B5EF4-FFF2-40B4-BE49-F238E27FC236}">
              <a16:creationId xmlns:a16="http://schemas.microsoft.com/office/drawing/2014/main" id="{00000000-0008-0000-0300-000032000000}"/>
            </a:ext>
          </a:extLst>
        </xdr:cNvPr>
        <xdr:cNvSpPr/>
      </xdr:nvSpPr>
      <xdr:spPr>
        <a:xfrm>
          <a:off x="919370" y="82411956"/>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207</xdr:row>
      <xdr:rowOff>0</xdr:rowOff>
    </xdr:from>
    <xdr:to>
      <xdr:col>12</xdr:col>
      <xdr:colOff>3944218</xdr:colOff>
      <xdr:row>208</xdr:row>
      <xdr:rowOff>0</xdr:rowOff>
    </xdr:to>
    <xdr:sp macro="" textlink="">
      <xdr:nvSpPr>
        <xdr:cNvPr id="58" name="正方形/長方形 57">
          <a:hlinkClick xmlns:r="http://schemas.openxmlformats.org/officeDocument/2006/relationships" r:id="rId31"/>
          <a:extLst>
            <a:ext uri="{FF2B5EF4-FFF2-40B4-BE49-F238E27FC236}">
              <a16:creationId xmlns:a16="http://schemas.microsoft.com/office/drawing/2014/main" id="{00000000-0008-0000-0300-00003A000000}"/>
            </a:ext>
          </a:extLst>
        </xdr:cNvPr>
        <xdr:cNvSpPr/>
      </xdr:nvSpPr>
      <xdr:spPr>
        <a:xfrm>
          <a:off x="919370" y="82610739"/>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208</xdr:row>
      <xdr:rowOff>0</xdr:rowOff>
    </xdr:from>
    <xdr:to>
      <xdr:col>12</xdr:col>
      <xdr:colOff>3944218</xdr:colOff>
      <xdr:row>209</xdr:row>
      <xdr:rowOff>1</xdr:rowOff>
    </xdr:to>
    <xdr:sp macro="" textlink="">
      <xdr:nvSpPr>
        <xdr:cNvPr id="59" name="正方形/長方形 58">
          <a:hlinkClick xmlns:r="http://schemas.openxmlformats.org/officeDocument/2006/relationships" r:id="rId32"/>
          <a:extLst>
            <a:ext uri="{FF2B5EF4-FFF2-40B4-BE49-F238E27FC236}">
              <a16:creationId xmlns:a16="http://schemas.microsoft.com/office/drawing/2014/main" id="{00000000-0008-0000-0300-00003B000000}"/>
            </a:ext>
          </a:extLst>
        </xdr:cNvPr>
        <xdr:cNvSpPr/>
      </xdr:nvSpPr>
      <xdr:spPr>
        <a:xfrm>
          <a:off x="919370" y="82809522"/>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209</xdr:row>
      <xdr:rowOff>0</xdr:rowOff>
    </xdr:from>
    <xdr:to>
      <xdr:col>12</xdr:col>
      <xdr:colOff>3944218</xdr:colOff>
      <xdr:row>210</xdr:row>
      <xdr:rowOff>0</xdr:rowOff>
    </xdr:to>
    <xdr:sp macro="" textlink="">
      <xdr:nvSpPr>
        <xdr:cNvPr id="64" name="正方形/長方形 63">
          <a:hlinkClick xmlns:r="http://schemas.openxmlformats.org/officeDocument/2006/relationships" r:id="rId33"/>
          <a:extLst>
            <a:ext uri="{FF2B5EF4-FFF2-40B4-BE49-F238E27FC236}">
              <a16:creationId xmlns:a16="http://schemas.microsoft.com/office/drawing/2014/main" id="{00000000-0008-0000-0300-000040000000}"/>
            </a:ext>
          </a:extLst>
        </xdr:cNvPr>
        <xdr:cNvSpPr/>
      </xdr:nvSpPr>
      <xdr:spPr>
        <a:xfrm>
          <a:off x="919370" y="83008304"/>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210</xdr:row>
      <xdr:rowOff>0</xdr:rowOff>
    </xdr:from>
    <xdr:to>
      <xdr:col>12</xdr:col>
      <xdr:colOff>3944218</xdr:colOff>
      <xdr:row>211</xdr:row>
      <xdr:rowOff>0</xdr:rowOff>
    </xdr:to>
    <xdr:sp macro="" textlink="">
      <xdr:nvSpPr>
        <xdr:cNvPr id="70" name="正方形/長方形 69">
          <a:hlinkClick xmlns:r="http://schemas.openxmlformats.org/officeDocument/2006/relationships" r:id="rId34"/>
          <a:extLst>
            <a:ext uri="{FF2B5EF4-FFF2-40B4-BE49-F238E27FC236}">
              <a16:creationId xmlns:a16="http://schemas.microsoft.com/office/drawing/2014/main" id="{00000000-0008-0000-0300-000046000000}"/>
            </a:ext>
          </a:extLst>
        </xdr:cNvPr>
        <xdr:cNvSpPr/>
      </xdr:nvSpPr>
      <xdr:spPr>
        <a:xfrm>
          <a:off x="919370" y="83207087"/>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210</xdr:row>
      <xdr:rowOff>198782</xdr:rowOff>
    </xdr:from>
    <xdr:to>
      <xdr:col>12</xdr:col>
      <xdr:colOff>3944218</xdr:colOff>
      <xdr:row>212</xdr:row>
      <xdr:rowOff>0</xdr:rowOff>
    </xdr:to>
    <xdr:sp macro="" textlink="">
      <xdr:nvSpPr>
        <xdr:cNvPr id="73" name="正方形/長方形 72">
          <a:hlinkClick xmlns:r="http://schemas.openxmlformats.org/officeDocument/2006/relationships" r:id="rId35"/>
          <a:extLst>
            <a:ext uri="{FF2B5EF4-FFF2-40B4-BE49-F238E27FC236}">
              <a16:creationId xmlns:a16="http://schemas.microsoft.com/office/drawing/2014/main" id="{00000000-0008-0000-0300-000049000000}"/>
            </a:ext>
          </a:extLst>
        </xdr:cNvPr>
        <xdr:cNvSpPr/>
      </xdr:nvSpPr>
      <xdr:spPr>
        <a:xfrm>
          <a:off x="919370" y="83405869"/>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213</xdr:row>
      <xdr:rowOff>0</xdr:rowOff>
    </xdr:from>
    <xdr:to>
      <xdr:col>12</xdr:col>
      <xdr:colOff>3944218</xdr:colOff>
      <xdr:row>214</xdr:row>
      <xdr:rowOff>1</xdr:rowOff>
    </xdr:to>
    <xdr:sp macro="" textlink="">
      <xdr:nvSpPr>
        <xdr:cNvPr id="80" name="正方形/長方形 79">
          <a:hlinkClick xmlns:r="http://schemas.openxmlformats.org/officeDocument/2006/relationships" r:id="rId36"/>
          <a:extLst>
            <a:ext uri="{FF2B5EF4-FFF2-40B4-BE49-F238E27FC236}">
              <a16:creationId xmlns:a16="http://schemas.microsoft.com/office/drawing/2014/main" id="{00000000-0008-0000-0300-000050000000}"/>
            </a:ext>
          </a:extLst>
        </xdr:cNvPr>
        <xdr:cNvSpPr/>
      </xdr:nvSpPr>
      <xdr:spPr>
        <a:xfrm>
          <a:off x="919370" y="83803435"/>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214</xdr:row>
      <xdr:rowOff>0</xdr:rowOff>
    </xdr:from>
    <xdr:to>
      <xdr:col>12</xdr:col>
      <xdr:colOff>3944218</xdr:colOff>
      <xdr:row>215</xdr:row>
      <xdr:rowOff>0</xdr:rowOff>
    </xdr:to>
    <xdr:sp macro="" textlink="">
      <xdr:nvSpPr>
        <xdr:cNvPr id="81" name="正方形/長方形 80">
          <a:hlinkClick xmlns:r="http://schemas.openxmlformats.org/officeDocument/2006/relationships" r:id="rId37"/>
          <a:extLst>
            <a:ext uri="{FF2B5EF4-FFF2-40B4-BE49-F238E27FC236}">
              <a16:creationId xmlns:a16="http://schemas.microsoft.com/office/drawing/2014/main" id="{00000000-0008-0000-0300-000051000000}"/>
            </a:ext>
          </a:extLst>
        </xdr:cNvPr>
        <xdr:cNvSpPr/>
      </xdr:nvSpPr>
      <xdr:spPr>
        <a:xfrm>
          <a:off x="919370" y="84002217"/>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215</xdr:row>
      <xdr:rowOff>0</xdr:rowOff>
    </xdr:from>
    <xdr:to>
      <xdr:col>12</xdr:col>
      <xdr:colOff>3944218</xdr:colOff>
      <xdr:row>216</xdr:row>
      <xdr:rowOff>0</xdr:rowOff>
    </xdr:to>
    <xdr:sp macro="" textlink="">
      <xdr:nvSpPr>
        <xdr:cNvPr id="82" name="正方形/長方形 81">
          <a:hlinkClick xmlns:r="http://schemas.openxmlformats.org/officeDocument/2006/relationships" r:id="rId38"/>
          <a:extLst>
            <a:ext uri="{FF2B5EF4-FFF2-40B4-BE49-F238E27FC236}">
              <a16:creationId xmlns:a16="http://schemas.microsoft.com/office/drawing/2014/main" id="{00000000-0008-0000-0300-000052000000}"/>
            </a:ext>
          </a:extLst>
        </xdr:cNvPr>
        <xdr:cNvSpPr/>
      </xdr:nvSpPr>
      <xdr:spPr>
        <a:xfrm>
          <a:off x="919370" y="84201000"/>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216</xdr:row>
      <xdr:rowOff>0</xdr:rowOff>
    </xdr:from>
    <xdr:to>
      <xdr:col>12</xdr:col>
      <xdr:colOff>3944218</xdr:colOff>
      <xdr:row>217</xdr:row>
      <xdr:rowOff>1</xdr:rowOff>
    </xdr:to>
    <xdr:sp macro="" textlink="">
      <xdr:nvSpPr>
        <xdr:cNvPr id="83" name="正方形/長方形 82">
          <a:hlinkClick xmlns:r="http://schemas.openxmlformats.org/officeDocument/2006/relationships" r:id="rId39"/>
          <a:extLst>
            <a:ext uri="{FF2B5EF4-FFF2-40B4-BE49-F238E27FC236}">
              <a16:creationId xmlns:a16="http://schemas.microsoft.com/office/drawing/2014/main" id="{00000000-0008-0000-0300-000053000000}"/>
            </a:ext>
          </a:extLst>
        </xdr:cNvPr>
        <xdr:cNvSpPr/>
      </xdr:nvSpPr>
      <xdr:spPr>
        <a:xfrm>
          <a:off x="919370" y="84399783"/>
          <a:ext cx="6048000" cy="1987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0</xdr:rowOff>
    </xdr:from>
    <xdr:to>
      <xdr:col>13</xdr:col>
      <xdr:colOff>0</xdr:colOff>
      <xdr:row>5</xdr:row>
      <xdr:rowOff>0</xdr:rowOff>
    </xdr:to>
    <xdr:sp macro="" textlink="">
      <xdr:nvSpPr>
        <xdr:cNvPr id="4" name="正方形/長方形 3">
          <a:hlinkClick xmlns:r="http://schemas.openxmlformats.org/officeDocument/2006/relationships" r:id="rId40"/>
          <a:extLst>
            <a:ext uri="{FF2B5EF4-FFF2-40B4-BE49-F238E27FC236}">
              <a16:creationId xmlns:a16="http://schemas.microsoft.com/office/drawing/2014/main" id="{00000000-0008-0000-0300-000004000000}"/>
            </a:ext>
          </a:extLst>
        </xdr:cNvPr>
        <xdr:cNvSpPr/>
      </xdr:nvSpPr>
      <xdr:spPr>
        <a:xfrm>
          <a:off x="3023152" y="1731065"/>
          <a:ext cx="4406348" cy="1987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0</xdr:colOff>
      <xdr:row>5</xdr:row>
      <xdr:rowOff>0</xdr:rowOff>
    </xdr:from>
    <xdr:to>
      <xdr:col>13</xdr:col>
      <xdr:colOff>0</xdr:colOff>
      <xdr:row>6</xdr:row>
      <xdr:rowOff>1</xdr:rowOff>
    </xdr:to>
    <xdr:sp macro="" textlink="">
      <xdr:nvSpPr>
        <xdr:cNvPr id="5" name="正方形/長方形 4">
          <a:hlinkClick xmlns:r="http://schemas.openxmlformats.org/officeDocument/2006/relationships" r:id="rId41"/>
          <a:extLst>
            <a:ext uri="{FF2B5EF4-FFF2-40B4-BE49-F238E27FC236}">
              <a16:creationId xmlns:a16="http://schemas.microsoft.com/office/drawing/2014/main" id="{00000000-0008-0000-0300-000005000000}"/>
            </a:ext>
          </a:extLst>
        </xdr:cNvPr>
        <xdr:cNvSpPr/>
      </xdr:nvSpPr>
      <xdr:spPr>
        <a:xfrm>
          <a:off x="3023152" y="1929848"/>
          <a:ext cx="4406348" cy="1987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0</xdr:colOff>
      <xdr:row>6</xdr:row>
      <xdr:rowOff>0</xdr:rowOff>
    </xdr:from>
    <xdr:to>
      <xdr:col>13</xdr:col>
      <xdr:colOff>0</xdr:colOff>
      <xdr:row>7</xdr:row>
      <xdr:rowOff>0</xdr:rowOff>
    </xdr:to>
    <xdr:sp macro="" textlink="">
      <xdr:nvSpPr>
        <xdr:cNvPr id="6" name="正方形/長方形 5">
          <a:hlinkClick xmlns:r="http://schemas.openxmlformats.org/officeDocument/2006/relationships" r:id="rId42"/>
          <a:extLst>
            <a:ext uri="{FF2B5EF4-FFF2-40B4-BE49-F238E27FC236}">
              <a16:creationId xmlns:a16="http://schemas.microsoft.com/office/drawing/2014/main" id="{00000000-0008-0000-0300-000006000000}"/>
            </a:ext>
          </a:extLst>
        </xdr:cNvPr>
        <xdr:cNvSpPr/>
      </xdr:nvSpPr>
      <xdr:spPr>
        <a:xfrm>
          <a:off x="3023152" y="2128630"/>
          <a:ext cx="4406348" cy="1987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0</xdr:colOff>
      <xdr:row>7</xdr:row>
      <xdr:rowOff>0</xdr:rowOff>
    </xdr:from>
    <xdr:to>
      <xdr:col>13</xdr:col>
      <xdr:colOff>0</xdr:colOff>
      <xdr:row>8</xdr:row>
      <xdr:rowOff>0</xdr:rowOff>
    </xdr:to>
    <xdr:sp macro="" textlink="">
      <xdr:nvSpPr>
        <xdr:cNvPr id="7" name="正方形/長方形 6">
          <a:hlinkClick xmlns:r="http://schemas.openxmlformats.org/officeDocument/2006/relationships" r:id="rId43"/>
          <a:extLst>
            <a:ext uri="{FF2B5EF4-FFF2-40B4-BE49-F238E27FC236}">
              <a16:creationId xmlns:a16="http://schemas.microsoft.com/office/drawing/2014/main" id="{00000000-0008-0000-0300-000007000000}"/>
            </a:ext>
          </a:extLst>
        </xdr:cNvPr>
        <xdr:cNvSpPr/>
      </xdr:nvSpPr>
      <xdr:spPr>
        <a:xfrm>
          <a:off x="3023152" y="2327413"/>
          <a:ext cx="4406348" cy="1987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11</xdr:col>
      <xdr:colOff>419235</xdr:colOff>
      <xdr:row>89</xdr:row>
      <xdr:rowOff>173938</xdr:rowOff>
    </xdr:from>
    <xdr:to>
      <xdr:col>12</xdr:col>
      <xdr:colOff>1915453</xdr:colOff>
      <xdr:row>89</xdr:row>
      <xdr:rowOff>173938</xdr:rowOff>
    </xdr:to>
    <xdr:sp macro="" textlink="">
      <xdr:nvSpPr>
        <xdr:cNvPr id="8" name="正方形/長方形 7">
          <a:hlinkClick xmlns:r="http://schemas.openxmlformats.org/officeDocument/2006/relationships" r:id="rId9"/>
          <a:extLst>
            <a:ext uri="{FF2B5EF4-FFF2-40B4-BE49-F238E27FC236}">
              <a16:creationId xmlns:a16="http://schemas.microsoft.com/office/drawing/2014/main" id="{00000000-0008-0000-0300-000008000000}"/>
            </a:ext>
          </a:extLst>
        </xdr:cNvPr>
        <xdr:cNvSpPr/>
      </xdr:nvSpPr>
      <xdr:spPr>
        <a:xfrm>
          <a:off x="1338605" y="33925568"/>
          <a:ext cx="3600000" cy="0"/>
        </a:xfrm>
        <a:prstGeom prst="rect">
          <a:avLst/>
        </a:prstGeom>
        <a:noFill/>
        <a:ln w="6350">
          <a:solidFill>
            <a:srgbClr val="4472C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kishii/Desktop/&#9679;&#27861;&#20196;&#12475;&#12523;&#12501;&#12481;&#12455;&#12483;&#12463;&#12471;&#12540;&#12488;0924kish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印刷提出① 基本事項】"/>
      <sheetName val="【印刷提出② 変更確認】"/>
      <sheetName val="【印刷提出③ 結果入力】"/>
      <sheetName val="仮リンク先（後日破棄）"/>
    </sheetNames>
    <sheetDataSet>
      <sheetData sheetId="0"/>
      <sheetData sheetId="1">
        <row r="5">
          <cell r="F5" t="str">
            <v>株式会社〇〇〇〇</v>
          </cell>
        </row>
        <row r="7">
          <cell r="F7" t="str">
            <v>〇〇〇〇保育園</v>
          </cell>
        </row>
        <row r="9">
          <cell r="F9" t="str">
            <v>育成 太郎</v>
          </cell>
          <cell r="K9" t="str">
            <v>H009999</v>
          </cell>
        </row>
        <row r="11">
          <cell r="F11" t="str">
            <v>2020年度（令和2年）</v>
          </cell>
          <cell r="K11" t="str">
            <v>あり</v>
          </cell>
        </row>
        <row r="13">
          <cell r="F13" t="str">
            <v>2022（令和4）年度</v>
          </cell>
          <cell r="K13" t="str">
            <v>2024/12/〇〇</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テーブル8" displayName="テーブル8" ref="AD63:AD74" totalsRowShown="0" headerRowDxfId="449" dataDxfId="448">
  <autoFilter ref="AD63:AD74" xr:uid="{00000000-0009-0000-0100-000008000000}"/>
  <tableColumns count="1">
    <tableColumn id="1" xr3:uid="{00000000-0010-0000-0000-000001000000}" name="選択してください" dataDxfId="447"/>
  </tableColumns>
  <tableStyleInfo name="TableStyleDark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テーブル9" displayName="テーブル9" ref="AE63:AE73" totalsRowShown="0" headerRowDxfId="446" dataDxfId="445">
  <autoFilter ref="AE63:AE73" xr:uid="{00000000-0009-0000-0100-000009000000}"/>
  <tableColumns count="1">
    <tableColumn id="1" xr3:uid="{00000000-0010-0000-0100-000001000000}" name="・2016年度※平成28" dataDxfId="444"/>
  </tableColumns>
  <tableStyleInfo name="TableStyleDark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テーブル10" displayName="テーブル10" ref="AF63:AF72" totalsRowShown="0" headerRowDxfId="443" dataDxfId="442">
  <autoFilter ref="AF63:AF72" xr:uid="{00000000-0009-0000-0100-00000A000000}"/>
  <tableColumns count="1">
    <tableColumn id="1" xr3:uid="{00000000-0010-0000-0200-000001000000}" name="・2017年度※平成29" dataDxfId="441"/>
  </tableColumns>
  <tableStyleInfo name="TableStyleDark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テーブル11" displayName="テーブル11" ref="AG63:AG71" totalsRowShown="0" headerRowDxfId="440" dataDxfId="439">
  <autoFilter ref="AG63:AG71" xr:uid="{00000000-0009-0000-0100-00000B000000}"/>
  <tableColumns count="1">
    <tableColumn id="1" xr3:uid="{00000000-0010-0000-0300-000001000000}" name="・2018年度※平成30" dataDxfId="438"/>
  </tableColumns>
  <tableStyleInfo name="TableStyleDark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テーブル12" displayName="テーブル12" ref="AH63:AH70" totalsRowShown="0" headerRowDxfId="437" dataDxfId="436">
  <autoFilter ref="AH63:AH70" xr:uid="{00000000-0009-0000-0100-00000C000000}"/>
  <tableColumns count="1">
    <tableColumn id="1" xr3:uid="{00000000-0010-0000-0400-000001000000}" name="・2019年度※令和元" dataDxfId="435"/>
  </tableColumns>
  <tableStyleInfo name="TableStyleDark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テーブル13" displayName="テーブル13" ref="AI63:AI69" totalsRowShown="0" headerRowDxfId="434" dataDxfId="433">
  <autoFilter ref="AI63:AI69" xr:uid="{00000000-0009-0000-0100-00000D000000}"/>
  <tableColumns count="1">
    <tableColumn id="1" xr3:uid="{00000000-0010-0000-0500-000001000000}" name="・2020年度※令和2" dataDxfId="432"/>
  </tableColumns>
  <tableStyleInfo name="TableStyleDark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テーブル14" displayName="テーブル14" ref="AJ63:AJ68" totalsRowShown="0" headerRowDxfId="431" dataDxfId="430">
  <autoFilter ref="AJ63:AJ68" xr:uid="{00000000-0009-0000-0100-00000E000000}"/>
  <tableColumns count="1">
    <tableColumn id="1" xr3:uid="{00000000-0010-0000-0600-000001000000}" name="・2021年度※令和3" dataDxfId="429"/>
  </tableColumns>
  <tableStyleInfo name="TableStyleDark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テーブル15" displayName="テーブル15" ref="AK63:AK67" totalsRowShown="0" headerRowDxfId="428" dataDxfId="427">
  <autoFilter ref="AK63:AK67" xr:uid="{00000000-0009-0000-0100-00000F000000}"/>
  <tableColumns count="1">
    <tableColumn id="1" xr3:uid="{00000000-0010-0000-0700-000001000000}" name="・2022年度※令和4" dataDxfId="426"/>
  </tableColumns>
  <tableStyleInfo name="TableStyleDark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table" Target="../tables/table5.xml"/><Relationship Id="rId3" Type="http://schemas.openxmlformats.org/officeDocument/2006/relationships/vmlDrawing" Target="../drawings/vmlDrawing1.vml"/><Relationship Id="rId21" Type="http://schemas.openxmlformats.org/officeDocument/2006/relationships/table" Target="../tables/table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table" Target="../tables/table4.xml"/><Relationship Id="rId2" Type="http://schemas.openxmlformats.org/officeDocument/2006/relationships/drawing" Target="../drawings/drawing2.xml"/><Relationship Id="rId16" Type="http://schemas.openxmlformats.org/officeDocument/2006/relationships/table" Target="../tables/table3.xml"/><Relationship Id="rId20"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table" Target="../tables/table2.xml"/><Relationship Id="rId10" Type="http://schemas.openxmlformats.org/officeDocument/2006/relationships/ctrlProp" Target="../ctrlProps/ctrlProp7.xml"/><Relationship Id="rId19"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table" Target="../tables/table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13" Type="http://schemas.openxmlformats.org/officeDocument/2006/relationships/ctrlProp" Target="../ctrlProps/ctrlProp120.xml"/><Relationship Id="rId118" Type="http://schemas.openxmlformats.org/officeDocument/2006/relationships/ctrlProp" Target="../ctrlProps/ctrlProp125.xml"/><Relationship Id="rId126" Type="http://schemas.openxmlformats.org/officeDocument/2006/relationships/ctrlProp" Target="../ctrlProps/ctrlProp133.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80" Type="http://schemas.openxmlformats.org/officeDocument/2006/relationships/ctrlProp" Target="../ctrlProps/ctrlProp87.xml"/><Relationship Id="rId85" Type="http://schemas.openxmlformats.org/officeDocument/2006/relationships/ctrlProp" Target="../ctrlProps/ctrlProp92.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103" Type="http://schemas.openxmlformats.org/officeDocument/2006/relationships/ctrlProp" Target="../ctrlProps/ctrlProp110.xml"/><Relationship Id="rId108" Type="http://schemas.openxmlformats.org/officeDocument/2006/relationships/ctrlProp" Target="../ctrlProps/ctrlProp115.xml"/><Relationship Id="rId116" Type="http://schemas.openxmlformats.org/officeDocument/2006/relationships/ctrlProp" Target="../ctrlProps/ctrlProp123.xml"/><Relationship Id="rId124" Type="http://schemas.openxmlformats.org/officeDocument/2006/relationships/ctrlProp" Target="../ctrlProps/ctrlProp131.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11"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6" Type="http://schemas.openxmlformats.org/officeDocument/2006/relationships/ctrlProp" Target="../ctrlProps/ctrlProp113.xml"/><Relationship Id="rId114" Type="http://schemas.openxmlformats.org/officeDocument/2006/relationships/ctrlProp" Target="../ctrlProps/ctrlProp121.xml"/><Relationship Id="rId119" Type="http://schemas.openxmlformats.org/officeDocument/2006/relationships/ctrlProp" Target="../ctrlProps/ctrlProp126.xml"/><Relationship Id="rId127" Type="http://schemas.openxmlformats.org/officeDocument/2006/relationships/comments" Target="../comments2.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3.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61" Type="http://schemas.openxmlformats.org/officeDocument/2006/relationships/ctrlProp" Target="../ctrlProps/ctrlProp68.xml"/><Relationship Id="rId8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M294"/>
  <sheetViews>
    <sheetView showGridLines="0" showRowColHeaders="0" tabSelected="1" topLeftCell="B1" zoomScale="120" zoomScaleNormal="120" zoomScaleSheetLayoutView="120" workbookViewId="0">
      <selection activeCell="D3" sqref="D3"/>
    </sheetView>
  </sheetViews>
  <sheetFormatPr defaultColWidth="0" defaultRowHeight="18.75" customHeight="1" zeroHeight="1"/>
  <cols>
    <col min="1" max="1" width="6.5" style="82" hidden="1" customWidth="1"/>
    <col min="2" max="2" width="6.5" style="82" customWidth="1"/>
    <col min="3" max="3" width="64.75" style="82" customWidth="1"/>
    <col min="4" max="4" width="26.25" style="82" customWidth="1"/>
    <col min="5" max="5" width="6.75" style="82" customWidth="1"/>
    <col min="6" max="16383" width="9" style="82" hidden="1"/>
    <col min="16384" max="16384" width="9" style="82" hidden="1" customWidth="1"/>
  </cols>
  <sheetData>
    <row r="1" spans="1:13" ht="36.75" customHeight="1">
      <c r="A1" s="418"/>
      <c r="B1" s="418"/>
      <c r="C1" s="418"/>
      <c r="D1" s="418"/>
      <c r="E1" s="418"/>
      <c r="F1" s="418"/>
      <c r="G1" s="418"/>
      <c r="H1" s="418"/>
      <c r="I1" s="418"/>
    </row>
    <row r="2" spans="1:13" ht="49.5" customHeight="1">
      <c r="A2" s="418"/>
      <c r="B2" s="418"/>
      <c r="C2" s="535" t="s">
        <v>239</v>
      </c>
      <c r="D2" s="535"/>
      <c r="E2" s="419"/>
      <c r="F2" s="419"/>
      <c r="G2" s="419"/>
      <c r="H2" s="419"/>
      <c r="I2" s="419"/>
      <c r="J2" s="420"/>
      <c r="K2" s="420"/>
      <c r="L2" s="420"/>
      <c r="M2" s="420"/>
    </row>
    <row r="3" spans="1:13" ht="58.5" customHeight="1">
      <c r="A3" s="418"/>
      <c r="B3" s="418"/>
      <c r="C3" s="421"/>
      <c r="D3" s="420"/>
      <c r="E3" s="419"/>
      <c r="F3" s="419"/>
      <c r="G3" s="419"/>
      <c r="H3" s="419"/>
      <c r="I3" s="419"/>
      <c r="J3" s="420"/>
      <c r="K3" s="420"/>
      <c r="L3" s="420"/>
      <c r="M3" s="420"/>
    </row>
    <row r="4" spans="1:13" ht="22.5" customHeight="1">
      <c r="A4" s="418"/>
      <c r="B4" s="418"/>
      <c r="C4" s="422" t="s">
        <v>329</v>
      </c>
      <c r="D4" s="423"/>
      <c r="E4" s="419"/>
      <c r="F4" s="419"/>
      <c r="G4" s="419"/>
      <c r="H4" s="419"/>
      <c r="I4" s="419"/>
      <c r="J4" s="420"/>
      <c r="K4" s="420"/>
      <c r="L4" s="420"/>
      <c r="M4" s="420"/>
    </row>
    <row r="5" spans="1:13" ht="276.75" customHeight="1">
      <c r="A5" s="418"/>
      <c r="B5" s="418"/>
      <c r="C5" s="536"/>
      <c r="D5" s="537"/>
      <c r="E5" s="418"/>
      <c r="F5" s="424"/>
      <c r="G5" s="418"/>
      <c r="H5" s="418"/>
      <c r="I5" s="418"/>
    </row>
    <row r="6" spans="1:13" ht="23.25" customHeight="1">
      <c r="A6" s="418"/>
      <c r="B6" s="418"/>
      <c r="C6" s="538" t="s">
        <v>441</v>
      </c>
      <c r="D6" s="538"/>
      <c r="E6" s="418"/>
      <c r="F6" s="418"/>
      <c r="G6" s="418"/>
      <c r="H6" s="418"/>
      <c r="I6" s="418"/>
    </row>
    <row r="7" spans="1:13" ht="23.25" customHeight="1">
      <c r="A7" s="418"/>
      <c r="B7" s="418"/>
      <c r="C7" s="538" t="s">
        <v>387</v>
      </c>
      <c r="D7" s="538"/>
      <c r="E7" s="418"/>
      <c r="F7" s="418"/>
      <c r="G7" s="418"/>
      <c r="H7" s="418"/>
      <c r="I7" s="418"/>
    </row>
    <row r="8" spans="1:13" ht="42.75" customHeight="1">
      <c r="A8" s="418"/>
      <c r="B8" s="418"/>
      <c r="C8" s="425"/>
      <c r="D8" s="426"/>
      <c r="E8" s="418"/>
      <c r="F8" s="418"/>
      <c r="G8" s="418"/>
      <c r="H8" s="418"/>
      <c r="I8" s="418"/>
    </row>
    <row r="9" spans="1:13" ht="72.75" customHeight="1">
      <c r="A9" s="418"/>
      <c r="B9" s="418"/>
      <c r="C9" s="536"/>
      <c r="D9" s="536"/>
      <c r="E9" s="418"/>
      <c r="F9" s="418"/>
      <c r="G9" s="418"/>
      <c r="H9" s="418"/>
      <c r="I9" s="418"/>
    </row>
    <row r="10" spans="1:13" ht="20.100000000000001" customHeight="1">
      <c r="A10" s="418"/>
      <c r="B10" s="418"/>
      <c r="C10" s="427"/>
      <c r="E10" s="418"/>
      <c r="F10" s="418"/>
      <c r="G10" s="418"/>
      <c r="H10" s="418"/>
      <c r="I10" s="418"/>
    </row>
    <row r="11" spans="1:13" ht="20.100000000000001" customHeight="1">
      <c r="A11" s="418"/>
      <c r="B11" s="418"/>
      <c r="C11" s="427"/>
      <c r="E11" s="418"/>
      <c r="F11" s="418"/>
      <c r="G11" s="418"/>
      <c r="H11" s="418"/>
      <c r="I11" s="418"/>
    </row>
    <row r="12" spans="1:13" ht="20.100000000000001" customHeight="1">
      <c r="A12" s="418"/>
      <c r="B12" s="418"/>
      <c r="C12" s="427"/>
      <c r="E12" s="418"/>
      <c r="F12" s="418"/>
      <c r="G12" s="418"/>
      <c r="H12" s="418"/>
      <c r="I12" s="418"/>
    </row>
    <row r="13" spans="1:13" ht="20.100000000000001" customHeight="1">
      <c r="A13" s="418"/>
      <c r="B13" s="418"/>
      <c r="E13" s="418"/>
      <c r="F13" s="418"/>
      <c r="G13" s="418"/>
      <c r="H13" s="418"/>
      <c r="I13" s="418"/>
    </row>
    <row r="14" spans="1:13" ht="39" customHeight="1">
      <c r="A14" s="418"/>
      <c r="B14" s="418"/>
      <c r="C14" s="428" t="s">
        <v>299</v>
      </c>
      <c r="E14" s="418"/>
      <c r="F14" s="418"/>
      <c r="G14" s="418"/>
      <c r="H14" s="418"/>
      <c r="I14" s="418"/>
    </row>
    <row r="15" spans="1:13" ht="20.100000000000001" customHeight="1">
      <c r="A15" s="418"/>
      <c r="B15" s="418"/>
      <c r="C15" s="82" t="s">
        <v>263</v>
      </c>
      <c r="E15" s="418"/>
      <c r="F15" s="418"/>
      <c r="G15" s="418"/>
      <c r="H15" s="418"/>
      <c r="I15" s="418"/>
    </row>
    <row r="16" spans="1:13" ht="20.100000000000001" customHeight="1">
      <c r="A16" s="418"/>
      <c r="B16" s="418"/>
      <c r="E16" s="418"/>
      <c r="F16" s="418"/>
      <c r="G16" s="418"/>
      <c r="H16" s="418"/>
      <c r="I16" s="418"/>
    </row>
    <row r="17" spans="1:13" ht="20.100000000000001" customHeight="1">
      <c r="A17" s="418"/>
      <c r="B17" s="418"/>
      <c r="E17" s="418"/>
      <c r="F17" s="418"/>
      <c r="G17" s="418"/>
      <c r="H17" s="418"/>
      <c r="I17" s="418"/>
    </row>
    <row r="18" spans="1:13" ht="20.100000000000001" customHeight="1">
      <c r="A18" s="418"/>
      <c r="B18" s="418"/>
      <c r="E18" s="418"/>
      <c r="F18" s="418"/>
      <c r="G18" s="418"/>
      <c r="H18" s="418"/>
      <c r="I18" s="418"/>
      <c r="M18" s="427"/>
    </row>
    <row r="19" spans="1:13" ht="20.100000000000001" customHeight="1">
      <c r="A19" s="418"/>
      <c r="B19" s="418"/>
      <c r="C19" s="427"/>
      <c r="E19" s="418"/>
      <c r="F19" s="418"/>
      <c r="G19" s="418"/>
      <c r="H19" s="418"/>
      <c r="I19" s="418"/>
    </row>
    <row r="20" spans="1:13" ht="20.100000000000001" customHeight="1">
      <c r="A20" s="418"/>
      <c r="B20" s="418"/>
      <c r="E20" s="418"/>
      <c r="F20" s="418"/>
      <c r="G20" s="418"/>
      <c r="H20" s="418"/>
      <c r="I20" s="418"/>
    </row>
    <row r="21" spans="1:13" ht="20.100000000000001" customHeight="1">
      <c r="A21" s="418"/>
      <c r="B21" s="418"/>
      <c r="C21" s="427"/>
      <c r="E21" s="418"/>
      <c r="F21" s="418"/>
      <c r="G21" s="418"/>
      <c r="H21" s="418"/>
      <c r="I21" s="418"/>
    </row>
    <row r="22" spans="1:13" ht="20.100000000000001" customHeight="1">
      <c r="A22" s="418"/>
      <c r="B22" s="418"/>
      <c r="D22" s="429"/>
      <c r="E22" s="418"/>
      <c r="F22" s="418"/>
      <c r="G22" s="418"/>
      <c r="H22" s="418"/>
      <c r="I22" s="418"/>
    </row>
    <row r="23" spans="1:13" ht="20.100000000000001" customHeight="1">
      <c r="A23" s="418"/>
      <c r="B23" s="418"/>
      <c r="E23" s="418"/>
      <c r="F23" s="418"/>
      <c r="G23" s="418"/>
      <c r="H23" s="418"/>
      <c r="I23" s="418"/>
    </row>
    <row r="24" spans="1:13" ht="20.100000000000001" customHeight="1">
      <c r="A24" s="418"/>
      <c r="B24" s="418"/>
      <c r="E24" s="418"/>
      <c r="F24" s="418"/>
      <c r="G24" s="418"/>
      <c r="H24" s="418"/>
      <c r="I24" s="418"/>
    </row>
    <row r="25" spans="1:13" ht="20.100000000000001" customHeight="1">
      <c r="A25" s="418"/>
      <c r="B25" s="418"/>
      <c r="E25" s="418"/>
      <c r="F25" s="418"/>
      <c r="G25" s="418"/>
      <c r="H25" s="418"/>
      <c r="I25" s="418"/>
    </row>
    <row r="26" spans="1:13" ht="20.100000000000001" customHeight="1">
      <c r="A26" s="418"/>
      <c r="B26" s="418"/>
      <c r="E26" s="418"/>
      <c r="F26" s="418"/>
      <c r="G26" s="418"/>
      <c r="H26" s="418"/>
      <c r="I26" s="418"/>
    </row>
    <row r="27" spans="1:13" ht="20.100000000000001" customHeight="1">
      <c r="A27" s="418"/>
      <c r="B27" s="418"/>
      <c r="E27" s="418"/>
      <c r="F27" s="418"/>
      <c r="G27" s="418"/>
      <c r="H27" s="418"/>
      <c r="I27" s="418"/>
    </row>
    <row r="28" spans="1:13" ht="20.100000000000001" customHeight="1">
      <c r="A28" s="418"/>
      <c r="B28" s="418"/>
      <c r="E28" s="418"/>
      <c r="F28" s="418"/>
      <c r="G28" s="418"/>
      <c r="H28" s="418"/>
      <c r="I28" s="418"/>
      <c r="M28" s="427"/>
    </row>
    <row r="29" spans="1:13" ht="20.100000000000001" customHeight="1">
      <c r="A29" s="418"/>
      <c r="B29" s="418"/>
      <c r="C29" s="427"/>
      <c r="E29" s="418"/>
      <c r="F29" s="418"/>
      <c r="G29" s="418"/>
      <c r="H29" s="418"/>
      <c r="I29" s="418"/>
    </row>
    <row r="30" spans="1:13" ht="20.100000000000001" customHeight="1">
      <c r="A30" s="418"/>
      <c r="B30" s="418"/>
      <c r="E30" s="418"/>
      <c r="F30" s="418"/>
      <c r="G30" s="418"/>
      <c r="H30" s="418"/>
      <c r="I30" s="418"/>
    </row>
    <row r="31" spans="1:13" ht="20.100000000000001" customHeight="1">
      <c r="A31" s="418"/>
      <c r="B31" s="418"/>
      <c r="C31" s="427"/>
      <c r="E31" s="418"/>
      <c r="F31" s="418"/>
      <c r="G31" s="418"/>
      <c r="H31" s="418"/>
      <c r="I31" s="418"/>
    </row>
    <row r="32" spans="1:13" ht="20.100000000000001" customHeight="1">
      <c r="A32" s="418"/>
      <c r="B32" s="418"/>
      <c r="E32" s="418"/>
      <c r="F32" s="418"/>
      <c r="G32" s="418"/>
      <c r="H32" s="418"/>
      <c r="I32" s="418"/>
    </row>
    <row r="33" spans="1:13" ht="20.100000000000001" customHeight="1">
      <c r="A33" s="418"/>
      <c r="B33" s="418"/>
      <c r="E33" s="418"/>
      <c r="F33" s="418"/>
      <c r="G33" s="418"/>
      <c r="H33" s="418"/>
      <c r="I33" s="418"/>
    </row>
    <row r="34" spans="1:13" ht="20.100000000000001" customHeight="1">
      <c r="A34" s="418"/>
      <c r="B34" s="418"/>
      <c r="E34" s="418"/>
      <c r="F34" s="418"/>
      <c r="G34" s="418"/>
      <c r="H34" s="418"/>
      <c r="I34" s="418"/>
    </row>
    <row r="35" spans="1:13" ht="20.100000000000001" customHeight="1">
      <c r="A35" s="418"/>
      <c r="B35" s="418"/>
      <c r="E35" s="418"/>
      <c r="F35" s="418"/>
      <c r="G35" s="418"/>
      <c r="H35" s="418"/>
      <c r="I35" s="418"/>
    </row>
    <row r="36" spans="1:13" ht="20.100000000000001" customHeight="1">
      <c r="A36" s="418"/>
      <c r="B36" s="418"/>
      <c r="E36" s="418"/>
      <c r="F36" s="418"/>
      <c r="G36" s="418"/>
      <c r="H36" s="418"/>
      <c r="I36" s="418"/>
    </row>
    <row r="37" spans="1:13" ht="20.100000000000001" customHeight="1">
      <c r="A37" s="418"/>
      <c r="B37" s="418"/>
      <c r="E37" s="418"/>
      <c r="F37" s="418"/>
      <c r="G37" s="418"/>
      <c r="H37" s="418"/>
      <c r="I37" s="418"/>
    </row>
    <row r="38" spans="1:13" ht="20.100000000000001" customHeight="1">
      <c r="A38" s="418"/>
      <c r="B38" s="418"/>
      <c r="E38" s="418"/>
      <c r="F38" s="418"/>
      <c r="G38" s="418"/>
      <c r="H38" s="418"/>
      <c r="I38" s="418"/>
    </row>
    <row r="39" spans="1:13" ht="20.100000000000001" customHeight="1">
      <c r="A39" s="418"/>
      <c r="B39" s="418"/>
      <c r="E39" s="418"/>
      <c r="F39" s="418"/>
      <c r="G39" s="418"/>
      <c r="H39" s="418"/>
      <c r="I39" s="418"/>
    </row>
    <row r="40" spans="1:13" ht="20.100000000000001" customHeight="1">
      <c r="A40" s="418"/>
      <c r="B40" s="418"/>
      <c r="E40" s="418"/>
      <c r="F40" s="418"/>
      <c r="G40" s="418"/>
      <c r="H40" s="418"/>
      <c r="I40" s="418"/>
    </row>
    <row r="41" spans="1:13" ht="20.100000000000001" customHeight="1">
      <c r="A41" s="418"/>
      <c r="B41" s="418"/>
      <c r="E41" s="418"/>
      <c r="F41" s="418"/>
      <c r="G41" s="418"/>
      <c r="H41" s="418"/>
      <c r="I41" s="418"/>
      <c r="M41" s="427"/>
    </row>
    <row r="42" spans="1:13" ht="20.100000000000001" customHeight="1">
      <c r="A42" s="418"/>
      <c r="B42" s="418"/>
      <c r="C42" s="427"/>
      <c r="E42" s="418"/>
      <c r="F42" s="418"/>
      <c r="G42" s="418"/>
      <c r="H42" s="418"/>
      <c r="I42" s="418"/>
    </row>
    <row r="43" spans="1:13" ht="20.100000000000001" customHeight="1">
      <c r="A43" s="418"/>
      <c r="B43" s="418"/>
      <c r="E43" s="418"/>
      <c r="F43" s="418"/>
      <c r="G43" s="418"/>
      <c r="H43" s="418"/>
      <c r="I43" s="418"/>
    </row>
    <row r="44" spans="1:13" ht="20.100000000000001" customHeight="1">
      <c r="A44" s="418"/>
      <c r="B44" s="418"/>
      <c r="C44" s="430"/>
      <c r="D44" s="430"/>
      <c r="E44" s="418"/>
      <c r="F44" s="418"/>
      <c r="G44" s="418"/>
      <c r="H44" s="418"/>
      <c r="I44" s="418"/>
    </row>
    <row r="45" spans="1:13" ht="20.100000000000001" customHeight="1">
      <c r="A45" s="418"/>
      <c r="B45" s="418"/>
      <c r="C45" s="430" t="s">
        <v>300</v>
      </c>
      <c r="D45" s="430"/>
      <c r="E45" s="418"/>
      <c r="F45" s="418"/>
      <c r="G45" s="418"/>
      <c r="H45" s="418"/>
      <c r="I45" s="418"/>
    </row>
    <row r="46" spans="1:13" ht="20.100000000000001" customHeight="1">
      <c r="A46" s="418"/>
      <c r="B46" s="418"/>
      <c r="C46" s="539" t="s">
        <v>350</v>
      </c>
      <c r="D46" s="539"/>
      <c r="E46" s="418"/>
      <c r="F46" s="418"/>
      <c r="G46" s="418"/>
      <c r="H46" s="418"/>
      <c r="I46" s="418"/>
    </row>
    <row r="47" spans="1:13" ht="20.100000000000001" customHeight="1">
      <c r="A47" s="418"/>
      <c r="B47" s="418"/>
      <c r="C47" s="431" t="s">
        <v>442</v>
      </c>
      <c r="D47" s="431"/>
      <c r="E47" s="418"/>
      <c r="F47" s="418"/>
      <c r="G47" s="418"/>
      <c r="H47" s="418"/>
      <c r="I47" s="418"/>
    </row>
    <row r="48" spans="1:13" ht="20.100000000000001" customHeight="1">
      <c r="A48" s="418"/>
      <c r="B48" s="418"/>
      <c r="C48" s="430" t="s">
        <v>349</v>
      </c>
      <c r="D48" s="430"/>
      <c r="E48" s="418"/>
      <c r="F48" s="418"/>
      <c r="G48" s="418"/>
      <c r="H48" s="418"/>
      <c r="I48" s="418"/>
    </row>
    <row r="49" spans="1:13" ht="20.100000000000001" customHeight="1">
      <c r="A49" s="418"/>
      <c r="B49" s="418"/>
      <c r="E49" s="418"/>
      <c r="F49" s="418"/>
      <c r="G49" s="418"/>
      <c r="H49" s="418"/>
      <c r="I49" s="418"/>
    </row>
    <row r="50" spans="1:13" ht="39" customHeight="1">
      <c r="A50" s="418"/>
      <c r="B50" s="418"/>
      <c r="C50" s="531" t="s">
        <v>315</v>
      </c>
      <c r="D50" s="531"/>
      <c r="E50" s="418"/>
      <c r="F50" s="418"/>
      <c r="G50" s="418"/>
      <c r="H50" s="418"/>
      <c r="I50" s="418"/>
    </row>
    <row r="51" spans="1:13" ht="20.100000000000001" customHeight="1">
      <c r="A51" s="418"/>
      <c r="B51" s="418"/>
      <c r="C51" s="82" t="s">
        <v>302</v>
      </c>
      <c r="E51" s="418"/>
      <c r="F51" s="418"/>
      <c r="G51" s="418"/>
      <c r="H51" s="418"/>
      <c r="I51" s="418"/>
    </row>
    <row r="52" spans="1:13" ht="20.100000000000001" customHeight="1">
      <c r="A52" s="418"/>
      <c r="B52" s="418"/>
      <c r="E52" s="418"/>
      <c r="F52" s="418"/>
      <c r="G52" s="418"/>
      <c r="H52" s="418"/>
      <c r="I52" s="418"/>
      <c r="M52" s="427"/>
    </row>
    <row r="53" spans="1:13" ht="20.100000000000001" customHeight="1">
      <c r="A53" s="418"/>
      <c r="B53" s="418"/>
      <c r="C53" s="427"/>
      <c r="E53" s="418"/>
      <c r="F53" s="418"/>
      <c r="G53" s="418"/>
      <c r="H53" s="418"/>
      <c r="I53" s="418"/>
    </row>
    <row r="54" spans="1:13" ht="20.100000000000001" customHeight="1">
      <c r="A54" s="418"/>
      <c r="B54" s="418"/>
      <c r="E54" s="418"/>
      <c r="F54" s="418"/>
      <c r="G54" s="418"/>
      <c r="H54" s="418"/>
      <c r="I54" s="418"/>
    </row>
    <row r="55" spans="1:13" ht="20.100000000000001" customHeight="1">
      <c r="A55" s="418"/>
      <c r="B55" s="418"/>
      <c r="C55" s="427"/>
      <c r="E55" s="418"/>
      <c r="F55" s="418"/>
      <c r="G55" s="418"/>
      <c r="H55" s="418"/>
      <c r="I55" s="418"/>
    </row>
    <row r="56" spans="1:13" ht="20.100000000000001" customHeight="1">
      <c r="A56" s="418"/>
      <c r="B56" s="418"/>
      <c r="E56" s="418"/>
      <c r="F56" s="418"/>
      <c r="G56" s="418"/>
      <c r="H56" s="418"/>
      <c r="I56" s="418"/>
    </row>
    <row r="57" spans="1:13" ht="20.100000000000001" customHeight="1">
      <c r="A57" s="418"/>
      <c r="B57" s="418"/>
      <c r="E57" s="418"/>
      <c r="F57" s="418"/>
      <c r="G57" s="418"/>
      <c r="H57" s="418"/>
      <c r="I57" s="418"/>
    </row>
    <row r="58" spans="1:13" ht="20.100000000000001" customHeight="1">
      <c r="A58" s="418"/>
      <c r="B58" s="418"/>
      <c r="E58" s="418"/>
      <c r="F58" s="418"/>
      <c r="G58" s="418"/>
      <c r="H58" s="418"/>
      <c r="I58" s="418"/>
    </row>
    <row r="59" spans="1:13" ht="20.100000000000001" customHeight="1">
      <c r="A59" s="418"/>
      <c r="B59" s="418"/>
      <c r="E59" s="418"/>
      <c r="F59" s="418"/>
      <c r="G59" s="418"/>
      <c r="H59" s="418"/>
      <c r="I59" s="418"/>
    </row>
    <row r="60" spans="1:13" ht="20.100000000000001" customHeight="1">
      <c r="A60" s="418"/>
      <c r="B60" s="418"/>
      <c r="E60" s="418"/>
      <c r="F60" s="418"/>
      <c r="G60" s="418"/>
      <c r="H60" s="418"/>
      <c r="I60" s="418"/>
    </row>
    <row r="61" spans="1:13" ht="20.100000000000001" customHeight="1">
      <c r="A61" s="418"/>
      <c r="B61" s="418"/>
      <c r="E61" s="418"/>
      <c r="F61" s="418"/>
      <c r="G61" s="418"/>
      <c r="H61" s="418"/>
      <c r="I61" s="418"/>
    </row>
    <row r="62" spans="1:13" ht="20.100000000000001" customHeight="1">
      <c r="A62" s="418"/>
      <c r="B62" s="418"/>
      <c r="E62" s="418"/>
      <c r="F62" s="418"/>
      <c r="G62" s="418"/>
      <c r="H62" s="418"/>
      <c r="I62" s="418"/>
      <c r="M62" s="427"/>
    </row>
    <row r="63" spans="1:13" ht="20.100000000000001" customHeight="1">
      <c r="A63" s="418"/>
      <c r="B63" s="418"/>
      <c r="C63" s="427"/>
      <c r="E63" s="418"/>
      <c r="F63" s="418"/>
      <c r="G63" s="418"/>
      <c r="H63" s="418"/>
      <c r="I63" s="418"/>
    </row>
    <row r="64" spans="1:13" ht="20.100000000000001" customHeight="1">
      <c r="A64" s="418"/>
      <c r="B64" s="418"/>
      <c r="E64" s="418"/>
      <c r="F64" s="418"/>
      <c r="G64" s="418"/>
      <c r="H64" s="418"/>
      <c r="I64" s="418"/>
    </row>
    <row r="65" spans="1:13" ht="20.100000000000001" customHeight="1">
      <c r="A65" s="418"/>
      <c r="B65" s="418"/>
      <c r="C65" s="427"/>
      <c r="E65" s="418"/>
      <c r="F65" s="418"/>
      <c r="G65" s="418"/>
      <c r="H65" s="418"/>
      <c r="I65" s="418"/>
    </row>
    <row r="66" spans="1:13" ht="20.100000000000001" customHeight="1">
      <c r="A66" s="418"/>
      <c r="B66" s="418"/>
      <c r="E66" s="418"/>
      <c r="F66" s="418"/>
      <c r="G66" s="418"/>
      <c r="H66" s="418"/>
      <c r="I66" s="418"/>
    </row>
    <row r="67" spans="1:13" ht="20.100000000000001" customHeight="1">
      <c r="A67" s="418"/>
      <c r="B67" s="418"/>
      <c r="E67" s="418"/>
      <c r="F67" s="418"/>
      <c r="G67" s="418"/>
      <c r="H67" s="418"/>
      <c r="I67" s="418"/>
    </row>
    <row r="68" spans="1:13" ht="20.100000000000001" customHeight="1">
      <c r="A68" s="418"/>
      <c r="B68" s="418"/>
      <c r="E68" s="418"/>
      <c r="F68" s="418"/>
      <c r="G68" s="418"/>
      <c r="H68" s="418"/>
      <c r="I68" s="418"/>
    </row>
    <row r="69" spans="1:13" ht="20.100000000000001" customHeight="1">
      <c r="A69" s="418"/>
      <c r="B69" s="418"/>
      <c r="E69" s="418"/>
      <c r="F69" s="418"/>
      <c r="G69" s="418"/>
      <c r="H69" s="418"/>
      <c r="I69" s="418"/>
    </row>
    <row r="70" spans="1:13" ht="20.100000000000001" customHeight="1">
      <c r="A70" s="418"/>
      <c r="B70" s="418"/>
      <c r="E70" s="418"/>
      <c r="F70" s="418"/>
      <c r="G70" s="418"/>
      <c r="H70" s="418"/>
      <c r="I70" s="418"/>
    </row>
    <row r="71" spans="1:13" ht="20.100000000000001" customHeight="1">
      <c r="A71" s="418"/>
      <c r="B71" s="418"/>
      <c r="E71" s="418"/>
      <c r="F71" s="418"/>
      <c r="G71" s="418"/>
      <c r="H71" s="418"/>
      <c r="I71" s="418"/>
    </row>
    <row r="72" spans="1:13" ht="20.100000000000001" customHeight="1">
      <c r="A72" s="418"/>
      <c r="B72" s="418"/>
      <c r="E72" s="418"/>
      <c r="F72" s="418"/>
      <c r="G72" s="418"/>
      <c r="H72" s="418"/>
      <c r="I72" s="418"/>
    </row>
    <row r="73" spans="1:13" ht="20.100000000000001" customHeight="1">
      <c r="A73" s="418"/>
      <c r="B73" s="418"/>
      <c r="E73" s="418"/>
      <c r="F73" s="418"/>
      <c r="G73" s="418"/>
      <c r="H73" s="418"/>
      <c r="I73" s="418"/>
      <c r="M73" s="427"/>
    </row>
    <row r="74" spans="1:13" ht="20.100000000000001" customHeight="1">
      <c r="A74" s="418"/>
      <c r="B74" s="418"/>
      <c r="C74" s="427"/>
      <c r="E74" s="418"/>
      <c r="F74" s="418"/>
      <c r="G74" s="418"/>
      <c r="H74" s="418"/>
      <c r="I74" s="418"/>
    </row>
    <row r="75" spans="1:13" ht="20.100000000000001" customHeight="1">
      <c r="A75" s="418"/>
      <c r="B75" s="418"/>
      <c r="E75" s="418"/>
      <c r="F75" s="418"/>
      <c r="G75" s="418"/>
      <c r="H75" s="418"/>
      <c r="I75" s="418"/>
    </row>
    <row r="76" spans="1:13" ht="20.100000000000001" customHeight="1">
      <c r="A76" s="418"/>
      <c r="B76" s="418"/>
      <c r="C76" s="427"/>
      <c r="E76" s="418"/>
      <c r="F76" s="418"/>
      <c r="G76" s="418"/>
      <c r="H76" s="418"/>
      <c r="I76" s="418"/>
    </row>
    <row r="77" spans="1:13" ht="20.100000000000001" customHeight="1">
      <c r="A77" s="418"/>
      <c r="B77" s="418"/>
      <c r="E77" s="418"/>
      <c r="F77" s="418"/>
      <c r="G77" s="418"/>
      <c r="H77" s="418"/>
      <c r="I77" s="418"/>
    </row>
    <row r="78" spans="1:13" ht="20.100000000000001" customHeight="1">
      <c r="A78" s="418"/>
      <c r="B78" s="418"/>
      <c r="E78" s="418"/>
      <c r="F78" s="418"/>
      <c r="G78" s="418"/>
      <c r="H78" s="418"/>
      <c r="I78" s="418"/>
    </row>
    <row r="79" spans="1:13" ht="20.100000000000001" customHeight="1">
      <c r="A79" s="418"/>
      <c r="B79" s="418"/>
      <c r="E79" s="418"/>
      <c r="F79" s="418"/>
      <c r="G79" s="418"/>
      <c r="H79" s="418"/>
      <c r="I79" s="418"/>
    </row>
    <row r="80" spans="1:13" ht="20.100000000000001" customHeight="1">
      <c r="A80" s="418"/>
      <c r="B80" s="418"/>
      <c r="E80" s="418"/>
      <c r="F80" s="418"/>
      <c r="G80" s="418"/>
      <c r="H80" s="418"/>
      <c r="I80" s="418"/>
    </row>
    <row r="81" spans="1:13" ht="20.100000000000001" customHeight="1">
      <c r="A81" s="418"/>
      <c r="B81" s="418"/>
      <c r="E81" s="418"/>
      <c r="F81" s="418"/>
      <c r="G81" s="418"/>
      <c r="H81" s="418"/>
      <c r="I81" s="418"/>
    </row>
    <row r="82" spans="1:13" ht="20.100000000000001" customHeight="1">
      <c r="A82" s="418"/>
      <c r="B82" s="418"/>
      <c r="E82" s="418"/>
      <c r="F82" s="418"/>
      <c r="G82" s="418"/>
      <c r="H82" s="418"/>
      <c r="I82" s="418"/>
    </row>
    <row r="83" spans="1:13" ht="20.100000000000001" customHeight="1">
      <c r="A83" s="418"/>
      <c r="B83" s="418"/>
      <c r="E83" s="418"/>
      <c r="F83" s="418"/>
      <c r="G83" s="418"/>
      <c r="H83" s="418"/>
      <c r="I83" s="418"/>
      <c r="M83" s="427"/>
    </row>
    <row r="84" spans="1:13" ht="20.100000000000001" customHeight="1">
      <c r="A84" s="418"/>
      <c r="B84" s="418"/>
      <c r="C84" s="427"/>
      <c r="E84" s="418"/>
      <c r="F84" s="418"/>
      <c r="G84" s="418"/>
      <c r="H84" s="418"/>
      <c r="I84" s="418"/>
    </row>
    <row r="85" spans="1:13" ht="20.100000000000001" customHeight="1">
      <c r="A85" s="418"/>
      <c r="B85" s="418"/>
      <c r="E85" s="418"/>
      <c r="F85" s="418"/>
      <c r="G85" s="418"/>
      <c r="H85" s="418"/>
      <c r="I85" s="418"/>
    </row>
    <row r="86" spans="1:13" ht="20.100000000000001" customHeight="1">
      <c r="A86" s="418"/>
      <c r="B86" s="418"/>
      <c r="C86" s="427"/>
      <c r="E86" s="418"/>
      <c r="F86" s="418"/>
      <c r="G86" s="418"/>
      <c r="H86" s="418"/>
      <c r="I86" s="418"/>
    </row>
    <row r="87" spans="1:13" ht="20.100000000000001" customHeight="1">
      <c r="A87" s="418"/>
      <c r="B87" s="418"/>
      <c r="E87" s="418"/>
      <c r="F87" s="418"/>
      <c r="G87" s="418"/>
      <c r="H87" s="418"/>
      <c r="I87" s="418"/>
    </row>
    <row r="88" spans="1:13" ht="20.100000000000001" customHeight="1">
      <c r="A88" s="418"/>
      <c r="B88" s="418"/>
      <c r="E88" s="418"/>
      <c r="F88" s="418"/>
      <c r="G88" s="418"/>
      <c r="H88" s="418"/>
      <c r="I88" s="418"/>
    </row>
    <row r="89" spans="1:13" ht="20.100000000000001" customHeight="1">
      <c r="A89" s="418"/>
      <c r="B89" s="418"/>
      <c r="E89" s="418"/>
      <c r="F89" s="418"/>
      <c r="G89" s="418"/>
      <c r="H89" s="418"/>
      <c r="I89" s="418"/>
    </row>
    <row r="90" spans="1:13" ht="20.100000000000001" customHeight="1">
      <c r="A90" s="418"/>
      <c r="B90" s="418"/>
      <c r="E90" s="418"/>
      <c r="F90" s="418"/>
      <c r="G90" s="418"/>
      <c r="H90" s="418"/>
      <c r="I90" s="418"/>
    </row>
    <row r="91" spans="1:13" ht="20.100000000000001" customHeight="1">
      <c r="A91" s="418"/>
      <c r="B91" s="418"/>
      <c r="E91" s="418"/>
      <c r="F91" s="418"/>
      <c r="G91" s="418"/>
      <c r="H91" s="418"/>
      <c r="I91" s="418"/>
    </row>
    <row r="92" spans="1:13" ht="20.100000000000001" customHeight="1">
      <c r="A92" s="418"/>
      <c r="B92" s="418"/>
      <c r="C92" s="432"/>
      <c r="E92" s="418"/>
      <c r="F92" s="418"/>
      <c r="G92" s="418"/>
      <c r="H92" s="418"/>
      <c r="I92" s="418"/>
    </row>
    <row r="93" spans="1:13" ht="20.100000000000001" customHeight="1">
      <c r="A93" s="418"/>
      <c r="B93" s="418"/>
      <c r="C93" s="427"/>
      <c r="E93" s="418"/>
      <c r="F93" s="418"/>
      <c r="G93" s="418"/>
      <c r="H93" s="418"/>
      <c r="I93" s="418"/>
    </row>
    <row r="94" spans="1:13" ht="20.100000000000001" customHeight="1">
      <c r="A94" s="418"/>
      <c r="B94" s="418"/>
      <c r="E94" s="418"/>
      <c r="F94" s="418"/>
      <c r="G94" s="418"/>
      <c r="H94" s="418"/>
      <c r="I94" s="418"/>
    </row>
    <row r="95" spans="1:13" ht="20.100000000000001" customHeight="1">
      <c r="A95" s="418"/>
      <c r="B95" s="418"/>
      <c r="E95" s="418"/>
      <c r="F95" s="418"/>
      <c r="G95" s="418"/>
      <c r="H95" s="418"/>
      <c r="I95" s="418"/>
    </row>
    <row r="96" spans="1:13" ht="20.100000000000001" customHeight="1">
      <c r="A96" s="418"/>
      <c r="B96" s="418"/>
      <c r="E96" s="418"/>
      <c r="F96" s="418"/>
      <c r="G96" s="418"/>
      <c r="H96" s="418"/>
      <c r="I96" s="418"/>
    </row>
    <row r="97" spans="1:9" ht="20.100000000000001" customHeight="1">
      <c r="A97" s="418"/>
      <c r="B97" s="418"/>
      <c r="E97" s="418"/>
      <c r="F97" s="418"/>
      <c r="G97" s="418"/>
      <c r="H97" s="418"/>
      <c r="I97" s="418"/>
    </row>
    <row r="98" spans="1:9" ht="20.100000000000001" customHeight="1">
      <c r="A98" s="418"/>
      <c r="B98" s="418"/>
      <c r="E98" s="418"/>
      <c r="F98" s="418"/>
      <c r="G98" s="418"/>
      <c r="H98" s="418"/>
      <c r="I98" s="418"/>
    </row>
    <row r="99" spans="1:9" ht="20.100000000000001" customHeight="1">
      <c r="A99" s="418"/>
      <c r="B99" s="418"/>
      <c r="E99" s="418"/>
      <c r="F99" s="418"/>
      <c r="G99" s="418"/>
      <c r="H99" s="418"/>
      <c r="I99" s="418"/>
    </row>
    <row r="100" spans="1:9" ht="20.100000000000001" customHeight="1">
      <c r="A100" s="418"/>
      <c r="B100" s="418"/>
      <c r="E100" s="418"/>
      <c r="F100" s="418"/>
      <c r="G100" s="418"/>
      <c r="H100" s="418"/>
      <c r="I100" s="418"/>
    </row>
    <row r="101" spans="1:9" ht="20.100000000000001" customHeight="1">
      <c r="A101" s="418"/>
      <c r="B101" s="418"/>
      <c r="E101" s="418"/>
      <c r="F101" s="418"/>
      <c r="G101" s="418"/>
      <c r="H101" s="418"/>
      <c r="I101" s="418"/>
    </row>
    <row r="102" spans="1:9" ht="20.100000000000001" customHeight="1">
      <c r="A102" s="418"/>
      <c r="B102" s="418"/>
      <c r="E102" s="418"/>
      <c r="F102" s="418"/>
      <c r="G102" s="418"/>
      <c r="H102" s="418"/>
      <c r="I102" s="418"/>
    </row>
    <row r="103" spans="1:9" ht="20.100000000000001" customHeight="1">
      <c r="A103" s="418"/>
      <c r="B103" s="418"/>
      <c r="E103" s="418"/>
      <c r="F103" s="418"/>
      <c r="G103" s="418"/>
      <c r="H103" s="418"/>
      <c r="I103" s="418"/>
    </row>
    <row r="104" spans="1:9" ht="20.100000000000001" customHeight="1">
      <c r="A104" s="418"/>
      <c r="B104" s="418"/>
      <c r="E104" s="418"/>
      <c r="F104" s="418"/>
      <c r="G104" s="418"/>
      <c r="H104" s="418"/>
      <c r="I104" s="418"/>
    </row>
    <row r="105" spans="1:9" ht="20.100000000000001" customHeight="1">
      <c r="A105" s="418"/>
      <c r="B105" s="418"/>
      <c r="E105" s="418"/>
      <c r="F105" s="418"/>
      <c r="G105" s="418"/>
      <c r="H105" s="418"/>
      <c r="I105" s="418"/>
    </row>
    <row r="106" spans="1:9" ht="20.100000000000001" customHeight="1">
      <c r="A106" s="418"/>
      <c r="B106" s="418"/>
      <c r="E106" s="418"/>
      <c r="F106" s="418"/>
      <c r="G106" s="418"/>
      <c r="H106" s="418"/>
      <c r="I106" s="418"/>
    </row>
    <row r="107" spans="1:9" ht="20.100000000000001" customHeight="1">
      <c r="A107" s="418"/>
      <c r="B107" s="418"/>
      <c r="E107" s="418"/>
      <c r="F107" s="418"/>
      <c r="G107" s="418"/>
      <c r="H107" s="418"/>
      <c r="I107" s="418"/>
    </row>
    <row r="108" spans="1:9" ht="20.100000000000001" customHeight="1">
      <c r="A108" s="418"/>
      <c r="B108" s="418"/>
      <c r="E108" s="418"/>
      <c r="F108" s="418"/>
      <c r="G108" s="418"/>
      <c r="H108" s="418"/>
      <c r="I108" s="418"/>
    </row>
    <row r="109" spans="1:9" ht="20.100000000000001" customHeight="1">
      <c r="A109" s="418"/>
      <c r="B109" s="418"/>
      <c r="E109" s="418"/>
      <c r="F109" s="418"/>
      <c r="G109" s="418"/>
      <c r="H109" s="418"/>
      <c r="I109" s="418"/>
    </row>
    <row r="110" spans="1:9" ht="20.100000000000001" customHeight="1">
      <c r="A110" s="418"/>
      <c r="B110" s="418"/>
      <c r="E110" s="418"/>
      <c r="F110" s="418"/>
      <c r="G110" s="418"/>
      <c r="H110" s="418"/>
      <c r="I110" s="418"/>
    </row>
    <row r="111" spans="1:9" ht="20.100000000000001" customHeight="1">
      <c r="A111" s="418"/>
      <c r="B111" s="418"/>
      <c r="E111" s="418"/>
      <c r="F111" s="418"/>
      <c r="G111" s="418"/>
      <c r="H111" s="418"/>
      <c r="I111" s="418"/>
    </row>
    <row r="112" spans="1:9" ht="20.100000000000001" customHeight="1">
      <c r="A112" s="418"/>
      <c r="B112" s="418"/>
      <c r="E112" s="418"/>
      <c r="F112" s="418"/>
      <c r="G112" s="418"/>
      <c r="H112" s="418"/>
      <c r="I112" s="418"/>
    </row>
    <row r="113" spans="1:9" ht="20.100000000000001" customHeight="1">
      <c r="A113" s="418"/>
      <c r="B113" s="418"/>
      <c r="E113" s="418"/>
      <c r="F113" s="418"/>
      <c r="G113" s="418"/>
      <c r="H113" s="418"/>
      <c r="I113" s="418"/>
    </row>
    <row r="114" spans="1:9" ht="20.100000000000001" customHeight="1">
      <c r="A114" s="418"/>
      <c r="B114" s="418"/>
      <c r="E114" s="418"/>
      <c r="F114" s="418"/>
      <c r="G114" s="418"/>
      <c r="H114" s="418"/>
      <c r="I114" s="418"/>
    </row>
    <row r="115" spans="1:9" ht="20.100000000000001" customHeight="1">
      <c r="A115" s="418"/>
      <c r="B115" s="418"/>
      <c r="E115" s="418"/>
      <c r="F115" s="418"/>
      <c r="G115" s="418"/>
      <c r="H115" s="418"/>
      <c r="I115" s="418"/>
    </row>
    <row r="116" spans="1:9" ht="20.100000000000001" customHeight="1">
      <c r="A116" s="418"/>
      <c r="B116" s="418"/>
      <c r="E116" s="418"/>
      <c r="F116" s="418"/>
      <c r="G116" s="418"/>
      <c r="H116" s="418"/>
      <c r="I116" s="418"/>
    </row>
    <row r="117" spans="1:9" ht="20.100000000000001" customHeight="1">
      <c r="A117" s="418"/>
      <c r="B117" s="418"/>
      <c r="E117" s="418"/>
      <c r="F117" s="418"/>
      <c r="G117" s="418"/>
      <c r="H117" s="418"/>
      <c r="I117" s="418"/>
    </row>
    <row r="118" spans="1:9" ht="20.100000000000001" customHeight="1">
      <c r="A118" s="418"/>
      <c r="B118" s="418"/>
      <c r="E118" s="418"/>
      <c r="F118" s="418"/>
      <c r="G118" s="418"/>
      <c r="H118" s="418"/>
      <c r="I118" s="418"/>
    </row>
    <row r="119" spans="1:9" ht="20.100000000000001" customHeight="1">
      <c r="A119" s="418"/>
      <c r="B119" s="418"/>
      <c r="E119" s="418"/>
      <c r="F119" s="418"/>
      <c r="G119" s="418"/>
      <c r="H119" s="418"/>
      <c r="I119" s="418"/>
    </row>
    <row r="120" spans="1:9" ht="20.100000000000001" customHeight="1">
      <c r="A120" s="418"/>
      <c r="B120" s="418"/>
      <c r="E120" s="418"/>
      <c r="F120" s="418"/>
      <c r="G120" s="418"/>
      <c r="H120" s="418"/>
      <c r="I120" s="418"/>
    </row>
    <row r="121" spans="1:9" ht="20.100000000000001" customHeight="1">
      <c r="A121" s="418"/>
      <c r="B121" s="418"/>
      <c r="E121" s="418"/>
      <c r="F121" s="418"/>
      <c r="G121" s="418"/>
      <c r="H121" s="418"/>
      <c r="I121" s="418"/>
    </row>
    <row r="122" spans="1:9" ht="20.100000000000001" customHeight="1">
      <c r="A122" s="418"/>
      <c r="B122" s="418"/>
      <c r="E122" s="418"/>
      <c r="F122" s="418"/>
      <c r="G122" s="418"/>
      <c r="H122" s="418"/>
      <c r="I122" s="418"/>
    </row>
    <row r="123" spans="1:9" ht="20.100000000000001" customHeight="1">
      <c r="A123" s="418"/>
      <c r="B123" s="418"/>
      <c r="E123" s="418"/>
      <c r="F123" s="418"/>
      <c r="G123" s="418"/>
      <c r="H123" s="418"/>
      <c r="I123" s="418"/>
    </row>
    <row r="124" spans="1:9" ht="20.100000000000001" customHeight="1">
      <c r="A124" s="418"/>
      <c r="B124" s="418"/>
      <c r="E124" s="418"/>
      <c r="F124" s="418"/>
      <c r="G124" s="418"/>
      <c r="H124" s="418"/>
      <c r="I124" s="418"/>
    </row>
    <row r="125" spans="1:9" ht="20.100000000000001" customHeight="1">
      <c r="A125" s="418"/>
      <c r="B125" s="418"/>
      <c r="E125" s="418"/>
      <c r="F125" s="418"/>
      <c r="G125" s="418"/>
      <c r="H125" s="418"/>
      <c r="I125" s="418"/>
    </row>
    <row r="126" spans="1:9" ht="20.100000000000001" customHeight="1">
      <c r="A126" s="418"/>
      <c r="B126" s="418"/>
      <c r="E126" s="418"/>
      <c r="F126" s="418"/>
      <c r="G126" s="418"/>
      <c r="H126" s="418"/>
      <c r="I126" s="418"/>
    </row>
    <row r="127" spans="1:9" ht="20.100000000000001" customHeight="1">
      <c r="A127" s="418"/>
      <c r="B127" s="418"/>
      <c r="E127" s="418"/>
      <c r="F127" s="418"/>
      <c r="G127" s="418"/>
      <c r="H127" s="418"/>
      <c r="I127" s="418"/>
    </row>
    <row r="128" spans="1:9" ht="20.100000000000001" customHeight="1">
      <c r="A128" s="418"/>
      <c r="B128" s="418"/>
      <c r="C128" s="432"/>
      <c r="E128" s="418"/>
      <c r="F128" s="418"/>
      <c r="G128" s="418"/>
      <c r="H128" s="418"/>
      <c r="I128" s="418"/>
    </row>
    <row r="129" spans="1:9" ht="20.100000000000001" customHeight="1">
      <c r="A129" s="418"/>
      <c r="B129" s="418"/>
      <c r="C129" s="427"/>
      <c r="E129" s="418"/>
      <c r="F129" s="418"/>
      <c r="G129" s="418"/>
      <c r="H129" s="418"/>
      <c r="I129" s="418"/>
    </row>
    <row r="130" spans="1:9" ht="20.100000000000001" customHeight="1">
      <c r="A130" s="418"/>
      <c r="B130" s="418"/>
      <c r="E130" s="418"/>
      <c r="F130" s="418"/>
      <c r="G130" s="418"/>
      <c r="H130" s="418"/>
      <c r="I130" s="418"/>
    </row>
    <row r="131" spans="1:9" ht="20.100000000000001" customHeight="1">
      <c r="A131" s="418"/>
      <c r="B131" s="418"/>
      <c r="E131" s="418"/>
      <c r="F131" s="418"/>
      <c r="G131" s="418"/>
      <c r="H131" s="418"/>
      <c r="I131" s="418"/>
    </row>
    <row r="132" spans="1:9" ht="20.100000000000001" customHeight="1">
      <c r="A132" s="418"/>
      <c r="B132" s="418"/>
      <c r="E132" s="418"/>
      <c r="F132" s="418"/>
      <c r="G132" s="418"/>
      <c r="H132" s="418"/>
      <c r="I132" s="418"/>
    </row>
    <row r="133" spans="1:9" ht="20.100000000000001" customHeight="1">
      <c r="A133" s="418"/>
      <c r="B133" s="418"/>
      <c r="E133" s="418"/>
      <c r="F133" s="418"/>
      <c r="G133" s="418"/>
      <c r="H133" s="418"/>
      <c r="I133" s="418"/>
    </row>
    <row r="134" spans="1:9" ht="20.100000000000001" customHeight="1">
      <c r="A134" s="418"/>
      <c r="B134" s="418"/>
      <c r="E134" s="418"/>
      <c r="F134" s="418"/>
      <c r="G134" s="418"/>
      <c r="H134" s="418"/>
      <c r="I134" s="418"/>
    </row>
    <row r="135" spans="1:9" ht="20.100000000000001" customHeight="1">
      <c r="A135" s="418"/>
      <c r="B135" s="418"/>
      <c r="E135" s="418"/>
      <c r="F135" s="418"/>
      <c r="G135" s="418"/>
      <c r="H135" s="418"/>
      <c r="I135" s="418"/>
    </row>
    <row r="136" spans="1:9" ht="20.100000000000001" customHeight="1">
      <c r="A136" s="418"/>
      <c r="B136" s="418"/>
      <c r="E136" s="418"/>
      <c r="F136" s="418"/>
      <c r="G136" s="418"/>
      <c r="H136" s="418"/>
      <c r="I136" s="418"/>
    </row>
    <row r="137" spans="1:9" ht="20.100000000000001" customHeight="1">
      <c r="A137" s="418"/>
      <c r="B137" s="418"/>
      <c r="E137" s="418"/>
      <c r="F137" s="418"/>
      <c r="G137" s="418"/>
      <c r="H137" s="418"/>
      <c r="I137" s="418"/>
    </row>
    <row r="138" spans="1:9" ht="20.100000000000001" customHeight="1">
      <c r="A138" s="418"/>
      <c r="B138" s="418"/>
      <c r="E138" s="418"/>
      <c r="F138" s="418"/>
      <c r="G138" s="418"/>
      <c r="H138" s="418"/>
      <c r="I138" s="418"/>
    </row>
    <row r="139" spans="1:9" ht="20.100000000000001" customHeight="1">
      <c r="A139" s="418"/>
      <c r="B139" s="418"/>
      <c r="E139" s="418"/>
      <c r="F139" s="418"/>
      <c r="G139" s="418"/>
      <c r="H139" s="418"/>
      <c r="I139" s="418"/>
    </row>
    <row r="140" spans="1:9" ht="20.100000000000001" customHeight="1">
      <c r="A140" s="418"/>
      <c r="B140" s="418"/>
      <c r="E140" s="418"/>
      <c r="F140" s="418"/>
      <c r="G140" s="418"/>
      <c r="H140" s="418"/>
      <c r="I140" s="418"/>
    </row>
    <row r="141" spans="1:9" ht="20.100000000000001" customHeight="1">
      <c r="A141" s="418"/>
      <c r="B141" s="418"/>
      <c r="E141" s="418"/>
      <c r="F141" s="418"/>
      <c r="G141" s="418"/>
      <c r="H141" s="418"/>
      <c r="I141" s="418"/>
    </row>
    <row r="142" spans="1:9" ht="20.100000000000001" customHeight="1">
      <c r="A142" s="418"/>
      <c r="B142" s="418"/>
      <c r="E142" s="418"/>
      <c r="F142" s="418"/>
      <c r="G142" s="418"/>
      <c r="H142" s="418"/>
      <c r="I142" s="418"/>
    </row>
    <row r="143" spans="1:9" ht="20.100000000000001" customHeight="1">
      <c r="A143" s="418"/>
      <c r="B143" s="418"/>
      <c r="E143" s="418"/>
      <c r="F143" s="418"/>
      <c r="G143" s="418"/>
      <c r="H143" s="418"/>
      <c r="I143" s="418"/>
    </row>
    <row r="144" spans="1:9" ht="20.100000000000001" customHeight="1">
      <c r="A144" s="418"/>
      <c r="B144" s="418"/>
      <c r="E144" s="418"/>
      <c r="F144" s="418"/>
      <c r="G144" s="418"/>
      <c r="H144" s="418"/>
      <c r="I144" s="418"/>
    </row>
    <row r="145" spans="1:9" ht="20.100000000000001" customHeight="1">
      <c r="A145" s="418"/>
      <c r="B145" s="418"/>
      <c r="E145" s="418"/>
      <c r="F145" s="418"/>
      <c r="G145" s="418"/>
      <c r="H145" s="418"/>
      <c r="I145" s="418"/>
    </row>
    <row r="146" spans="1:9" ht="20.100000000000001" customHeight="1">
      <c r="A146" s="418"/>
      <c r="B146" s="418"/>
      <c r="E146" s="418"/>
      <c r="F146" s="418"/>
      <c r="G146" s="418"/>
      <c r="H146" s="418"/>
      <c r="I146" s="418"/>
    </row>
    <row r="147" spans="1:9" ht="20.100000000000001" customHeight="1">
      <c r="A147" s="418"/>
      <c r="B147" s="418"/>
      <c r="E147" s="418"/>
      <c r="F147" s="418"/>
      <c r="G147" s="418"/>
      <c r="H147" s="418"/>
      <c r="I147" s="418"/>
    </row>
    <row r="148" spans="1:9" ht="20.100000000000001" customHeight="1">
      <c r="A148" s="418"/>
      <c r="B148" s="418"/>
      <c r="C148" s="433" t="s">
        <v>264</v>
      </c>
      <c r="E148" s="418"/>
      <c r="F148" s="418"/>
      <c r="G148" s="418"/>
      <c r="H148" s="418"/>
      <c r="I148" s="418"/>
    </row>
    <row r="149" spans="1:9" ht="29.25" customHeight="1">
      <c r="A149" s="418"/>
      <c r="B149" s="418"/>
      <c r="C149" s="532" t="s">
        <v>265</v>
      </c>
      <c r="D149" s="532"/>
      <c r="E149" s="418"/>
      <c r="F149" s="418"/>
      <c r="G149" s="418"/>
      <c r="H149" s="418"/>
      <c r="I149" s="418"/>
    </row>
    <row r="150" spans="1:9" s="435" customFormat="1" ht="29.25" customHeight="1">
      <c r="A150" s="434"/>
      <c r="B150" s="434"/>
      <c r="C150" s="533" t="s">
        <v>266</v>
      </c>
      <c r="D150" s="534"/>
      <c r="E150" s="434"/>
      <c r="F150" s="434"/>
      <c r="G150" s="434"/>
      <c r="H150" s="434"/>
      <c r="I150" s="434"/>
    </row>
    <row r="151" spans="1:9" ht="20.100000000000001" customHeight="1">
      <c r="A151" s="418"/>
      <c r="B151" s="418"/>
      <c r="E151" s="418"/>
      <c r="F151" s="418"/>
      <c r="G151" s="418"/>
      <c r="H151" s="418"/>
      <c r="I151" s="418"/>
    </row>
    <row r="152" spans="1:9" ht="20.100000000000001" customHeight="1">
      <c r="A152" s="418"/>
      <c r="B152" s="418"/>
      <c r="E152" s="418"/>
      <c r="F152" s="418"/>
      <c r="G152" s="418"/>
      <c r="H152" s="418"/>
      <c r="I152" s="418"/>
    </row>
    <row r="153" spans="1:9" ht="20.100000000000001" customHeight="1">
      <c r="A153" s="418"/>
      <c r="B153" s="418"/>
      <c r="E153" s="418"/>
      <c r="F153" s="418"/>
      <c r="G153" s="418"/>
      <c r="H153" s="418"/>
      <c r="I153" s="418"/>
    </row>
    <row r="154" spans="1:9" ht="20.100000000000001" customHeight="1">
      <c r="A154" s="418"/>
      <c r="B154" s="418"/>
      <c r="E154" s="418"/>
      <c r="F154" s="418"/>
      <c r="G154" s="418"/>
      <c r="H154" s="418"/>
      <c r="I154" s="418"/>
    </row>
    <row r="155" spans="1:9" ht="20.100000000000001" customHeight="1">
      <c r="A155" s="418"/>
      <c r="B155" s="418"/>
      <c r="E155" s="418"/>
      <c r="F155" s="418"/>
      <c r="G155" s="418"/>
      <c r="H155" s="418"/>
      <c r="I155" s="418"/>
    </row>
    <row r="156" spans="1:9" ht="20.100000000000001" customHeight="1">
      <c r="A156" s="418"/>
      <c r="B156" s="418"/>
      <c r="E156" s="418"/>
      <c r="F156" s="418"/>
      <c r="G156" s="418"/>
      <c r="H156" s="418"/>
      <c r="I156" s="418"/>
    </row>
    <row r="157" spans="1:9" ht="20.100000000000001" customHeight="1">
      <c r="A157" s="418"/>
      <c r="B157" s="418"/>
      <c r="E157" s="418"/>
      <c r="F157" s="418"/>
      <c r="G157" s="418"/>
      <c r="H157" s="418"/>
      <c r="I157" s="418"/>
    </row>
    <row r="158" spans="1:9" ht="20.100000000000001" customHeight="1">
      <c r="A158" s="418"/>
      <c r="B158" s="418"/>
      <c r="E158" s="418"/>
      <c r="F158" s="418"/>
      <c r="G158" s="418"/>
      <c r="H158" s="418"/>
      <c r="I158" s="418"/>
    </row>
    <row r="159" spans="1:9" ht="20.100000000000001" customHeight="1">
      <c r="A159" s="418"/>
      <c r="B159" s="418"/>
      <c r="E159" s="418"/>
      <c r="F159" s="418"/>
      <c r="G159" s="418"/>
      <c r="H159" s="418"/>
      <c r="I159" s="418"/>
    </row>
    <row r="160" spans="1:9" ht="39" customHeight="1">
      <c r="A160" s="418"/>
      <c r="B160" s="418"/>
      <c r="C160" s="531" t="s">
        <v>313</v>
      </c>
      <c r="D160" s="531"/>
      <c r="E160" s="418"/>
      <c r="F160" s="418"/>
      <c r="G160" s="418"/>
      <c r="H160" s="418"/>
      <c r="I160" s="418"/>
    </row>
    <row r="161" spans="1:9" ht="20.100000000000001" customHeight="1">
      <c r="A161" s="418"/>
      <c r="B161" s="418"/>
      <c r="C161" s="82" t="s">
        <v>267</v>
      </c>
      <c r="E161" s="418"/>
      <c r="F161" s="418"/>
      <c r="G161" s="418"/>
      <c r="H161" s="418"/>
      <c r="I161" s="418"/>
    </row>
    <row r="162" spans="1:9" ht="20.100000000000001" customHeight="1">
      <c r="A162" s="418"/>
      <c r="B162" s="418"/>
      <c r="E162" s="418"/>
      <c r="F162" s="418"/>
      <c r="G162" s="418"/>
      <c r="H162" s="418"/>
      <c r="I162" s="418"/>
    </row>
    <row r="163" spans="1:9" ht="20.100000000000001" customHeight="1">
      <c r="A163" s="418"/>
      <c r="B163" s="418"/>
      <c r="E163" s="418"/>
      <c r="F163" s="418"/>
      <c r="G163" s="418"/>
      <c r="H163" s="418"/>
      <c r="I163" s="418"/>
    </row>
    <row r="164" spans="1:9" ht="20.100000000000001" customHeight="1">
      <c r="A164" s="418"/>
      <c r="B164" s="418"/>
      <c r="E164" s="418"/>
      <c r="F164" s="418"/>
      <c r="G164" s="418"/>
      <c r="H164" s="418"/>
      <c r="I164" s="418"/>
    </row>
    <row r="165" spans="1:9" ht="20.100000000000001" customHeight="1">
      <c r="A165" s="418"/>
      <c r="B165" s="418"/>
      <c r="E165" s="418"/>
      <c r="F165" s="418"/>
      <c r="G165" s="418"/>
      <c r="H165" s="418"/>
      <c r="I165" s="418"/>
    </row>
    <row r="166" spans="1:9" ht="20.100000000000001" customHeight="1">
      <c r="A166" s="418"/>
      <c r="B166" s="418"/>
      <c r="E166" s="418"/>
      <c r="F166" s="418"/>
      <c r="G166" s="418"/>
      <c r="H166" s="418"/>
      <c r="I166" s="418"/>
    </row>
    <row r="167" spans="1:9" ht="20.100000000000001" customHeight="1">
      <c r="A167" s="418"/>
      <c r="B167" s="418"/>
      <c r="E167" s="418"/>
      <c r="F167" s="418"/>
      <c r="G167" s="418"/>
      <c r="H167" s="418"/>
      <c r="I167" s="418"/>
    </row>
    <row r="168" spans="1:9" ht="20.100000000000001" customHeight="1">
      <c r="A168" s="418"/>
      <c r="B168" s="418"/>
      <c r="E168" s="418"/>
      <c r="F168" s="418"/>
      <c r="G168" s="418"/>
      <c r="H168" s="418"/>
      <c r="I168" s="418"/>
    </row>
    <row r="169" spans="1:9" ht="20.100000000000001" customHeight="1">
      <c r="A169" s="418"/>
      <c r="B169" s="418"/>
      <c r="E169" s="418"/>
      <c r="F169" s="418"/>
      <c r="G169" s="418"/>
      <c r="H169" s="418"/>
      <c r="I169" s="418"/>
    </row>
    <row r="170" spans="1:9" ht="20.100000000000001" customHeight="1">
      <c r="A170" s="418"/>
      <c r="B170" s="418"/>
      <c r="E170" s="418"/>
      <c r="F170" s="418"/>
      <c r="G170" s="418"/>
      <c r="H170" s="418"/>
      <c r="I170" s="418"/>
    </row>
    <row r="171" spans="1:9" ht="20.100000000000001" customHeight="1">
      <c r="A171" s="418"/>
      <c r="B171" s="418"/>
      <c r="E171" s="418"/>
      <c r="F171" s="418"/>
      <c r="G171" s="418"/>
      <c r="H171" s="418"/>
      <c r="I171" s="418"/>
    </row>
    <row r="172" spans="1:9" ht="20.100000000000001" customHeight="1">
      <c r="A172" s="418"/>
      <c r="B172" s="418"/>
      <c r="E172" s="418"/>
      <c r="F172" s="418"/>
      <c r="G172" s="418"/>
      <c r="H172" s="418"/>
      <c r="I172" s="418"/>
    </row>
    <row r="173" spans="1:9" ht="20.100000000000001" customHeight="1">
      <c r="A173" s="418"/>
      <c r="B173" s="418"/>
      <c r="E173" s="418"/>
      <c r="F173" s="418"/>
      <c r="G173" s="418"/>
      <c r="H173" s="418"/>
      <c r="I173" s="418"/>
    </row>
    <row r="174" spans="1:9" ht="20.100000000000001" customHeight="1">
      <c r="A174" s="418"/>
      <c r="B174" s="418"/>
      <c r="E174" s="418"/>
      <c r="F174" s="418"/>
      <c r="G174" s="418"/>
      <c r="H174" s="418"/>
      <c r="I174" s="418"/>
    </row>
    <row r="175" spans="1:9" ht="20.100000000000001" customHeight="1">
      <c r="A175" s="418"/>
      <c r="B175" s="418"/>
      <c r="E175" s="418"/>
      <c r="F175" s="418"/>
      <c r="G175" s="418"/>
      <c r="H175" s="418"/>
      <c r="I175" s="418"/>
    </row>
    <row r="176" spans="1:9" ht="20.100000000000001" customHeight="1">
      <c r="A176" s="418"/>
      <c r="B176" s="418"/>
      <c r="E176" s="418"/>
      <c r="F176" s="418"/>
      <c r="G176" s="418"/>
      <c r="H176" s="418"/>
      <c r="I176" s="418"/>
    </row>
    <row r="177" spans="1:9" ht="20.100000000000001" customHeight="1">
      <c r="A177" s="418"/>
      <c r="B177" s="418"/>
      <c r="E177" s="418"/>
      <c r="F177" s="418"/>
      <c r="G177" s="418"/>
      <c r="H177" s="418"/>
      <c r="I177" s="418"/>
    </row>
    <row r="178" spans="1:9" ht="20.100000000000001" customHeight="1">
      <c r="A178" s="418"/>
      <c r="B178" s="418"/>
      <c r="E178" s="418"/>
      <c r="F178" s="418"/>
      <c r="G178" s="418"/>
      <c r="H178" s="418"/>
      <c r="I178" s="418"/>
    </row>
    <row r="179" spans="1:9" ht="20.100000000000001" customHeight="1">
      <c r="A179" s="418"/>
      <c r="B179" s="418"/>
      <c r="E179" s="418"/>
      <c r="F179" s="418"/>
      <c r="G179" s="418"/>
      <c r="H179" s="418"/>
      <c r="I179" s="418"/>
    </row>
    <row r="180" spans="1:9" ht="20.100000000000001" customHeight="1">
      <c r="A180" s="418"/>
      <c r="B180" s="418"/>
      <c r="E180" s="418"/>
      <c r="F180" s="418"/>
      <c r="G180" s="418"/>
      <c r="H180" s="418"/>
      <c r="I180" s="418"/>
    </row>
    <row r="181" spans="1:9" ht="20.100000000000001" customHeight="1">
      <c r="A181" s="418"/>
      <c r="B181" s="418"/>
      <c r="E181" s="418"/>
      <c r="F181" s="418"/>
      <c r="G181" s="418"/>
      <c r="H181" s="418"/>
      <c r="I181" s="418"/>
    </row>
    <row r="182" spans="1:9" ht="20.100000000000001" customHeight="1">
      <c r="A182" s="418"/>
      <c r="B182" s="418"/>
      <c r="E182" s="418"/>
      <c r="F182" s="418"/>
      <c r="G182" s="418"/>
      <c r="H182" s="418"/>
      <c r="I182" s="418"/>
    </row>
    <row r="183" spans="1:9" ht="20.100000000000001" customHeight="1">
      <c r="A183" s="418"/>
      <c r="B183" s="418"/>
      <c r="E183" s="418"/>
      <c r="F183" s="418"/>
      <c r="G183" s="418"/>
      <c r="H183" s="418"/>
      <c r="I183" s="418"/>
    </row>
    <row r="184" spans="1:9" ht="20.100000000000001" customHeight="1">
      <c r="A184" s="418"/>
      <c r="B184" s="418"/>
      <c r="E184" s="418"/>
      <c r="F184" s="418"/>
      <c r="G184" s="418"/>
      <c r="H184" s="418"/>
      <c r="I184" s="418"/>
    </row>
    <row r="185" spans="1:9" ht="20.100000000000001" customHeight="1">
      <c r="A185" s="418"/>
      <c r="B185" s="418"/>
      <c r="E185" s="418"/>
      <c r="F185" s="418"/>
      <c r="G185" s="418"/>
      <c r="H185" s="418"/>
      <c r="I185" s="418"/>
    </row>
    <row r="186" spans="1:9" ht="20.100000000000001" customHeight="1">
      <c r="A186" s="418"/>
      <c r="B186" s="418"/>
      <c r="E186" s="418"/>
      <c r="F186" s="418"/>
      <c r="G186" s="418"/>
      <c r="H186" s="418"/>
      <c r="I186" s="418"/>
    </row>
    <row r="187" spans="1:9" ht="20.100000000000001" customHeight="1">
      <c r="A187" s="418"/>
      <c r="B187" s="418"/>
      <c r="E187" s="418"/>
      <c r="F187" s="418"/>
      <c r="G187" s="418"/>
      <c r="H187" s="418"/>
      <c r="I187" s="418"/>
    </row>
    <row r="188" spans="1:9" ht="20.100000000000001" customHeight="1">
      <c r="A188" s="418"/>
      <c r="B188" s="418"/>
      <c r="E188" s="418"/>
      <c r="F188" s="418"/>
      <c r="G188" s="418"/>
      <c r="H188" s="418"/>
      <c r="I188" s="418"/>
    </row>
    <row r="189" spans="1:9" ht="20.100000000000001" customHeight="1">
      <c r="A189" s="418"/>
      <c r="B189" s="418"/>
      <c r="E189" s="418"/>
      <c r="F189" s="418"/>
      <c r="G189" s="418"/>
      <c r="H189" s="418"/>
      <c r="I189" s="418"/>
    </row>
    <row r="190" spans="1:9" ht="20.100000000000001" customHeight="1">
      <c r="A190" s="418"/>
      <c r="B190" s="418"/>
      <c r="E190" s="418"/>
      <c r="F190" s="418"/>
      <c r="G190" s="418"/>
      <c r="H190" s="418"/>
      <c r="I190" s="418"/>
    </row>
    <row r="191" spans="1:9" ht="20.100000000000001" customHeight="1">
      <c r="A191" s="418"/>
      <c r="B191" s="418"/>
      <c r="E191" s="418"/>
      <c r="F191" s="418"/>
      <c r="G191" s="418"/>
      <c r="H191" s="418"/>
      <c r="I191" s="418"/>
    </row>
    <row r="192" spans="1:9" ht="20.100000000000001" customHeight="1">
      <c r="A192" s="418"/>
      <c r="B192" s="418"/>
      <c r="E192" s="418"/>
      <c r="F192" s="418"/>
      <c r="G192" s="418"/>
      <c r="H192" s="418"/>
      <c r="I192" s="418"/>
    </row>
    <row r="193" spans="1:9" ht="20.100000000000001" customHeight="1">
      <c r="A193" s="418"/>
      <c r="B193" s="418"/>
      <c r="E193" s="418"/>
      <c r="F193" s="418"/>
      <c r="G193" s="418"/>
      <c r="H193" s="418"/>
      <c r="I193" s="418"/>
    </row>
    <row r="194" spans="1:9" ht="20.100000000000001" customHeight="1">
      <c r="A194" s="418"/>
      <c r="B194" s="418"/>
      <c r="E194" s="418"/>
      <c r="F194" s="418"/>
      <c r="G194" s="418"/>
      <c r="H194" s="418"/>
      <c r="I194" s="418"/>
    </row>
    <row r="195" spans="1:9" ht="20.100000000000001" customHeight="1">
      <c r="A195" s="418"/>
      <c r="B195" s="418"/>
      <c r="E195" s="418"/>
      <c r="F195" s="418"/>
      <c r="G195" s="418"/>
      <c r="H195" s="418"/>
      <c r="I195" s="418"/>
    </row>
    <row r="196" spans="1:9" ht="20.100000000000001" customHeight="1">
      <c r="A196" s="418"/>
      <c r="B196" s="418"/>
      <c r="E196" s="418"/>
      <c r="F196" s="418"/>
      <c r="G196" s="418"/>
      <c r="H196" s="418"/>
      <c r="I196" s="418"/>
    </row>
    <row r="197" spans="1:9" ht="20.100000000000001" customHeight="1">
      <c r="A197" s="418"/>
      <c r="B197" s="418"/>
      <c r="E197" s="418"/>
      <c r="F197" s="418"/>
      <c r="G197" s="418"/>
      <c r="H197" s="418"/>
      <c r="I197" s="418"/>
    </row>
    <row r="198" spans="1:9" ht="20.100000000000001" customHeight="1">
      <c r="A198" s="418"/>
      <c r="B198" s="418"/>
      <c r="E198" s="418"/>
      <c r="F198" s="418"/>
      <c r="G198" s="418"/>
      <c r="H198" s="418"/>
      <c r="I198" s="418"/>
    </row>
    <row r="199" spans="1:9" ht="20.100000000000001" customHeight="1">
      <c r="A199" s="418"/>
      <c r="B199" s="418"/>
      <c r="E199" s="418"/>
      <c r="F199" s="418"/>
      <c r="G199" s="418"/>
      <c r="H199" s="418"/>
      <c r="I199" s="418"/>
    </row>
    <row r="200" spans="1:9" ht="20.100000000000001" customHeight="1">
      <c r="A200" s="418"/>
      <c r="B200" s="418"/>
      <c r="E200" s="418"/>
      <c r="F200" s="418"/>
      <c r="G200" s="418"/>
      <c r="H200" s="418"/>
      <c r="I200" s="418"/>
    </row>
    <row r="201" spans="1:9" ht="20.100000000000001" customHeight="1">
      <c r="A201" s="418"/>
      <c r="B201" s="418"/>
      <c r="E201" s="418"/>
      <c r="F201" s="418"/>
      <c r="G201" s="418"/>
      <c r="H201" s="418"/>
      <c r="I201" s="418"/>
    </row>
    <row r="202" spans="1:9" ht="20.100000000000001" customHeight="1">
      <c r="A202" s="418"/>
      <c r="B202" s="418"/>
      <c r="E202" s="418"/>
      <c r="F202" s="418"/>
      <c r="G202" s="418"/>
      <c r="H202" s="418"/>
      <c r="I202" s="418"/>
    </row>
    <row r="203" spans="1:9" ht="20.100000000000001" customHeight="1">
      <c r="A203" s="418"/>
      <c r="B203" s="418"/>
      <c r="E203" s="418"/>
      <c r="F203" s="418"/>
      <c r="G203" s="418"/>
      <c r="H203" s="418"/>
      <c r="I203" s="418"/>
    </row>
    <row r="204" spans="1:9" ht="20.100000000000001" customHeight="1">
      <c r="A204" s="418"/>
      <c r="B204" s="418"/>
      <c r="E204" s="418"/>
      <c r="F204" s="418"/>
      <c r="G204" s="418"/>
      <c r="H204" s="418"/>
      <c r="I204" s="418"/>
    </row>
    <row r="205" spans="1:9" ht="20.100000000000001" customHeight="1">
      <c r="A205" s="418"/>
      <c r="B205" s="418"/>
      <c r="E205" s="418"/>
      <c r="F205" s="418"/>
      <c r="G205" s="418"/>
      <c r="H205" s="418"/>
      <c r="I205" s="418"/>
    </row>
    <row r="206" spans="1:9" ht="20.100000000000001" customHeight="1">
      <c r="A206" s="418"/>
      <c r="B206" s="418"/>
      <c r="E206" s="418"/>
      <c r="F206" s="418"/>
      <c r="G206" s="418"/>
      <c r="H206" s="418"/>
      <c r="I206" s="418"/>
    </row>
    <row r="207" spans="1:9" ht="20.100000000000001" customHeight="1">
      <c r="A207" s="418"/>
      <c r="B207" s="418"/>
      <c r="E207" s="418"/>
      <c r="F207" s="418"/>
      <c r="G207" s="418"/>
      <c r="H207" s="418"/>
      <c r="I207" s="418"/>
    </row>
    <row r="208" spans="1:9" ht="20.100000000000001" customHeight="1">
      <c r="A208" s="418"/>
      <c r="B208" s="418"/>
      <c r="E208" s="418"/>
      <c r="F208" s="418"/>
      <c r="G208" s="418"/>
      <c r="H208" s="418"/>
      <c r="I208" s="418"/>
    </row>
    <row r="209" spans="1:9" ht="20.100000000000001" customHeight="1">
      <c r="A209" s="418"/>
      <c r="B209" s="418"/>
      <c r="E209" s="418"/>
      <c r="F209" s="418"/>
      <c r="G209" s="418"/>
      <c r="H209" s="418"/>
      <c r="I209" s="418"/>
    </row>
    <row r="210" spans="1:9" ht="20.100000000000001" customHeight="1">
      <c r="A210" s="418"/>
      <c r="B210" s="418"/>
      <c r="E210" s="418"/>
      <c r="F210" s="418"/>
      <c r="G210" s="418"/>
      <c r="H210" s="418"/>
      <c r="I210" s="418"/>
    </row>
    <row r="211" spans="1:9" ht="20.100000000000001" customHeight="1">
      <c r="A211" s="418"/>
      <c r="B211" s="418"/>
      <c r="E211" s="418"/>
      <c r="F211" s="418"/>
      <c r="G211" s="418"/>
      <c r="H211" s="418"/>
      <c r="I211" s="418"/>
    </row>
    <row r="212" spans="1:9" ht="20.100000000000001" customHeight="1">
      <c r="A212" s="418"/>
      <c r="B212" s="418"/>
      <c r="E212" s="418"/>
      <c r="F212" s="418"/>
      <c r="G212" s="418"/>
      <c r="H212" s="418"/>
      <c r="I212" s="418"/>
    </row>
    <row r="213" spans="1:9" ht="20.100000000000001" customHeight="1">
      <c r="A213" s="418"/>
      <c r="B213" s="418"/>
      <c r="E213" s="418"/>
      <c r="F213" s="418"/>
      <c r="G213" s="418"/>
      <c r="H213" s="418"/>
      <c r="I213" s="418"/>
    </row>
    <row r="214" spans="1:9" ht="20.100000000000001" customHeight="1">
      <c r="A214" s="418"/>
      <c r="B214" s="418"/>
      <c r="E214" s="418"/>
      <c r="F214" s="418"/>
      <c r="G214" s="418"/>
      <c r="H214" s="418"/>
      <c r="I214" s="418"/>
    </row>
    <row r="215" spans="1:9" ht="20.100000000000001" customHeight="1">
      <c r="A215" s="418"/>
      <c r="B215" s="418"/>
      <c r="E215" s="418"/>
      <c r="F215" s="418"/>
      <c r="G215" s="418"/>
      <c r="H215" s="418"/>
      <c r="I215" s="418"/>
    </row>
    <row r="216" spans="1:9" ht="20.100000000000001" customHeight="1">
      <c r="A216" s="418"/>
      <c r="B216" s="418"/>
      <c r="E216" s="418"/>
      <c r="F216" s="418"/>
      <c r="G216" s="418"/>
      <c r="H216" s="418"/>
      <c r="I216" s="418"/>
    </row>
    <row r="217" spans="1:9" ht="20.100000000000001" customHeight="1">
      <c r="A217" s="418"/>
      <c r="B217" s="418"/>
      <c r="E217" s="418"/>
      <c r="F217" s="418"/>
      <c r="G217" s="418"/>
      <c r="H217" s="418"/>
      <c r="I217" s="418"/>
    </row>
    <row r="218" spans="1:9" ht="20.100000000000001" customHeight="1">
      <c r="A218" s="418"/>
      <c r="B218" s="418"/>
      <c r="E218" s="418"/>
      <c r="F218" s="418"/>
      <c r="G218" s="418"/>
      <c r="H218" s="418"/>
      <c r="I218" s="418"/>
    </row>
    <row r="219" spans="1:9" ht="20.100000000000001" customHeight="1">
      <c r="A219" s="418"/>
      <c r="B219" s="418"/>
      <c r="E219" s="418"/>
      <c r="F219" s="418"/>
      <c r="G219" s="418"/>
      <c r="H219" s="418"/>
      <c r="I219" s="418"/>
    </row>
    <row r="220" spans="1:9" ht="20.100000000000001" customHeight="1">
      <c r="A220" s="418"/>
      <c r="B220" s="418"/>
      <c r="E220" s="418"/>
      <c r="F220" s="418"/>
      <c r="G220" s="418"/>
      <c r="H220" s="418"/>
      <c r="I220" s="418"/>
    </row>
    <row r="221" spans="1:9" ht="20.100000000000001" customHeight="1">
      <c r="A221" s="418"/>
      <c r="B221" s="418"/>
      <c r="E221" s="418"/>
      <c r="F221" s="418"/>
      <c r="G221" s="418"/>
      <c r="H221" s="418"/>
      <c r="I221" s="418"/>
    </row>
    <row r="222" spans="1:9" ht="20.100000000000001" customHeight="1">
      <c r="A222" s="418"/>
      <c r="B222" s="418"/>
      <c r="C222" s="432" t="s">
        <v>206</v>
      </c>
      <c r="E222" s="418"/>
      <c r="F222" s="418"/>
      <c r="G222" s="418"/>
      <c r="H222" s="418"/>
      <c r="I222" s="418"/>
    </row>
    <row r="223" spans="1:9" ht="20.100000000000001" customHeight="1">
      <c r="A223" s="418"/>
      <c r="B223" s="418"/>
      <c r="C223" s="430" t="s">
        <v>207</v>
      </c>
      <c r="E223" s="418"/>
      <c r="F223" s="418"/>
      <c r="G223" s="418"/>
      <c r="H223" s="418"/>
      <c r="I223" s="418"/>
    </row>
    <row r="224" spans="1:9" ht="20.100000000000001" customHeight="1">
      <c r="A224" s="418"/>
      <c r="B224" s="418"/>
      <c r="C224" s="430" t="s">
        <v>306</v>
      </c>
      <c r="E224" s="418"/>
      <c r="F224" s="418"/>
      <c r="G224" s="418"/>
      <c r="H224" s="418"/>
      <c r="I224" s="418"/>
    </row>
    <row r="225" spans="1:9" ht="20.100000000000001" customHeight="1">
      <c r="A225" s="418"/>
      <c r="B225" s="418"/>
      <c r="C225" s="436" t="s">
        <v>325</v>
      </c>
      <c r="E225" s="418"/>
      <c r="F225" s="418"/>
      <c r="G225" s="418"/>
      <c r="H225" s="418"/>
      <c r="I225" s="418"/>
    </row>
    <row r="226" spans="1:9" ht="20.100000000000001" customHeight="1">
      <c r="A226" s="418"/>
      <c r="B226" s="418"/>
      <c r="C226" s="436" t="s">
        <v>326</v>
      </c>
      <c r="E226" s="418"/>
      <c r="F226" s="418"/>
      <c r="G226" s="418"/>
      <c r="H226" s="418"/>
      <c r="I226" s="418"/>
    </row>
    <row r="227" spans="1:9" ht="20.100000000000001" customHeight="1">
      <c r="A227" s="418"/>
      <c r="B227" s="418"/>
      <c r="C227" s="436" t="s">
        <v>327</v>
      </c>
      <c r="E227" s="418"/>
      <c r="F227" s="418"/>
      <c r="G227" s="418"/>
      <c r="H227" s="418"/>
      <c r="I227" s="418"/>
    </row>
    <row r="228" spans="1:9" ht="20.100000000000001" customHeight="1">
      <c r="A228" s="418"/>
      <c r="B228" s="418"/>
      <c r="C228" s="436" t="s">
        <v>328</v>
      </c>
      <c r="E228" s="418"/>
      <c r="F228" s="418"/>
      <c r="G228" s="418"/>
      <c r="H228" s="418"/>
      <c r="I228" s="418"/>
    </row>
    <row r="229" spans="1:9" ht="20.100000000000001" customHeight="1">
      <c r="A229" s="418"/>
      <c r="B229" s="418"/>
      <c r="C229" s="437" t="s">
        <v>303</v>
      </c>
      <c r="E229" s="418"/>
      <c r="F229" s="418"/>
      <c r="G229" s="418"/>
      <c r="H229" s="418"/>
      <c r="I229" s="418"/>
    </row>
    <row r="230" spans="1:9" ht="20.100000000000001" customHeight="1">
      <c r="A230" s="418"/>
      <c r="B230" s="418"/>
      <c r="C230" s="438" t="s">
        <v>307</v>
      </c>
      <c r="E230" s="418"/>
      <c r="F230" s="418"/>
      <c r="G230" s="418"/>
      <c r="H230" s="418"/>
      <c r="I230" s="418"/>
    </row>
    <row r="231" spans="1:9" ht="8.25" customHeight="1">
      <c r="A231" s="418"/>
      <c r="B231" s="418"/>
      <c r="C231" s="438"/>
      <c r="E231" s="418"/>
      <c r="F231" s="418"/>
      <c r="G231" s="418"/>
      <c r="H231" s="418"/>
      <c r="I231" s="418"/>
    </row>
    <row r="232" spans="1:9" ht="20.100000000000001" customHeight="1">
      <c r="A232" s="418"/>
      <c r="B232" s="418"/>
      <c r="C232" s="438" t="s">
        <v>305</v>
      </c>
      <c r="E232" s="418"/>
      <c r="F232" s="418"/>
      <c r="G232" s="418"/>
      <c r="H232" s="418"/>
      <c r="I232" s="418"/>
    </row>
    <row r="233" spans="1:9" ht="20.100000000000001" customHeight="1">
      <c r="A233" s="418"/>
      <c r="B233" s="418"/>
      <c r="C233" s="438" t="s">
        <v>304</v>
      </c>
      <c r="E233" s="418"/>
      <c r="F233" s="418"/>
      <c r="G233" s="418"/>
      <c r="H233" s="418"/>
      <c r="I233" s="418"/>
    </row>
    <row r="234" spans="1:9" ht="20.100000000000001" customHeight="1">
      <c r="A234" s="418"/>
      <c r="B234" s="418"/>
      <c r="C234" s="439"/>
      <c r="E234" s="418"/>
      <c r="F234" s="418"/>
      <c r="G234" s="418"/>
      <c r="H234" s="418"/>
      <c r="I234" s="418"/>
    </row>
    <row r="235" spans="1:9" s="418" customFormat="1" ht="39.75" customHeight="1"/>
    <row r="236" spans="1:9" ht="20.100000000000001" hidden="1" customHeight="1">
      <c r="A236" s="418"/>
      <c r="B236" s="418"/>
      <c r="E236" s="418"/>
      <c r="F236" s="418"/>
      <c r="G236" s="418"/>
      <c r="H236" s="418"/>
      <c r="I236" s="418"/>
    </row>
    <row r="237" spans="1:9" ht="20.100000000000001" hidden="1" customHeight="1">
      <c r="A237" s="418"/>
      <c r="B237" s="418"/>
      <c r="E237" s="418"/>
      <c r="F237" s="418"/>
      <c r="G237" s="418"/>
      <c r="H237" s="418"/>
      <c r="I237" s="418"/>
    </row>
    <row r="238" spans="1:9" ht="20.100000000000001" hidden="1" customHeight="1">
      <c r="A238" s="418"/>
      <c r="B238" s="418"/>
      <c r="E238" s="418"/>
      <c r="F238" s="418"/>
      <c r="G238" s="418"/>
      <c r="H238" s="418"/>
      <c r="I238" s="418"/>
    </row>
    <row r="239" spans="1:9" ht="20.100000000000001" hidden="1" customHeight="1">
      <c r="A239" s="418"/>
      <c r="B239" s="418"/>
      <c r="E239" s="418"/>
      <c r="F239" s="418"/>
      <c r="G239" s="418"/>
      <c r="H239" s="418"/>
      <c r="I239" s="418"/>
    </row>
    <row r="240" spans="1:9" ht="20.100000000000001" hidden="1" customHeight="1">
      <c r="A240" s="418"/>
      <c r="B240" s="418"/>
      <c r="E240" s="418"/>
      <c r="F240" s="418"/>
      <c r="G240" s="418"/>
      <c r="H240" s="418"/>
      <c r="I240" s="418"/>
    </row>
    <row r="241" spans="1:9" ht="20.100000000000001" hidden="1" customHeight="1">
      <c r="A241" s="418"/>
      <c r="B241" s="418"/>
      <c r="E241" s="418"/>
      <c r="F241" s="418"/>
      <c r="G241" s="418"/>
      <c r="H241" s="418"/>
      <c r="I241" s="418"/>
    </row>
    <row r="242" spans="1:9" ht="20.100000000000001" hidden="1" customHeight="1">
      <c r="A242" s="418"/>
      <c r="B242" s="418"/>
      <c r="E242" s="418"/>
      <c r="F242" s="418"/>
      <c r="G242" s="418"/>
      <c r="H242" s="418"/>
      <c r="I242" s="418"/>
    </row>
    <row r="243" spans="1:9" ht="20.100000000000001" hidden="1" customHeight="1">
      <c r="A243" s="418"/>
      <c r="B243" s="418"/>
      <c r="E243" s="418"/>
      <c r="F243" s="418"/>
      <c r="G243" s="418"/>
      <c r="H243" s="418"/>
      <c r="I243" s="418"/>
    </row>
    <row r="244" spans="1:9" ht="20.100000000000001" hidden="1" customHeight="1">
      <c r="A244" s="418"/>
      <c r="B244" s="418"/>
      <c r="E244" s="418"/>
      <c r="F244" s="418"/>
      <c r="G244" s="418"/>
      <c r="H244" s="418"/>
      <c r="I244" s="418"/>
    </row>
    <row r="245" spans="1:9" ht="20.100000000000001" hidden="1" customHeight="1">
      <c r="A245" s="418"/>
      <c r="B245" s="418"/>
      <c r="E245" s="418"/>
      <c r="F245" s="418"/>
      <c r="G245" s="418"/>
      <c r="H245" s="418"/>
      <c r="I245" s="418"/>
    </row>
    <row r="246" spans="1:9" ht="20.100000000000001" hidden="1" customHeight="1">
      <c r="A246" s="418"/>
      <c r="B246" s="418"/>
      <c r="E246" s="418"/>
      <c r="F246" s="418"/>
      <c r="G246" s="418"/>
      <c r="H246" s="418"/>
      <c r="I246" s="418"/>
    </row>
    <row r="247" spans="1:9" ht="20.100000000000001" hidden="1" customHeight="1">
      <c r="A247" s="418"/>
      <c r="B247" s="418"/>
      <c r="E247" s="418"/>
      <c r="F247" s="418"/>
      <c r="G247" s="418"/>
      <c r="H247" s="418"/>
      <c r="I247" s="418"/>
    </row>
    <row r="248" spans="1:9" ht="20.100000000000001" hidden="1" customHeight="1">
      <c r="A248" s="418"/>
      <c r="B248" s="418"/>
      <c r="E248" s="418"/>
      <c r="F248" s="418"/>
      <c r="G248" s="418"/>
      <c r="H248" s="418"/>
      <c r="I248" s="418"/>
    </row>
    <row r="249" spans="1:9" ht="20.100000000000001" hidden="1" customHeight="1">
      <c r="A249" s="418"/>
      <c r="B249" s="418"/>
      <c r="E249" s="418"/>
      <c r="F249" s="418"/>
      <c r="G249" s="418"/>
      <c r="H249" s="418"/>
      <c r="I249" s="418"/>
    </row>
    <row r="250" spans="1:9" ht="20.100000000000001" hidden="1" customHeight="1">
      <c r="A250" s="418"/>
      <c r="B250" s="418"/>
      <c r="E250" s="418"/>
      <c r="F250" s="418"/>
      <c r="G250" s="418"/>
      <c r="H250" s="418"/>
      <c r="I250" s="418"/>
    </row>
    <row r="251" spans="1:9" ht="20.100000000000001" hidden="1" customHeight="1">
      <c r="A251" s="418"/>
      <c r="B251" s="418"/>
      <c r="E251" s="418"/>
      <c r="F251" s="418"/>
      <c r="G251" s="418"/>
      <c r="H251" s="418"/>
      <c r="I251" s="418"/>
    </row>
    <row r="252" spans="1:9" ht="20.100000000000001" hidden="1" customHeight="1">
      <c r="A252" s="418"/>
      <c r="B252" s="418"/>
      <c r="E252" s="418"/>
      <c r="F252" s="418"/>
      <c r="G252" s="418"/>
      <c r="H252" s="418"/>
      <c r="I252" s="418"/>
    </row>
    <row r="253" spans="1:9" ht="20.100000000000001" hidden="1" customHeight="1">
      <c r="A253" s="418"/>
      <c r="B253" s="418"/>
      <c r="E253" s="418"/>
      <c r="F253" s="418"/>
      <c r="G253" s="418"/>
      <c r="H253" s="418"/>
      <c r="I253" s="418"/>
    </row>
    <row r="254" spans="1:9" ht="20.100000000000001" hidden="1" customHeight="1">
      <c r="A254" s="418"/>
      <c r="B254" s="418"/>
      <c r="E254" s="418"/>
      <c r="F254" s="418"/>
      <c r="G254" s="418"/>
      <c r="H254" s="418"/>
      <c r="I254" s="418"/>
    </row>
    <row r="255" spans="1:9" ht="20.100000000000001" hidden="1" customHeight="1">
      <c r="A255" s="418"/>
      <c r="B255" s="418"/>
      <c r="E255" s="418"/>
      <c r="F255" s="418"/>
      <c r="G255" s="418"/>
      <c r="H255" s="418"/>
      <c r="I255" s="418"/>
    </row>
    <row r="256" spans="1:9" ht="20.100000000000001" hidden="1" customHeight="1">
      <c r="A256" s="418"/>
      <c r="B256" s="418"/>
      <c r="E256" s="418"/>
      <c r="F256" s="418"/>
      <c r="G256" s="418"/>
      <c r="H256" s="418"/>
      <c r="I256" s="418"/>
    </row>
    <row r="257" spans="1:9" ht="20.100000000000001" hidden="1" customHeight="1">
      <c r="A257" s="418"/>
      <c r="B257" s="418"/>
      <c r="E257" s="418"/>
      <c r="F257" s="418"/>
      <c r="G257" s="418"/>
      <c r="H257" s="418"/>
      <c r="I257" s="418"/>
    </row>
    <row r="258" spans="1:9" ht="20.100000000000001" hidden="1" customHeight="1">
      <c r="A258" s="418"/>
      <c r="B258" s="418"/>
      <c r="E258" s="418"/>
      <c r="F258" s="418"/>
      <c r="G258" s="418"/>
      <c r="H258" s="418"/>
      <c r="I258" s="418"/>
    </row>
    <row r="259" spans="1:9" ht="20.100000000000001" hidden="1" customHeight="1">
      <c r="A259" s="418"/>
      <c r="B259" s="418"/>
      <c r="E259" s="418"/>
      <c r="F259" s="418"/>
      <c r="G259" s="418"/>
      <c r="H259" s="418"/>
      <c r="I259" s="418"/>
    </row>
    <row r="260" spans="1:9" ht="20.100000000000001" hidden="1" customHeight="1">
      <c r="A260" s="418"/>
      <c r="B260" s="418"/>
      <c r="E260" s="418"/>
      <c r="F260" s="418"/>
      <c r="G260" s="418"/>
      <c r="H260" s="418"/>
      <c r="I260" s="418"/>
    </row>
    <row r="261" spans="1:9" ht="20.100000000000001" hidden="1" customHeight="1">
      <c r="A261" s="418"/>
      <c r="B261" s="418"/>
      <c r="E261" s="418"/>
      <c r="F261" s="418"/>
      <c r="G261" s="418"/>
      <c r="H261" s="418"/>
      <c r="I261" s="418"/>
    </row>
    <row r="262" spans="1:9" ht="20.100000000000001" hidden="1" customHeight="1">
      <c r="A262" s="418"/>
      <c r="B262" s="418"/>
      <c r="E262" s="418"/>
      <c r="F262" s="418"/>
      <c r="G262" s="418"/>
      <c r="H262" s="418"/>
      <c r="I262" s="418"/>
    </row>
    <row r="263" spans="1:9" ht="20.100000000000001" hidden="1" customHeight="1">
      <c r="A263" s="418"/>
      <c r="B263" s="418"/>
      <c r="E263" s="418"/>
      <c r="F263" s="418"/>
      <c r="G263" s="418"/>
      <c r="H263" s="418"/>
      <c r="I263" s="418"/>
    </row>
    <row r="264" spans="1:9" ht="20.100000000000001" hidden="1" customHeight="1">
      <c r="A264" s="418"/>
      <c r="B264" s="418"/>
      <c r="E264" s="418"/>
      <c r="F264" s="418"/>
      <c r="G264" s="418"/>
      <c r="H264" s="418"/>
      <c r="I264" s="418"/>
    </row>
    <row r="265" spans="1:9" ht="20.100000000000001" hidden="1" customHeight="1">
      <c r="A265" s="418"/>
      <c r="B265" s="418"/>
      <c r="E265" s="418"/>
      <c r="F265" s="418"/>
      <c r="G265" s="418"/>
      <c r="H265" s="418"/>
      <c r="I265" s="418"/>
    </row>
    <row r="266" spans="1:9" ht="20.100000000000001" hidden="1" customHeight="1">
      <c r="A266" s="418"/>
      <c r="B266" s="418"/>
      <c r="E266" s="418"/>
      <c r="F266" s="418"/>
      <c r="G266" s="418"/>
      <c r="H266" s="418"/>
      <c r="I266" s="418"/>
    </row>
    <row r="267" spans="1:9" ht="20.100000000000001" hidden="1" customHeight="1">
      <c r="A267" s="418"/>
      <c r="B267" s="418"/>
      <c r="E267" s="418"/>
      <c r="F267" s="418"/>
      <c r="G267" s="418"/>
      <c r="H267" s="418"/>
      <c r="I267" s="418"/>
    </row>
    <row r="268" spans="1:9" ht="20.100000000000001" hidden="1" customHeight="1">
      <c r="A268" s="418"/>
      <c r="B268" s="418"/>
      <c r="E268" s="418"/>
      <c r="F268" s="418"/>
      <c r="G268" s="418"/>
      <c r="H268" s="418"/>
      <c r="I268" s="418"/>
    </row>
    <row r="269" spans="1:9" ht="20.100000000000001" hidden="1" customHeight="1">
      <c r="A269" s="418"/>
      <c r="B269" s="418"/>
      <c r="E269" s="418"/>
      <c r="F269" s="418"/>
      <c r="G269" s="418"/>
      <c r="H269" s="418"/>
      <c r="I269" s="418"/>
    </row>
    <row r="270" spans="1:9" ht="20.100000000000001" hidden="1" customHeight="1">
      <c r="A270" s="418"/>
      <c r="B270" s="418"/>
      <c r="E270" s="418"/>
      <c r="F270" s="418"/>
      <c r="G270" s="418"/>
      <c r="H270" s="418"/>
      <c r="I270" s="418"/>
    </row>
    <row r="271" spans="1:9" ht="20.100000000000001" hidden="1" customHeight="1">
      <c r="A271" s="418"/>
      <c r="B271" s="418"/>
      <c r="E271" s="418"/>
      <c r="F271" s="418"/>
      <c r="G271" s="418"/>
      <c r="H271" s="418"/>
      <c r="I271" s="418"/>
    </row>
    <row r="272" spans="1:9" ht="20.100000000000001" hidden="1" customHeight="1">
      <c r="A272" s="418"/>
      <c r="B272" s="418"/>
      <c r="E272" s="418"/>
      <c r="F272" s="418"/>
      <c r="G272" s="418"/>
      <c r="H272" s="418"/>
      <c r="I272" s="418"/>
    </row>
    <row r="273" spans="1:9" ht="20.100000000000001" hidden="1" customHeight="1">
      <c r="A273" s="418"/>
      <c r="B273" s="418"/>
      <c r="E273" s="418"/>
      <c r="F273" s="418"/>
      <c r="G273" s="418"/>
      <c r="H273" s="418"/>
      <c r="I273" s="418"/>
    </row>
    <row r="274" spans="1:9" ht="20.100000000000001" hidden="1" customHeight="1">
      <c r="A274" s="418"/>
      <c r="B274" s="418"/>
      <c r="E274" s="418"/>
      <c r="F274" s="418"/>
      <c r="G274" s="418"/>
      <c r="H274" s="418"/>
      <c r="I274" s="418"/>
    </row>
    <row r="275" spans="1:9" ht="20.100000000000001" hidden="1" customHeight="1">
      <c r="A275" s="418"/>
      <c r="B275" s="418"/>
      <c r="E275" s="418"/>
      <c r="F275" s="418"/>
      <c r="G275" s="418"/>
      <c r="H275" s="418"/>
      <c r="I275" s="418"/>
    </row>
    <row r="276" spans="1:9" ht="20.100000000000001" hidden="1" customHeight="1">
      <c r="A276" s="418"/>
      <c r="B276" s="418"/>
      <c r="E276" s="418"/>
      <c r="F276" s="418"/>
      <c r="G276" s="418"/>
      <c r="H276" s="418"/>
      <c r="I276" s="418"/>
    </row>
    <row r="277" spans="1:9" ht="20.100000000000001" hidden="1" customHeight="1">
      <c r="A277" s="418"/>
      <c r="B277" s="418"/>
      <c r="E277" s="418"/>
      <c r="F277" s="418"/>
      <c r="G277" s="418"/>
      <c r="H277" s="418"/>
      <c r="I277" s="418"/>
    </row>
    <row r="278" spans="1:9" ht="20.100000000000001" hidden="1" customHeight="1">
      <c r="A278" s="418"/>
      <c r="B278" s="418"/>
      <c r="E278" s="418"/>
      <c r="F278" s="418"/>
      <c r="G278" s="418"/>
      <c r="H278" s="418"/>
      <c r="I278" s="418"/>
    </row>
    <row r="279" spans="1:9" ht="20.100000000000001" hidden="1" customHeight="1"/>
    <row r="280" spans="1:9" ht="20.100000000000001" hidden="1" customHeight="1"/>
    <row r="281" spans="1:9" ht="20.100000000000001" hidden="1" customHeight="1"/>
    <row r="282" spans="1:9" ht="20.100000000000001" hidden="1" customHeight="1"/>
    <row r="283" spans="1:9" ht="20.100000000000001" hidden="1" customHeight="1"/>
    <row r="284" spans="1:9" ht="20.100000000000001" hidden="1" customHeight="1"/>
    <row r="285" spans="1:9" ht="20.100000000000001" hidden="1" customHeight="1"/>
    <row r="286" spans="1:9" ht="20.100000000000001" hidden="1" customHeight="1"/>
    <row r="287" spans="1:9" ht="20.100000000000001" hidden="1" customHeight="1"/>
    <row r="288" spans="1:9" ht="20.100000000000001" hidden="1" customHeight="1"/>
    <row r="289" ht="20.100000000000001" hidden="1" customHeight="1"/>
    <row r="290" ht="20.100000000000001" hidden="1" customHeight="1"/>
    <row r="291" ht="20.100000000000001" hidden="1" customHeight="1"/>
    <row r="292" ht="20.100000000000001" hidden="1" customHeight="1"/>
    <row r="293" ht="20.100000000000001" hidden="1" customHeight="1"/>
    <row r="294" ht="20.100000000000001" hidden="1" customHeight="1"/>
  </sheetData>
  <sheetProtection algorithmName="SHA-512" hashValue="cRp2yHYz88W1+2Yr2s2MZwuANdfhL35xuBkiMH5x60SGrsDke5ZyYDhulyjC8tiPvR5g1LJYwBsDEG3mZxf7uw==" saltValue="aHH/RYXVWUWLT6vi1bEbyg==" spinCount="100000" sheet="1" objects="1" scenarios="1" selectLockedCells="1" selectUnlockedCells="1"/>
  <mergeCells count="10">
    <mergeCell ref="C50:D50"/>
    <mergeCell ref="C149:D149"/>
    <mergeCell ref="C150:D150"/>
    <mergeCell ref="C160:D160"/>
    <mergeCell ref="C2:D2"/>
    <mergeCell ref="C5:D5"/>
    <mergeCell ref="C6:D6"/>
    <mergeCell ref="C7:D7"/>
    <mergeCell ref="C9:D9"/>
    <mergeCell ref="C46:D46"/>
  </mergeCells>
  <phoneticPr fontId="3"/>
  <pageMargins left="0.23622047244094491" right="0.23622047244094491" top="0.55118110236220474" bottom="0.55118110236220474" header="0.31496062992125984" footer="0.31496062992125984"/>
  <pageSetup paperSize="9" orientation="portrait" verticalDpi="1200" r:id="rId1"/>
  <headerFooter>
    <oddHeader>&amp;C&amp;A&amp;R&amp;D</oddHeader>
    <oddFooter xml:space="preserve">&amp;C&amp;P / &amp;N </oddFooter>
  </headerFooter>
  <rowBreaks count="4" manualBreakCount="4">
    <brk id="13" min="2" max="3" man="1"/>
    <brk id="49" min="2" max="3" man="1"/>
    <brk id="159" min="2" max="3" man="1"/>
    <brk id="196" min="2"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79998168889431442"/>
    <pageSetUpPr fitToPage="1"/>
  </sheetPr>
  <dimension ref="A1:AO74"/>
  <sheetViews>
    <sheetView showGridLines="0" showRowColHeaders="0" showWhiteSpace="0" topLeftCell="H1" zoomScale="104" zoomScaleNormal="104" zoomScaleSheetLayoutView="100" workbookViewId="0">
      <selection activeCell="K5" sqref="K5:Q5"/>
    </sheetView>
  </sheetViews>
  <sheetFormatPr defaultColWidth="0" defaultRowHeight="18.75" zeroHeight="1"/>
  <cols>
    <col min="1" max="4" width="9" hidden="1" customWidth="1"/>
    <col min="5" max="7" width="7.125" hidden="1" customWidth="1"/>
    <col min="8" max="8" width="7.375" style="126" customWidth="1"/>
    <col min="9" max="9" width="15.625" customWidth="1"/>
    <col min="10" max="10" width="4.625" customWidth="1"/>
    <col min="11" max="11" width="12.625" customWidth="1"/>
    <col min="12" max="12" width="4.5" customWidth="1"/>
    <col min="13" max="13" width="12.625" customWidth="1"/>
    <col min="14" max="14" width="4.5" customWidth="1"/>
    <col min="15" max="15" width="12.625" customWidth="1"/>
    <col min="16" max="16" width="4.625" customWidth="1"/>
    <col min="17" max="17" width="12.625" customWidth="1"/>
    <col min="18" max="18" width="4.625" customWidth="1"/>
    <col min="19" max="19" width="12.625" customWidth="1"/>
    <col min="20" max="20" width="4.5" customWidth="1"/>
    <col min="21" max="21" width="7.375" customWidth="1"/>
    <col min="22" max="22" width="3.625" style="121" hidden="1" customWidth="1"/>
    <col min="23" max="26" width="3.625" style="2" hidden="1" customWidth="1"/>
    <col min="27" max="27" width="3.625" style="12" hidden="1" customWidth="1"/>
    <col min="28" max="28" width="9" hidden="1" customWidth="1"/>
    <col min="29" max="30" width="15.625" hidden="1" customWidth="1"/>
    <col min="31" max="33" width="16.375" hidden="1" customWidth="1"/>
    <col min="34" max="34" width="16.125" hidden="1" customWidth="1"/>
    <col min="35" max="41" width="15.625" hidden="1" customWidth="1"/>
    <col min="42" max="16384" width="9" hidden="1"/>
  </cols>
  <sheetData>
    <row r="1" spans="1:29" ht="39" customHeight="1">
      <c r="H1" s="524"/>
      <c r="I1" s="83"/>
      <c r="J1" s="83"/>
      <c r="K1" s="83"/>
      <c r="L1" s="83"/>
      <c r="M1" s="83"/>
      <c r="N1" s="83"/>
      <c r="O1" s="83"/>
      <c r="P1" s="83"/>
      <c r="Q1" s="83"/>
      <c r="R1" s="83"/>
      <c r="S1" s="83"/>
      <c r="T1" s="83"/>
      <c r="U1" s="83"/>
    </row>
    <row r="2" spans="1:29" ht="41.25" customHeight="1">
      <c r="A2" s="83"/>
      <c r="B2" s="83"/>
      <c r="C2" s="83"/>
      <c r="D2" s="83"/>
      <c r="H2" s="114"/>
      <c r="I2" s="562" t="s">
        <v>240</v>
      </c>
      <c r="J2" s="562"/>
      <c r="K2" s="562"/>
      <c r="L2" s="562"/>
      <c r="M2" s="562"/>
      <c r="N2" s="562"/>
      <c r="O2" s="562"/>
      <c r="P2" s="562"/>
      <c r="Q2" s="562"/>
      <c r="R2" s="562"/>
      <c r="S2" s="562"/>
      <c r="T2" s="562"/>
      <c r="U2" s="195"/>
    </row>
    <row r="3" spans="1:29" s="95" customFormat="1" ht="37.5" customHeight="1">
      <c r="A3" s="110"/>
      <c r="B3" s="110"/>
      <c r="C3" s="110"/>
      <c r="D3" s="110"/>
      <c r="H3" s="114"/>
      <c r="M3" s="561" t="s">
        <v>209</v>
      </c>
      <c r="N3" s="561"/>
      <c r="O3" s="561"/>
      <c r="P3" s="561"/>
      <c r="Q3" s="111"/>
      <c r="R3" s="111"/>
      <c r="S3" s="111"/>
      <c r="U3" s="110"/>
      <c r="V3" s="127"/>
      <c r="W3" s="112"/>
      <c r="X3" s="112"/>
      <c r="Y3" s="112"/>
      <c r="Z3" s="112"/>
      <c r="AA3" s="113"/>
    </row>
    <row r="4" spans="1:29" ht="16.5" customHeight="1" thickBot="1">
      <c r="A4" s="83"/>
      <c r="B4" s="83"/>
      <c r="C4" s="83"/>
      <c r="D4" s="83"/>
      <c r="H4" s="114"/>
      <c r="I4" s="28" t="s">
        <v>155</v>
      </c>
      <c r="J4" s="28"/>
      <c r="S4" s="571" t="str">
        <f>'【印刷提出② 変更確認】'!W200&amp;'【印刷提出② 変更確認】'!W198&amp;"・"&amp;'【印刷提出② 変更確認】'!U208&amp;'【印刷提出② 変更確認】'!U200&amp;'【印刷提出② 変更確認】'!U198&amp;'【印刷提出② 変更確認】'!U203&amp;'【印刷提出② 変更確認】'!V198</f>
        <v>K0・0A0B0</v>
      </c>
      <c r="T4" s="571"/>
      <c r="U4" s="196"/>
    </row>
    <row r="5" spans="1:29" s="30" customFormat="1" ht="24" customHeight="1" thickBot="1">
      <c r="A5" s="84"/>
      <c r="B5" s="84"/>
      <c r="C5" s="84"/>
      <c r="D5" s="84"/>
      <c r="H5" s="114"/>
      <c r="K5" s="567" t="s">
        <v>312</v>
      </c>
      <c r="L5" s="568"/>
      <c r="M5" s="568"/>
      <c r="N5" s="568"/>
      <c r="O5" s="568"/>
      <c r="P5" s="568"/>
      <c r="Q5" s="569"/>
      <c r="S5" s="572"/>
      <c r="T5" s="572"/>
      <c r="U5" s="196"/>
      <c r="V5" s="7">
        <f>W5+Y5</f>
        <v>0</v>
      </c>
      <c r="W5" s="2">
        <f>IF(K5=AB5,0,1)</f>
        <v>0</v>
      </c>
      <c r="X5" s="2"/>
      <c r="Y5" s="2"/>
      <c r="Z5" s="2"/>
      <c r="AA5" s="34"/>
      <c r="AB5" s="30" t="s">
        <v>222</v>
      </c>
    </row>
    <row r="6" spans="1:29" ht="16.5" customHeight="1" thickBot="1">
      <c r="A6" s="83"/>
      <c r="B6" s="83"/>
      <c r="C6" s="83"/>
      <c r="D6" s="83"/>
      <c r="H6" s="114"/>
      <c r="I6" s="28" t="s">
        <v>154</v>
      </c>
      <c r="J6" s="28"/>
      <c r="K6" s="81"/>
      <c r="L6" s="81"/>
      <c r="M6" s="81"/>
      <c r="N6" s="81"/>
      <c r="O6" s="81"/>
      <c r="P6" s="81"/>
      <c r="Q6" s="81"/>
      <c r="U6" s="83"/>
    </row>
    <row r="7" spans="1:29" s="30" customFormat="1" ht="24" customHeight="1" thickBot="1">
      <c r="A7" s="84"/>
      <c r="B7" s="84"/>
      <c r="C7" s="84"/>
      <c r="D7" s="84"/>
      <c r="F7" s="30" t="str">
        <f>IF(K7="文字を消して直接ここに「保育施設名」を入力してください","保育施設名",K7)</f>
        <v>保育施設名</v>
      </c>
      <c r="H7" s="114"/>
      <c r="K7" s="567" t="s">
        <v>365</v>
      </c>
      <c r="L7" s="568"/>
      <c r="M7" s="568"/>
      <c r="N7" s="568"/>
      <c r="O7" s="568"/>
      <c r="P7" s="568"/>
      <c r="Q7" s="569"/>
      <c r="S7" s="201"/>
      <c r="T7" s="201"/>
      <c r="U7" s="197"/>
      <c r="V7" s="7">
        <f>W7+Y7</f>
        <v>0</v>
      </c>
      <c r="W7" s="2">
        <f>IF(K7=AB7,0,1)</f>
        <v>0</v>
      </c>
      <c r="X7" s="2"/>
      <c r="Y7" s="2"/>
      <c r="Z7" s="2"/>
      <c r="AA7" s="34"/>
      <c r="AB7" s="30" t="s">
        <v>223</v>
      </c>
    </row>
    <row r="8" spans="1:29" ht="9" customHeight="1">
      <c r="A8" s="83"/>
      <c r="B8" s="83"/>
      <c r="C8" s="83"/>
      <c r="D8" s="83"/>
      <c r="H8" s="114"/>
      <c r="I8" s="29"/>
      <c r="J8" s="29"/>
      <c r="K8" s="82"/>
      <c r="L8" s="82"/>
      <c r="M8" s="82"/>
      <c r="N8" s="82"/>
      <c r="O8" s="82"/>
      <c r="P8" s="82"/>
      <c r="Q8" s="82"/>
      <c r="U8" s="83"/>
    </row>
    <row r="9" spans="1:29" ht="15" customHeight="1">
      <c r="A9" s="83"/>
      <c r="B9" s="83"/>
      <c r="C9" s="83"/>
      <c r="D9" s="83"/>
      <c r="H9" s="114"/>
      <c r="I9" s="3" t="s">
        <v>153</v>
      </c>
      <c r="J9" s="3"/>
      <c r="K9" s="566" t="s">
        <v>254</v>
      </c>
      <c r="L9" s="566"/>
      <c r="M9" s="566"/>
      <c r="N9" s="12"/>
      <c r="O9" s="1" t="s">
        <v>165</v>
      </c>
      <c r="P9" s="564" t="s">
        <v>386</v>
      </c>
      <c r="Q9" s="564"/>
      <c r="R9" s="33"/>
      <c r="S9" s="293" t="str">
        <f>IF(COUNTIF(P9,"H00*")=1,"","⇐間違ってます ")</f>
        <v xml:space="preserve">⇐間違ってます </v>
      </c>
      <c r="U9" s="83"/>
      <c r="V9" s="7">
        <f>W9+Y9</f>
        <v>0</v>
      </c>
      <c r="W9" s="2">
        <f>IF(K9="入力してください",0,1)</f>
        <v>0</v>
      </c>
      <c r="Y9" s="2">
        <f>IF(P9="入力してください",0,1)</f>
        <v>0</v>
      </c>
      <c r="AB9" t="s">
        <v>254</v>
      </c>
    </row>
    <row r="10" spans="1:29" ht="10.5" customHeight="1">
      <c r="A10" s="83"/>
      <c r="B10" s="83"/>
      <c r="C10" s="83"/>
      <c r="D10" s="83"/>
      <c r="H10" s="114"/>
      <c r="I10" s="1"/>
      <c r="J10" s="1"/>
      <c r="O10" s="33"/>
      <c r="P10" s="33"/>
      <c r="R10" s="33"/>
      <c r="U10" s="83"/>
      <c r="Y10"/>
      <c r="AB10" t="s">
        <v>413</v>
      </c>
    </row>
    <row r="11" spans="1:29" ht="15" customHeight="1">
      <c r="A11" s="83"/>
      <c r="B11" s="83"/>
      <c r="C11" s="83"/>
      <c r="D11" s="83"/>
      <c r="H11" s="114"/>
      <c r="I11" s="31" t="s">
        <v>152</v>
      </c>
      <c r="J11" s="32"/>
      <c r="K11" s="565" t="s">
        <v>413</v>
      </c>
      <c r="L11" s="565"/>
      <c r="M11" s="565"/>
      <c r="N11" s="12"/>
      <c r="O11" s="1" t="s">
        <v>166</v>
      </c>
      <c r="P11" s="564" t="s">
        <v>412</v>
      </c>
      <c r="Q11" s="564"/>
      <c r="R11" s="33"/>
      <c r="U11" s="83"/>
      <c r="V11" s="7">
        <f>W11+Y11</f>
        <v>2</v>
      </c>
      <c r="W11" s="2">
        <f>IF(K11="入力してください",0,1)</f>
        <v>1</v>
      </c>
      <c r="Y11" s="2">
        <f>IF(P11="入力してください",0,1)</f>
        <v>1</v>
      </c>
      <c r="AC11" s="292" t="str">
        <f>IF(LEN(P9)=7,"","⇐文字数も間違ってます")</f>
        <v>⇐文字数も間違ってます</v>
      </c>
    </row>
    <row r="12" spans="1:29" ht="10.5" customHeight="1">
      <c r="A12" s="83"/>
      <c r="B12" s="83"/>
      <c r="C12" s="83"/>
      <c r="D12" s="83"/>
      <c r="H12" s="114"/>
      <c r="I12" s="1"/>
      <c r="J12" s="1"/>
      <c r="U12" s="83"/>
      <c r="Y12"/>
    </row>
    <row r="13" spans="1:29" ht="15" customHeight="1">
      <c r="A13" s="83"/>
      <c r="B13" s="83"/>
      <c r="C13" s="83"/>
      <c r="D13" s="83"/>
      <c r="H13" s="114"/>
      <c r="I13" s="1" t="s">
        <v>167</v>
      </c>
      <c r="J13" s="1"/>
      <c r="K13" s="564" t="s">
        <v>414</v>
      </c>
      <c r="L13" s="564"/>
      <c r="M13" s="564"/>
      <c r="O13" s="199" t="s">
        <v>180</v>
      </c>
      <c r="P13" s="563" t="s">
        <v>224</v>
      </c>
      <c r="Q13" s="563"/>
      <c r="R13" s="200"/>
      <c r="U13" s="83"/>
      <c r="V13" s="7">
        <f>W13+Y13</f>
        <v>1</v>
      </c>
      <c r="W13" s="2">
        <f>IF(K13="入力してください",0,1)</f>
        <v>1</v>
      </c>
      <c r="Y13" s="2">
        <f>IF(P13="入力してください",0,1)</f>
        <v>0</v>
      </c>
      <c r="AB13" s="499" t="s">
        <v>415</v>
      </c>
    </row>
    <row r="14" spans="1:29" ht="15" customHeight="1">
      <c r="A14" s="83"/>
      <c r="B14" s="83"/>
      <c r="C14" s="83"/>
      <c r="D14" s="83"/>
      <c r="H14" s="114"/>
      <c r="I14" s="1"/>
      <c r="J14" s="1"/>
      <c r="K14" s="56"/>
      <c r="L14" s="56"/>
      <c r="M14" s="56"/>
      <c r="O14" s="199" t="s">
        <v>181</v>
      </c>
      <c r="P14" s="570">
        <f ca="1">TODAY()</f>
        <v>45624</v>
      </c>
      <c r="Q14" s="570"/>
      <c r="R14" s="200"/>
      <c r="U14" s="83"/>
      <c r="V14" s="7"/>
      <c r="AB14" t="e">
        <f ca="1">INDIRECT($K$11)</f>
        <v>#VALUE!</v>
      </c>
    </row>
    <row r="15" spans="1:29" ht="15" customHeight="1">
      <c r="A15" s="83"/>
      <c r="B15" s="83"/>
      <c r="C15" s="83"/>
      <c r="D15" s="83"/>
      <c r="H15" s="114"/>
      <c r="I15" s="27"/>
      <c r="J15" s="27"/>
      <c r="K15" s="27"/>
      <c r="L15" s="27"/>
      <c r="M15" s="27"/>
      <c r="N15" s="27"/>
      <c r="O15" s="27"/>
      <c r="P15" s="27"/>
      <c r="Q15" s="27"/>
      <c r="R15" s="27"/>
      <c r="S15" s="27"/>
      <c r="T15" s="294"/>
      <c r="U15" s="83"/>
      <c r="V15" s="121">
        <f>SUM(V5:V13)</f>
        <v>3</v>
      </c>
    </row>
    <row r="16" spans="1:29" ht="9" customHeight="1">
      <c r="A16" s="83"/>
      <c r="B16" s="83"/>
      <c r="C16" s="83"/>
      <c r="D16" s="83"/>
      <c r="H16" s="114"/>
      <c r="I16" s="24"/>
      <c r="J16" s="24"/>
      <c r="K16" s="25"/>
      <c r="L16" s="25"/>
      <c r="M16" s="25"/>
      <c r="N16" s="25"/>
      <c r="O16" s="25"/>
      <c r="P16" s="25"/>
      <c r="Q16" s="25"/>
      <c r="R16" s="25"/>
      <c r="S16" s="25"/>
      <c r="T16" s="24"/>
      <c r="U16" s="83"/>
    </row>
    <row r="17" spans="1:27" ht="16.5" customHeight="1">
      <c r="A17" s="83"/>
      <c r="B17" s="83"/>
      <c r="C17" s="83"/>
      <c r="D17" s="83"/>
      <c r="H17" s="114"/>
      <c r="I17" s="24"/>
      <c r="J17" s="24"/>
      <c r="K17" s="560" t="s">
        <v>204</v>
      </c>
      <c r="L17" s="560"/>
      <c r="M17" s="560"/>
      <c r="N17" s="560"/>
      <c r="O17" s="560"/>
      <c r="P17" s="560"/>
      <c r="Q17" s="560"/>
      <c r="R17" s="26"/>
      <c r="S17" s="25"/>
      <c r="T17" s="24"/>
      <c r="U17" s="83"/>
    </row>
    <row r="18" spans="1:27" ht="16.5" customHeight="1">
      <c r="A18" s="83"/>
      <c r="B18" s="83"/>
      <c r="C18" s="83"/>
      <c r="D18" s="83"/>
      <c r="H18" s="114"/>
      <c r="I18" s="24"/>
      <c r="J18" s="24"/>
      <c r="K18" s="560"/>
      <c r="L18" s="560"/>
      <c r="M18" s="560"/>
      <c r="N18" s="560"/>
      <c r="O18" s="560"/>
      <c r="P18" s="560"/>
      <c r="Q18" s="560"/>
      <c r="R18" s="26"/>
      <c r="S18" s="25"/>
      <c r="T18" s="24"/>
      <c r="U18" s="83"/>
    </row>
    <row r="19" spans="1:27" ht="53.25" customHeight="1">
      <c r="A19" s="83"/>
      <c r="B19" s="83"/>
      <c r="C19" s="83"/>
      <c r="D19" s="83"/>
      <c r="H19" s="114"/>
      <c r="I19" s="24"/>
      <c r="J19" s="540" t="str">
        <f>IF(V5=0,"「法人名（設置者）」 ","")&amp;IF(V7=0,"「保育施設名」 ","")&amp;IF(W9=0,"「担当者名」 ","")&amp;IF(Y9=0,"「保育施設コード」  ","")&amp;IF(W11=0,"「運営開始年度」  ","")&amp;IF(Y11=0,"「事前図面相談」   ","")&amp;IF(W13=0,"「直近の図面変更年度」   ","")&amp;IF(Y13=0,"「申請日」 ","")&amp;" が入力されていません。"</f>
        <v>「法人名（設置者）」 「保育施設名」 「担当者名」 「保育施設コード」  「申請日」  が入力されていません。</v>
      </c>
      <c r="K19" s="540"/>
      <c r="L19" s="540"/>
      <c r="M19" s="540"/>
      <c r="N19" s="540"/>
      <c r="O19" s="540"/>
      <c r="P19" s="540"/>
      <c r="Q19" s="540"/>
      <c r="R19" s="540"/>
      <c r="S19" s="24"/>
      <c r="T19" s="24"/>
      <c r="U19" s="83"/>
    </row>
    <row r="20" spans="1:27" ht="9" customHeight="1">
      <c r="A20" s="83"/>
      <c r="B20" s="83"/>
      <c r="C20" s="83"/>
      <c r="D20" s="83"/>
      <c r="H20" s="114"/>
      <c r="I20" s="24"/>
      <c r="J20" s="24"/>
      <c r="K20" s="25"/>
      <c r="L20" s="25"/>
      <c r="M20" s="25"/>
      <c r="N20" s="25"/>
      <c r="O20" s="25"/>
      <c r="P20" s="25"/>
      <c r="Q20" s="25"/>
      <c r="R20" s="25"/>
      <c r="S20" s="25"/>
      <c r="T20" s="24"/>
      <c r="U20" s="83"/>
    </row>
    <row r="21" spans="1:27" s="98" customFormat="1" ht="39.75" customHeight="1">
      <c r="A21" s="99"/>
      <c r="B21" s="99"/>
      <c r="C21" s="99"/>
      <c r="D21" s="99"/>
      <c r="H21" s="115"/>
      <c r="I21" s="100"/>
      <c r="J21" s="100"/>
      <c r="K21" s="542" t="s">
        <v>314</v>
      </c>
      <c r="L21" s="543"/>
      <c r="M21" s="543"/>
      <c r="N21" s="543"/>
      <c r="O21" s="543"/>
      <c r="P21" s="543"/>
      <c r="Q21" s="543"/>
      <c r="R21" s="543"/>
      <c r="S21" s="100"/>
      <c r="T21" s="100"/>
      <c r="U21" s="198"/>
      <c r="V21" s="128"/>
      <c r="W21" s="101"/>
      <c r="X21" s="101"/>
      <c r="Y21" s="101"/>
      <c r="Z21" s="101"/>
      <c r="AA21" s="102"/>
    </row>
    <row r="22" spans="1:27" s="98" customFormat="1" ht="9" customHeight="1">
      <c r="A22" s="99"/>
      <c r="B22" s="99"/>
      <c r="C22" s="99"/>
      <c r="D22" s="99"/>
      <c r="H22" s="115"/>
      <c r="I22" s="103"/>
      <c r="J22" s="103"/>
      <c r="K22" s="103"/>
      <c r="L22" s="103"/>
      <c r="M22" s="103"/>
      <c r="N22" s="103"/>
      <c r="O22" s="103"/>
      <c r="P22" s="103"/>
      <c r="Q22" s="103"/>
      <c r="R22" s="103"/>
      <c r="S22" s="103"/>
      <c r="T22" s="104"/>
      <c r="U22" s="99"/>
      <c r="V22" s="128"/>
      <c r="W22" s="101"/>
      <c r="X22" s="101"/>
      <c r="Y22" s="101"/>
      <c r="Z22" s="101"/>
      <c r="AA22" s="102"/>
    </row>
    <row r="23" spans="1:27" s="98" customFormat="1" ht="15" customHeight="1">
      <c r="A23" s="99"/>
      <c r="B23" s="99"/>
      <c r="C23" s="99"/>
      <c r="D23" s="99"/>
      <c r="H23" s="115"/>
      <c r="I23" s="103"/>
      <c r="J23" s="103"/>
      <c r="K23" s="109"/>
      <c r="L23" s="103"/>
      <c r="M23" s="109"/>
      <c r="N23" s="103"/>
      <c r="O23" s="103"/>
      <c r="P23" s="103"/>
      <c r="Q23" s="103"/>
      <c r="R23" s="103"/>
      <c r="S23" s="103"/>
      <c r="T23" s="104"/>
      <c r="U23" s="99"/>
      <c r="V23" s="128"/>
      <c r="W23" s="101"/>
      <c r="X23" s="101"/>
      <c r="Y23" s="101"/>
      <c r="Z23" s="101"/>
      <c r="AA23" s="102"/>
    </row>
    <row r="24" spans="1:27" s="98" customFormat="1" ht="20.25" customHeight="1">
      <c r="A24" s="99"/>
      <c r="B24" s="99"/>
      <c r="C24" s="99"/>
      <c r="D24" s="99"/>
      <c r="H24" s="115"/>
      <c r="I24" s="103"/>
      <c r="J24" s="546" t="s">
        <v>220</v>
      </c>
      <c r="K24" s="547"/>
      <c r="L24" s="547"/>
      <c r="M24" s="547"/>
      <c r="N24" s="547"/>
      <c r="O24" s="547"/>
      <c r="P24" s="547"/>
      <c r="Q24" s="547"/>
      <c r="R24" s="547"/>
      <c r="S24" s="547"/>
      <c r="T24" s="104"/>
      <c r="U24" s="99"/>
      <c r="V24" s="128"/>
      <c r="W24" s="101"/>
      <c r="X24" s="101"/>
      <c r="Y24" s="101"/>
      <c r="Z24" s="101"/>
      <c r="AA24" s="102"/>
    </row>
    <row r="25" spans="1:27" s="98" customFormat="1" ht="15" customHeight="1">
      <c r="A25" s="99"/>
      <c r="B25" s="99"/>
      <c r="C25" s="99"/>
      <c r="D25" s="99"/>
      <c r="H25" s="115"/>
      <c r="I25" s="103"/>
      <c r="J25" s="544"/>
      <c r="K25" s="545"/>
      <c r="L25" s="545"/>
      <c r="M25" s="545"/>
      <c r="N25" s="545"/>
      <c r="O25" s="545"/>
      <c r="P25" s="545"/>
      <c r="Q25" s="545"/>
      <c r="R25" s="545"/>
      <c r="S25" s="545"/>
      <c r="T25" s="104"/>
      <c r="U25" s="99"/>
      <c r="V25" s="128"/>
      <c r="W25" s="101"/>
      <c r="X25" s="101"/>
      <c r="Y25" s="101"/>
      <c r="Z25" s="101"/>
      <c r="AA25" s="102"/>
    </row>
    <row r="26" spans="1:27" s="98" customFormat="1" ht="9" customHeight="1">
      <c r="A26" s="99"/>
      <c r="B26" s="99"/>
      <c r="C26" s="99"/>
      <c r="D26" s="99"/>
      <c r="H26" s="115"/>
      <c r="I26" s="103"/>
      <c r="J26" s="103"/>
      <c r="K26" s="103"/>
      <c r="L26" s="103"/>
      <c r="M26" s="103"/>
      <c r="N26" s="103"/>
      <c r="O26" s="117"/>
      <c r="P26" s="103"/>
      <c r="Q26" s="103"/>
      <c r="R26" s="103"/>
      <c r="S26" s="103"/>
      <c r="T26" s="104"/>
      <c r="U26" s="99"/>
      <c r="V26" s="128"/>
      <c r="W26" s="101"/>
      <c r="X26" s="101"/>
      <c r="Y26" s="101"/>
      <c r="Z26" s="101"/>
      <c r="AA26" s="102"/>
    </row>
    <row r="27" spans="1:27" s="98" customFormat="1" ht="15" customHeight="1">
      <c r="A27" s="99"/>
      <c r="B27" s="99"/>
      <c r="C27" s="99"/>
      <c r="D27" s="99"/>
      <c r="F27" s="207">
        <f>IF(G27=TRUE,1,IF(G27=FALSE,2))</f>
        <v>2</v>
      </c>
      <c r="G27" s="208" t="b">
        <v>0</v>
      </c>
      <c r="H27" s="99"/>
      <c r="I27" s="417"/>
      <c r="J27" s="103" t="s">
        <v>219</v>
      </c>
      <c r="K27" s="108"/>
      <c r="L27" s="103"/>
      <c r="M27" s="108"/>
      <c r="N27" s="116" t="str">
        <f>IF(G27=TRUE,"➡","")</f>
        <v/>
      </c>
      <c r="O27" s="554" t="str">
        <f>IF(G27=TRUE,"【印刷提出②変更確認】【印刷提出③結果入力】シート","")</f>
        <v/>
      </c>
      <c r="P27" s="555"/>
      <c r="Q27" s="555"/>
      <c r="R27" s="555"/>
      <c r="S27" s="555"/>
      <c r="T27" s="104"/>
      <c r="U27" s="99"/>
      <c r="V27" s="128"/>
      <c r="W27" s="101"/>
      <c r="X27" s="101"/>
      <c r="Y27" s="101"/>
      <c r="Z27" s="101"/>
      <c r="AA27" s="102"/>
    </row>
    <row r="28" spans="1:27" s="98" customFormat="1" ht="15" customHeight="1">
      <c r="A28" s="99"/>
      <c r="B28" s="99"/>
      <c r="C28" s="99"/>
      <c r="D28" s="99"/>
      <c r="F28" s="207"/>
      <c r="G28" s="208"/>
      <c r="H28" s="99"/>
      <c r="I28" s="103"/>
      <c r="J28" s="103"/>
      <c r="K28" s="108"/>
      <c r="L28" s="103"/>
      <c r="M28" s="108"/>
      <c r="N28" s="103"/>
      <c r="O28" s="117"/>
      <c r="P28" s="103"/>
      <c r="Q28" s="103"/>
      <c r="R28" s="103"/>
      <c r="S28" s="103"/>
      <c r="T28" s="104"/>
      <c r="U28" s="99"/>
      <c r="V28" s="128"/>
      <c r="W28" s="101"/>
      <c r="X28" s="101"/>
      <c r="Y28" s="101"/>
      <c r="Z28" s="101"/>
      <c r="AA28" s="102"/>
    </row>
    <row r="29" spans="1:27" s="98" customFormat="1" ht="15" customHeight="1">
      <c r="A29" s="99"/>
      <c r="B29" s="99"/>
      <c r="C29" s="99"/>
      <c r="D29" s="99"/>
      <c r="F29" s="207">
        <f>IF(G29=TRUE,1,IF(G29=FALSE,2))</f>
        <v>2</v>
      </c>
      <c r="G29" s="208" t="b">
        <v>0</v>
      </c>
      <c r="H29" s="99"/>
      <c r="I29" s="417"/>
      <c r="J29" s="103" t="s">
        <v>218</v>
      </c>
      <c r="K29" s="108"/>
      <c r="L29" s="103"/>
      <c r="M29" s="108"/>
      <c r="N29" s="116" t="str">
        <f>IF(G29=TRUE,"➡","")</f>
        <v/>
      </c>
      <c r="O29" s="550" t="str">
        <f>IF(G29=TRUE,"【印刷提出②変更確認】【印刷提出③結果入力】シート
【建築整備内容の法令・基準チェックシート】(令和6年11月14日版）","")</f>
        <v/>
      </c>
      <c r="P29" s="550"/>
      <c r="Q29" s="550"/>
      <c r="R29" s="550"/>
      <c r="S29" s="550"/>
      <c r="T29" s="550"/>
      <c r="U29" s="99"/>
      <c r="V29" s="128"/>
      <c r="W29" s="101"/>
      <c r="X29" s="101"/>
      <c r="Y29" s="101"/>
      <c r="Z29" s="101"/>
      <c r="AA29" s="102"/>
    </row>
    <row r="30" spans="1:27" s="98" customFormat="1" ht="15" customHeight="1">
      <c r="A30" s="99"/>
      <c r="B30" s="99"/>
      <c r="C30" s="99"/>
      <c r="D30" s="99"/>
      <c r="F30" s="207"/>
      <c r="G30" s="208"/>
      <c r="H30" s="99"/>
      <c r="I30" s="103"/>
      <c r="J30" s="103"/>
      <c r="K30" s="108"/>
      <c r="L30" s="103"/>
      <c r="M30" s="108"/>
      <c r="N30" s="103"/>
      <c r="O30" s="550"/>
      <c r="P30" s="550"/>
      <c r="Q30" s="550"/>
      <c r="R30" s="550"/>
      <c r="S30" s="550"/>
      <c r="T30" s="550"/>
      <c r="U30" s="99"/>
      <c r="V30" s="128"/>
      <c r="W30" s="101"/>
      <c r="X30" s="101"/>
      <c r="Y30" s="101"/>
      <c r="Z30" s="101"/>
      <c r="AA30" s="102"/>
    </row>
    <row r="31" spans="1:27" s="98" customFormat="1" ht="15" customHeight="1">
      <c r="A31" s="99"/>
      <c r="B31" s="99"/>
      <c r="C31" s="99"/>
      <c r="D31" s="99"/>
      <c r="F31" s="207">
        <f>IF(G31=TRUE,1,IF(G31=FALSE,2))</f>
        <v>2</v>
      </c>
      <c r="G31" s="208" t="b">
        <v>0</v>
      </c>
      <c r="H31" s="99"/>
      <c r="I31" s="417"/>
      <c r="J31" s="544" t="s">
        <v>308</v>
      </c>
      <c r="K31" s="545"/>
      <c r="L31" s="545"/>
      <c r="M31" s="545"/>
      <c r="N31" s="545"/>
      <c r="O31" s="545"/>
      <c r="P31" s="279"/>
      <c r="Q31" s="104"/>
      <c r="R31" s="103"/>
      <c r="S31" s="103"/>
      <c r="T31" s="104"/>
      <c r="U31" s="99"/>
      <c r="V31" s="128"/>
      <c r="W31" s="101"/>
      <c r="X31" s="101"/>
      <c r="Y31" s="101"/>
      <c r="Z31" s="101"/>
      <c r="AA31" s="102"/>
    </row>
    <row r="32" spans="1:27" s="98" customFormat="1" ht="20.25" customHeight="1">
      <c r="A32" s="99"/>
      <c r="B32" s="99"/>
      <c r="C32" s="99"/>
      <c r="D32" s="99"/>
      <c r="H32" s="115"/>
      <c r="I32" s="103"/>
      <c r="J32" s="103"/>
      <c r="K32" s="103"/>
      <c r="L32" s="103"/>
      <c r="M32" s="103"/>
      <c r="N32" s="116" t="str">
        <f>IF(G31=TRUE,"➡","")</f>
        <v/>
      </c>
      <c r="O32" s="556" t="str">
        <f>IF(G31=TRUE,"【建築整備内容の法令・基準チェックシート】(令和6年11月14日版）","")</f>
        <v/>
      </c>
      <c r="P32" s="557"/>
      <c r="Q32" s="557"/>
      <c r="R32" s="557"/>
      <c r="S32" s="557"/>
      <c r="T32" s="104"/>
      <c r="U32" s="99"/>
      <c r="V32" s="128"/>
      <c r="W32" s="101"/>
      <c r="X32" s="101"/>
      <c r="Y32" s="101"/>
      <c r="Z32" s="101"/>
      <c r="AA32" s="102"/>
    </row>
    <row r="33" spans="1:27" s="98" customFormat="1" ht="20.25" customHeight="1">
      <c r="A33" s="99"/>
      <c r="B33" s="99"/>
      <c r="C33" s="99"/>
      <c r="D33" s="99"/>
      <c r="H33" s="115"/>
      <c r="I33" s="103"/>
      <c r="J33" s="103" t="s">
        <v>367</v>
      </c>
      <c r="K33" s="103"/>
      <c r="L33" s="103"/>
      <c r="M33" s="103"/>
      <c r="N33" s="116"/>
      <c r="O33" s="278"/>
      <c r="P33" s="279"/>
      <c r="Q33" s="103"/>
      <c r="R33" s="103"/>
      <c r="S33" s="103"/>
      <c r="T33" s="104"/>
      <c r="U33" s="99"/>
      <c r="V33" s="128"/>
      <c r="W33" s="101"/>
      <c r="X33" s="101"/>
      <c r="Y33" s="101"/>
      <c r="Z33" s="101"/>
      <c r="AA33" s="102"/>
    </row>
    <row r="34" spans="1:27" s="98" customFormat="1" ht="122.25" customHeight="1">
      <c r="A34" s="99"/>
      <c r="B34" s="99"/>
      <c r="C34" s="99"/>
      <c r="D34" s="99"/>
      <c r="H34" s="115"/>
      <c r="I34" s="103"/>
      <c r="J34" s="551"/>
      <c r="K34" s="552"/>
      <c r="L34" s="552"/>
      <c r="M34" s="552"/>
      <c r="N34" s="552"/>
      <c r="O34" s="552"/>
      <c r="P34" s="552"/>
      <c r="Q34" s="552"/>
      <c r="R34" s="553"/>
      <c r="S34" s="103"/>
      <c r="T34" s="104"/>
      <c r="U34" s="99"/>
      <c r="V34" s="128"/>
      <c r="W34" s="101"/>
      <c r="X34" s="101"/>
      <c r="Y34" s="101"/>
      <c r="Z34" s="101"/>
      <c r="AA34" s="102"/>
    </row>
    <row r="35" spans="1:27" s="105" customFormat="1" ht="9" customHeight="1">
      <c r="A35" s="106"/>
      <c r="B35" s="106"/>
      <c r="C35" s="106"/>
      <c r="D35" s="106"/>
      <c r="H35" s="115"/>
      <c r="I35" s="103"/>
      <c r="J35" s="103"/>
      <c r="K35" s="103"/>
      <c r="L35" s="103"/>
      <c r="M35" s="103"/>
      <c r="N35" s="103"/>
      <c r="O35" s="103"/>
      <c r="P35" s="107"/>
      <c r="Q35" s="103"/>
      <c r="R35" s="103"/>
      <c r="S35" s="103"/>
      <c r="T35" s="103"/>
      <c r="U35" s="106"/>
      <c r="V35" s="129"/>
      <c r="W35" s="122"/>
      <c r="X35" s="122"/>
      <c r="Y35" s="122"/>
      <c r="Z35" s="122"/>
      <c r="AA35" s="122"/>
    </row>
    <row r="36" spans="1:27" s="105" customFormat="1" ht="16.5" customHeight="1">
      <c r="A36" s="106"/>
      <c r="B36" s="106"/>
      <c r="C36" s="106"/>
      <c r="D36" s="106"/>
      <c r="H36" s="115"/>
      <c r="I36" s="103"/>
      <c r="J36" s="125" t="s">
        <v>259</v>
      </c>
      <c r="K36" s="118"/>
      <c r="L36" s="118"/>
      <c r="M36" s="118"/>
      <c r="N36" s="118"/>
      <c r="O36" s="118"/>
      <c r="P36" s="107" t="s">
        <v>258</v>
      </c>
      <c r="Q36" s="441" t="s">
        <v>262</v>
      </c>
      <c r="R36" s="123"/>
      <c r="S36" s="103"/>
      <c r="T36" s="103"/>
      <c r="U36" s="106"/>
      <c r="V36" s="129"/>
      <c r="W36" s="122"/>
      <c r="X36" s="122"/>
      <c r="Y36" s="122"/>
      <c r="Z36" s="122"/>
      <c r="AA36" s="122"/>
    </row>
    <row r="37" spans="1:27" s="105" customFormat="1" ht="9" customHeight="1">
      <c r="A37" s="106"/>
      <c r="B37" s="106"/>
      <c r="C37" s="106"/>
      <c r="D37" s="106"/>
      <c r="H37" s="115"/>
      <c r="I37" s="103"/>
      <c r="J37" s="103"/>
      <c r="K37" s="103"/>
      <c r="L37" s="103"/>
      <c r="M37" s="103"/>
      <c r="N37" s="103"/>
      <c r="O37" s="103"/>
      <c r="P37" s="107"/>
      <c r="Q37" s="124"/>
      <c r="R37" s="124"/>
      <c r="S37" s="103"/>
      <c r="T37" s="103"/>
      <c r="U37" s="106"/>
      <c r="V37" s="129"/>
      <c r="W37" s="122"/>
      <c r="X37" s="122"/>
      <c r="Y37" s="122"/>
      <c r="Z37" s="122"/>
      <c r="AA37" s="122"/>
    </row>
    <row r="38" spans="1:27" s="105" customFormat="1" ht="16.5" customHeight="1">
      <c r="A38" s="106"/>
      <c r="B38" s="106"/>
      <c r="C38" s="106"/>
      <c r="D38" s="106"/>
      <c r="H38" s="115"/>
      <c r="I38" s="103"/>
      <c r="J38" s="132" t="s">
        <v>255</v>
      </c>
      <c r="K38" s="133"/>
      <c r="L38" s="133"/>
      <c r="M38" s="133"/>
      <c r="N38" s="133"/>
      <c r="O38" s="134"/>
      <c r="P38" s="135" t="s">
        <v>258</v>
      </c>
      <c r="Q38" s="442" t="s">
        <v>256</v>
      </c>
      <c r="R38" s="123"/>
      <c r="S38" s="103"/>
      <c r="T38" s="103"/>
      <c r="U38" s="106"/>
      <c r="V38" s="129"/>
      <c r="W38" s="122"/>
      <c r="X38" s="122"/>
      <c r="Y38" s="122"/>
      <c r="Z38" s="122"/>
      <c r="AA38" s="122"/>
    </row>
    <row r="39" spans="1:27" s="105" customFormat="1" ht="9" customHeight="1">
      <c r="A39" s="106"/>
      <c r="B39" s="106"/>
      <c r="C39" s="106"/>
      <c r="D39" s="106"/>
      <c r="H39" s="115"/>
      <c r="I39" s="103"/>
      <c r="J39" s="134"/>
      <c r="K39" s="134"/>
      <c r="L39" s="134"/>
      <c r="M39" s="134"/>
      <c r="N39" s="134"/>
      <c r="O39" s="134"/>
      <c r="P39" s="136"/>
      <c r="Q39" s="443"/>
      <c r="R39" s="124"/>
      <c r="S39" s="103"/>
      <c r="T39" s="103"/>
      <c r="U39" s="106"/>
      <c r="V39" s="129"/>
      <c r="W39" s="122"/>
      <c r="X39" s="122"/>
      <c r="Y39" s="122"/>
      <c r="Z39" s="122"/>
      <c r="AA39" s="122"/>
    </row>
    <row r="40" spans="1:27" s="105" customFormat="1" ht="16.5" customHeight="1">
      <c r="A40" s="106"/>
      <c r="B40" s="106"/>
      <c r="C40" s="106"/>
      <c r="D40" s="106"/>
      <c r="H40" s="115"/>
      <c r="I40" s="103"/>
      <c r="J40" s="548" t="s">
        <v>257</v>
      </c>
      <c r="K40" s="549"/>
      <c r="L40" s="549"/>
      <c r="M40" s="549"/>
      <c r="N40" s="549"/>
      <c r="O40" s="549"/>
      <c r="P40" s="135" t="s">
        <v>258</v>
      </c>
      <c r="Q40" s="442" t="s">
        <v>256</v>
      </c>
      <c r="R40" s="123"/>
      <c r="S40" s="103"/>
      <c r="T40" s="103"/>
      <c r="U40" s="106"/>
      <c r="V40" s="129"/>
      <c r="W40" s="122"/>
      <c r="X40" s="122"/>
      <c r="Y40" s="122"/>
      <c r="Z40" s="122"/>
      <c r="AA40" s="122"/>
    </row>
    <row r="41" spans="1:27" s="98" customFormat="1" ht="9" customHeight="1">
      <c r="A41" s="99"/>
      <c r="B41" s="99"/>
      <c r="C41" s="99"/>
      <c r="D41" s="99"/>
      <c r="H41" s="115"/>
      <c r="I41" s="104"/>
      <c r="J41" s="104"/>
      <c r="K41" s="104"/>
      <c r="L41" s="104"/>
      <c r="M41" s="104"/>
      <c r="N41" s="104"/>
      <c r="O41" s="104"/>
      <c r="P41" s="104"/>
      <c r="Q41" s="104"/>
      <c r="R41" s="104"/>
      <c r="S41" s="104"/>
      <c r="T41" s="104"/>
      <c r="U41" s="99"/>
      <c r="V41" s="128"/>
      <c r="W41" s="101"/>
      <c r="X41" s="101"/>
      <c r="Y41" s="101"/>
      <c r="Z41" s="101"/>
      <c r="AA41" s="102"/>
    </row>
    <row r="42" spans="1:27" s="98" customFormat="1" ht="18">
      <c r="A42" s="99"/>
      <c r="B42" s="99"/>
      <c r="C42" s="99"/>
      <c r="D42" s="99"/>
      <c r="H42" s="115"/>
      <c r="I42" s="104"/>
      <c r="J42" s="104"/>
      <c r="K42" s="104"/>
      <c r="L42" s="104"/>
      <c r="M42" s="104"/>
      <c r="N42" s="104"/>
      <c r="O42" s="104"/>
      <c r="P42" s="104"/>
      <c r="Q42" s="104"/>
      <c r="R42" s="104"/>
      <c r="S42" s="104"/>
      <c r="T42" s="104"/>
      <c r="U42" s="99"/>
      <c r="V42" s="128"/>
      <c r="W42" s="101"/>
      <c r="X42" s="101"/>
      <c r="Y42" s="101"/>
      <c r="Z42" s="101"/>
      <c r="AA42" s="102"/>
    </row>
    <row r="43" spans="1:27" ht="53.25" customHeight="1">
      <c r="A43" s="83"/>
      <c r="B43" s="83"/>
      <c r="C43" s="83"/>
      <c r="D43" s="83"/>
      <c r="H43" s="114"/>
      <c r="I43" s="541" t="s">
        <v>240</v>
      </c>
      <c r="J43" s="541"/>
      <c r="K43" s="541"/>
      <c r="L43" s="541"/>
      <c r="M43" s="541"/>
      <c r="N43" s="541"/>
      <c r="O43" s="541"/>
      <c r="P43" s="541"/>
      <c r="Q43" s="541"/>
      <c r="R43" s="541"/>
      <c r="S43" s="541"/>
      <c r="T43" s="541"/>
      <c r="U43" s="195"/>
      <c r="V43" s="130"/>
      <c r="W43" s="130"/>
      <c r="X43"/>
      <c r="Y43"/>
      <c r="Z43"/>
      <c r="AA43"/>
    </row>
    <row r="44" spans="1:27" ht="25.5" customHeight="1">
      <c r="A44" s="281"/>
      <c r="B44" s="281"/>
      <c r="C44" s="281"/>
      <c r="D44" s="281"/>
      <c r="E44" s="282"/>
      <c r="F44" s="282"/>
      <c r="G44" s="282"/>
      <c r="H44" s="283"/>
      <c r="I44" s="284" t="s">
        <v>422</v>
      </c>
      <c r="J44" s="283"/>
      <c r="K44" s="285"/>
      <c r="L44" s="286"/>
      <c r="M44" s="286"/>
      <c r="N44" s="286"/>
      <c r="O44" s="287"/>
      <c r="P44" s="281"/>
      <c r="Q44" s="288"/>
      <c r="R44" s="288"/>
      <c r="S44" s="288"/>
      <c r="T44" s="288"/>
      <c r="U44" s="288"/>
      <c r="X44"/>
      <c r="Y44"/>
      <c r="Z44"/>
      <c r="AA44"/>
    </row>
    <row r="45" spans="1:27" ht="27" customHeight="1">
      <c r="A45" s="281"/>
      <c r="B45" s="281"/>
      <c r="C45" s="281"/>
      <c r="D45" s="281"/>
      <c r="E45" s="282"/>
      <c r="F45" s="282"/>
      <c r="G45" s="282"/>
      <c r="H45" s="283"/>
      <c r="I45" s="558" t="str">
        <f ca="1">I46</f>
        <v xml:space="preserve">保育施設名_法令SCS_1基本事項_241128 .pdf </v>
      </c>
      <c r="J45" s="559"/>
      <c r="K45" s="559"/>
      <c r="L45" s="559"/>
      <c r="M45" s="559"/>
      <c r="N45" s="286"/>
      <c r="O45" s="287"/>
      <c r="P45" s="281"/>
      <c r="Q45" s="522" t="s">
        <v>421</v>
      </c>
      <c r="R45" s="288"/>
      <c r="S45" s="288"/>
      <c r="T45" s="288"/>
      <c r="U45" s="288"/>
      <c r="X45"/>
      <c r="Y45"/>
      <c r="Z45"/>
      <c r="AA45"/>
    </row>
    <row r="46" spans="1:27" ht="27" hidden="1" customHeight="1">
      <c r="A46" s="282"/>
      <c r="B46" s="282"/>
      <c r="C46" s="282"/>
      <c r="D46" s="282"/>
      <c r="E46" s="282"/>
      <c r="F46" s="282"/>
      <c r="G46" s="282"/>
      <c r="H46" s="516"/>
      <c r="I46" s="517" t="str">
        <f ca="1">F7&amp;"_法令SCS_1基本事項_"&amp;TEXT(P14,"yymmdd")&amp;" .pdf "</f>
        <v xml:space="preserve">保育施設名_法令SCS_1基本事項_241128 .pdf </v>
      </c>
      <c r="J46" s="516"/>
      <c r="K46" s="518"/>
      <c r="L46" s="519"/>
      <c r="M46" s="519"/>
      <c r="N46" s="519"/>
      <c r="O46" s="520"/>
      <c r="P46" s="282"/>
      <c r="Q46" s="521"/>
      <c r="R46" s="521"/>
      <c r="S46" s="521"/>
      <c r="T46" s="521"/>
      <c r="U46" s="521"/>
      <c r="X46"/>
      <c r="Y46"/>
      <c r="Z46"/>
      <c r="AA46"/>
    </row>
    <row r="47" spans="1:27" hidden="1">
      <c r="X47"/>
      <c r="Y47"/>
      <c r="Z47"/>
      <c r="AA47"/>
    </row>
    <row r="48" spans="1:27" hidden="1">
      <c r="A48" s="83"/>
      <c r="B48" s="83"/>
      <c r="C48" s="83"/>
      <c r="D48" s="83"/>
      <c r="E48" s="119" t="s">
        <v>251</v>
      </c>
      <c r="F48" s="120" t="s">
        <v>252</v>
      </c>
      <c r="G48" s="120"/>
      <c r="H48" s="120" t="s">
        <v>253</v>
      </c>
      <c r="I48" s="12"/>
      <c r="J48" s="1"/>
      <c r="X48"/>
      <c r="Y48"/>
      <c r="Z48"/>
      <c r="AA48"/>
    </row>
    <row r="49" spans="1:37" hidden="1">
      <c r="A49" s="83"/>
      <c r="B49" s="83"/>
      <c r="C49" s="83"/>
      <c r="D49" s="83"/>
      <c r="E49" s="2">
        <v>1</v>
      </c>
      <c r="F49" s="2">
        <v>2</v>
      </c>
      <c r="G49" s="2"/>
      <c r="H49" s="2">
        <v>2</v>
      </c>
      <c r="I49" s="3" t="s">
        <v>244</v>
      </c>
      <c r="X49"/>
      <c r="Y49"/>
      <c r="Z49"/>
      <c r="AA49"/>
    </row>
    <row r="50" spans="1:37" hidden="1">
      <c r="E50" s="2">
        <v>1</v>
      </c>
      <c r="F50" s="2">
        <v>1</v>
      </c>
      <c r="G50" s="2"/>
      <c r="H50" s="2">
        <v>2</v>
      </c>
      <c r="I50" s="3" t="s">
        <v>245</v>
      </c>
    </row>
    <row r="51" spans="1:37" hidden="1">
      <c r="E51" s="2">
        <v>1</v>
      </c>
      <c r="F51" s="2">
        <v>2</v>
      </c>
      <c r="G51" s="2"/>
      <c r="H51" s="2">
        <v>1</v>
      </c>
      <c r="I51" s="3" t="s">
        <v>246</v>
      </c>
    </row>
    <row r="52" spans="1:37" hidden="1">
      <c r="E52" s="2">
        <v>1</v>
      </c>
      <c r="F52" s="2">
        <v>1</v>
      </c>
      <c r="G52" s="2"/>
      <c r="H52" s="2">
        <v>1</v>
      </c>
      <c r="I52" s="3" t="s">
        <v>247</v>
      </c>
    </row>
    <row r="53" spans="1:37" hidden="1">
      <c r="E53" s="2">
        <v>2</v>
      </c>
      <c r="F53" s="2">
        <v>1</v>
      </c>
      <c r="G53" s="2"/>
      <c r="H53" s="2">
        <v>2</v>
      </c>
      <c r="I53" s="3" t="s">
        <v>248</v>
      </c>
    </row>
    <row r="54" spans="1:37" hidden="1">
      <c r="E54" s="2">
        <v>2</v>
      </c>
      <c r="F54" s="2">
        <v>1</v>
      </c>
      <c r="G54" s="2"/>
      <c r="H54" s="2">
        <v>1</v>
      </c>
      <c r="I54" s="3" t="s">
        <v>249</v>
      </c>
    </row>
    <row r="55" spans="1:37" hidden="1">
      <c r="E55" s="2">
        <v>2</v>
      </c>
      <c r="F55" s="2">
        <v>2</v>
      </c>
      <c r="G55" s="2"/>
      <c r="H55" s="2">
        <v>1</v>
      </c>
      <c r="I55" s="3" t="s">
        <v>250</v>
      </c>
    </row>
    <row r="56" spans="1:37" hidden="1">
      <c r="E56" s="2"/>
      <c r="F56" s="2"/>
      <c r="G56" s="2"/>
      <c r="H56" s="2"/>
      <c r="I56" s="12"/>
      <c r="AJ56" s="290"/>
    </row>
    <row r="57" spans="1:37" hidden="1">
      <c r="AI57" s="290"/>
      <c r="AJ57" s="1"/>
    </row>
    <row r="58" spans="1:37" hidden="1">
      <c r="AH58" s="290"/>
      <c r="AI58" s="1"/>
      <c r="AJ58" s="1"/>
    </row>
    <row r="59" spans="1:37" hidden="1">
      <c r="AG59" s="290"/>
      <c r="AH59" s="1"/>
      <c r="AI59" s="1"/>
      <c r="AJ59" s="1"/>
    </row>
    <row r="60" spans="1:37" hidden="1">
      <c r="AF60" s="290"/>
      <c r="AG60" s="1"/>
      <c r="AH60" s="1"/>
      <c r="AI60" s="1"/>
      <c r="AJ60" s="1"/>
    </row>
    <row r="61" spans="1:37" hidden="1">
      <c r="AE61" s="290"/>
      <c r="AF61" s="1"/>
      <c r="AG61" s="1"/>
      <c r="AH61" s="1"/>
      <c r="AI61" s="1"/>
      <c r="AJ61" s="1"/>
    </row>
    <row r="62" spans="1:37" hidden="1">
      <c r="AD62" s="290"/>
      <c r="AE62" s="1"/>
      <c r="AF62" s="1"/>
      <c r="AG62" s="1"/>
      <c r="AH62" s="1"/>
      <c r="AI62" s="1"/>
      <c r="AJ62" s="1"/>
      <c r="AK62" s="1"/>
    </row>
    <row r="63" spans="1:37" hidden="1">
      <c r="AC63" s="290" t="s">
        <v>378</v>
      </c>
      <c r="AD63" s="290" t="s">
        <v>414</v>
      </c>
      <c r="AE63" s="1" t="s">
        <v>379</v>
      </c>
      <c r="AF63" s="1" t="s">
        <v>381</v>
      </c>
      <c r="AG63" s="1" t="s">
        <v>380</v>
      </c>
      <c r="AH63" s="1" t="s">
        <v>382</v>
      </c>
      <c r="AI63" s="1" t="s">
        <v>383</v>
      </c>
      <c r="AJ63" s="1" t="s">
        <v>384</v>
      </c>
      <c r="AK63" s="291" t="s">
        <v>385</v>
      </c>
    </row>
    <row r="64" spans="1:37" hidden="1">
      <c r="AD64" s="1" t="s">
        <v>414</v>
      </c>
      <c r="AE64" s="1" t="s">
        <v>414</v>
      </c>
      <c r="AF64" s="1" t="s">
        <v>414</v>
      </c>
      <c r="AG64" s="1" t="s">
        <v>414</v>
      </c>
      <c r="AH64" s="1" t="s">
        <v>414</v>
      </c>
      <c r="AI64" s="1" t="s">
        <v>414</v>
      </c>
      <c r="AJ64" s="1" t="s">
        <v>414</v>
      </c>
      <c r="AK64" s="1" t="s">
        <v>414</v>
      </c>
    </row>
    <row r="65" spans="30:37" hidden="1">
      <c r="AD65" s="1" t="s">
        <v>369</v>
      </c>
      <c r="AE65" s="1" t="s">
        <v>381</v>
      </c>
      <c r="AF65" s="1" t="s">
        <v>370</v>
      </c>
      <c r="AG65" s="1" t="s">
        <v>371</v>
      </c>
      <c r="AH65" s="1" t="s">
        <v>372</v>
      </c>
      <c r="AI65" s="1" t="s">
        <v>373</v>
      </c>
      <c r="AJ65" s="291" t="s">
        <v>374</v>
      </c>
      <c r="AK65" s="1" t="s">
        <v>375</v>
      </c>
    </row>
    <row r="66" spans="30:37" hidden="1">
      <c r="AD66" s="1" t="s">
        <v>381</v>
      </c>
      <c r="AE66" s="1" t="s">
        <v>380</v>
      </c>
      <c r="AF66" s="1" t="s">
        <v>371</v>
      </c>
      <c r="AG66" s="1" t="s">
        <v>372</v>
      </c>
      <c r="AH66" s="1" t="s">
        <v>373</v>
      </c>
      <c r="AI66" s="291" t="s">
        <v>374</v>
      </c>
      <c r="AJ66" s="1" t="s">
        <v>375</v>
      </c>
      <c r="AK66" s="1" t="s">
        <v>376</v>
      </c>
    </row>
    <row r="67" spans="30:37" hidden="1">
      <c r="AD67" s="1" t="s">
        <v>370</v>
      </c>
      <c r="AE67" s="1" t="s">
        <v>371</v>
      </c>
      <c r="AF67" s="1" t="s">
        <v>372</v>
      </c>
      <c r="AG67" s="1" t="s">
        <v>373</v>
      </c>
      <c r="AH67" s="291" t="s">
        <v>374</v>
      </c>
      <c r="AI67" s="1" t="s">
        <v>375</v>
      </c>
      <c r="AJ67" s="1" t="s">
        <v>376</v>
      </c>
      <c r="AK67" s="1" t="s">
        <v>377</v>
      </c>
    </row>
    <row r="68" spans="30:37" hidden="1">
      <c r="AD68" s="1" t="s">
        <v>371</v>
      </c>
      <c r="AE68" s="1" t="s">
        <v>372</v>
      </c>
      <c r="AF68" s="1" t="s">
        <v>373</v>
      </c>
      <c r="AG68" s="291" t="s">
        <v>374</v>
      </c>
      <c r="AH68" s="1" t="s">
        <v>375</v>
      </c>
      <c r="AI68" s="1" t="s">
        <v>376</v>
      </c>
      <c r="AJ68" s="1" t="s">
        <v>377</v>
      </c>
    </row>
    <row r="69" spans="30:37" hidden="1">
      <c r="AD69" s="1" t="s">
        <v>372</v>
      </c>
      <c r="AE69" s="1" t="s">
        <v>373</v>
      </c>
      <c r="AF69" s="291" t="s">
        <v>374</v>
      </c>
      <c r="AG69" s="1" t="s">
        <v>375</v>
      </c>
      <c r="AH69" s="1" t="s">
        <v>376</v>
      </c>
      <c r="AI69" s="1" t="s">
        <v>377</v>
      </c>
    </row>
    <row r="70" spans="30:37" hidden="1">
      <c r="AD70" s="1" t="s">
        <v>373</v>
      </c>
      <c r="AE70" s="291" t="s">
        <v>374</v>
      </c>
      <c r="AF70" s="1" t="s">
        <v>375</v>
      </c>
      <c r="AG70" s="1" t="s">
        <v>376</v>
      </c>
      <c r="AH70" s="1" t="s">
        <v>377</v>
      </c>
    </row>
    <row r="71" spans="30:37" hidden="1">
      <c r="AD71" s="291" t="s">
        <v>374</v>
      </c>
      <c r="AE71" s="1" t="s">
        <v>375</v>
      </c>
      <c r="AF71" s="1" t="s">
        <v>376</v>
      </c>
      <c r="AG71" s="1" t="s">
        <v>377</v>
      </c>
    </row>
    <row r="72" spans="30:37" hidden="1">
      <c r="AD72" s="1" t="s">
        <v>375</v>
      </c>
      <c r="AE72" s="1" t="s">
        <v>376</v>
      </c>
      <c r="AF72" s="1" t="s">
        <v>377</v>
      </c>
    </row>
    <row r="73" spans="30:37" hidden="1">
      <c r="AD73" s="1" t="s">
        <v>376</v>
      </c>
      <c r="AE73" s="1" t="s">
        <v>377</v>
      </c>
    </row>
    <row r="74" spans="30:37" hidden="1">
      <c r="AD74" s="1" t="s">
        <v>377</v>
      </c>
    </row>
  </sheetData>
  <sheetProtection algorithmName="SHA-512" hashValue="FdN0a+SM/mk91YbGSO2bY9K/w03qaozmJP7tvHGYk4h0nGJMZwkktUau5PCq8YkTxCV45pG55VznTPs9qe8zjA==" saltValue="lcpowZBJ043JZ9X7Ga3wDA==" spinCount="100000" sheet="1" selectLockedCells="1"/>
  <mergeCells count="27">
    <mergeCell ref="I45:M45"/>
    <mergeCell ref="K18:Q18"/>
    <mergeCell ref="M3:P3"/>
    <mergeCell ref="I2:T2"/>
    <mergeCell ref="P13:Q13"/>
    <mergeCell ref="P9:Q9"/>
    <mergeCell ref="P11:Q11"/>
    <mergeCell ref="K11:M11"/>
    <mergeCell ref="K9:M9"/>
    <mergeCell ref="K13:M13"/>
    <mergeCell ref="K5:Q5"/>
    <mergeCell ref="K7:Q7"/>
    <mergeCell ref="K17:Q17"/>
    <mergeCell ref="P14:Q14"/>
    <mergeCell ref="S4:T4"/>
    <mergeCell ref="S5:T5"/>
    <mergeCell ref="J19:R19"/>
    <mergeCell ref="I43:T43"/>
    <mergeCell ref="K21:R21"/>
    <mergeCell ref="J25:S25"/>
    <mergeCell ref="J24:S24"/>
    <mergeCell ref="J31:O31"/>
    <mergeCell ref="J40:O40"/>
    <mergeCell ref="O29:T30"/>
    <mergeCell ref="J34:R34"/>
    <mergeCell ref="O27:S27"/>
    <mergeCell ref="O32:S32"/>
  </mergeCells>
  <phoneticPr fontId="3"/>
  <conditionalFormatting sqref="J19">
    <cfRule type="expression" dxfId="425" priority="3">
      <formula>$V$15&lt;8</formula>
    </cfRule>
  </conditionalFormatting>
  <conditionalFormatting sqref="J38:Q38">
    <cfRule type="expression" dxfId="424" priority="6">
      <formula>$G$29=TRUE</formula>
    </cfRule>
    <cfRule type="expression" dxfId="423" priority="7">
      <formula>$G$27=TRUE</formula>
    </cfRule>
  </conditionalFormatting>
  <conditionalFormatting sqref="J40:Q40">
    <cfRule type="expression" dxfId="422" priority="4">
      <formula>$G$31=TRUE</formula>
    </cfRule>
    <cfRule type="expression" dxfId="421" priority="5">
      <formula>$G$29=TRUE</formula>
    </cfRule>
  </conditionalFormatting>
  <conditionalFormatting sqref="K5">
    <cfRule type="expression" dxfId="420" priority="4072">
      <formula>$K$5=$AB$5</formula>
    </cfRule>
  </conditionalFormatting>
  <conditionalFormatting sqref="K7">
    <cfRule type="expression" dxfId="419" priority="4076">
      <formula>$K$7=$AB$7</formula>
    </cfRule>
  </conditionalFormatting>
  <conditionalFormatting sqref="K9">
    <cfRule type="expression" dxfId="418" priority="28">
      <formula>$K$9=$AB$9</formula>
    </cfRule>
  </conditionalFormatting>
  <conditionalFormatting sqref="K11:M11">
    <cfRule type="expression" dxfId="417" priority="3987">
      <formula>#REF!=$AB$9</formula>
    </cfRule>
    <cfRule type="expression" dxfId="416" priority="3988">
      <formula>$K$11=$AB$10</formula>
    </cfRule>
  </conditionalFormatting>
  <conditionalFormatting sqref="K13:M14">
    <cfRule type="expression" dxfId="415" priority="21">
      <formula>$K$13=$AB$10</formula>
    </cfRule>
  </conditionalFormatting>
  <conditionalFormatting sqref="K17:Q17">
    <cfRule type="expression" dxfId="414" priority="11">
      <formula>OR($V$5=0,$V$7=0,$V$9=0,$V$11=0,$V$13=0)</formula>
    </cfRule>
  </conditionalFormatting>
  <conditionalFormatting sqref="P9">
    <cfRule type="expression" dxfId="413" priority="24">
      <formula>$P$9=$AB$9</formula>
    </cfRule>
  </conditionalFormatting>
  <conditionalFormatting sqref="P13">
    <cfRule type="expression" dxfId="412" priority="22">
      <formula>$P$13=$AB$9</formula>
    </cfRule>
  </conditionalFormatting>
  <conditionalFormatting sqref="P11:Q11">
    <cfRule type="expression" dxfId="411" priority="23">
      <formula>$P$11=$AB$10</formula>
    </cfRule>
  </conditionalFormatting>
  <conditionalFormatting sqref="S9">
    <cfRule type="expression" dxfId="410" priority="2">
      <formula>$P$9=$AB$9</formula>
    </cfRule>
  </conditionalFormatting>
  <dataValidations count="3">
    <dataValidation type="list" imeMode="fullAlpha" allowBlank="1" showInputMessage="1" showErrorMessage="1" sqref="K11:M11" xr:uid="{00000000-0002-0000-0100-000000000000}">
      <formula1>運営開始年度</formula1>
    </dataValidation>
    <dataValidation type="list" allowBlank="1" showInputMessage="1" showErrorMessage="1" sqref="P11:Q11" xr:uid="{00000000-0002-0000-0100-000001000000}">
      <formula1>"選択してください,あり,なし"</formula1>
    </dataValidation>
    <dataValidation type="list" allowBlank="1" showInputMessage="1" showErrorMessage="1" sqref="K13:M13" xr:uid="{00000000-0002-0000-0100-000002000000}">
      <formula1>INDIRECT($K$11)</formula1>
    </dataValidation>
  </dataValidations>
  <hyperlinks>
    <hyperlink ref="Q36" location="【マニュアル】!B14" display="リンクシートへ" xr:uid="{00000000-0004-0000-0100-000000000000}"/>
    <hyperlink ref="O27" location="'【印刷提出② 変更確認】'!A1" display="'【印刷提出② 変更確認】'!A1" xr:uid="{00000000-0004-0000-0100-000001000000}"/>
    <hyperlink ref="O29" location="'仮リンク先（後日破棄）'!A1" display="'仮リンク先（後日破棄）'!A1" xr:uid="{00000000-0004-0000-0100-000002000000}"/>
    <hyperlink ref="O32" location="'仮リンク先（後日破棄）'!A1" display="'仮リンク先（後日破棄）'!A1" xr:uid="{00000000-0004-0000-0100-000003000000}"/>
    <hyperlink ref="Q38" location="'【印刷提出② 変更確認】'!A1" display="リンクシートへ" xr:uid="{00000000-0004-0000-0100-000004000000}"/>
    <hyperlink ref="Q40" location="'仮リンク先（後日破棄）'!A1" display="リンクシートへ" xr:uid="{00000000-0004-0000-0100-000005000000}"/>
  </hyperlinks>
  <pageMargins left="0.70866141732283472" right="0.70866141732283472" top="0.74803149606299213" bottom="0.74803149606299213" header="0.31496062992125984" footer="0.31496062992125984"/>
  <pageSetup paperSize="9" scale="75" fitToHeight="0" orientation="portrait" verticalDpi="1200" r:id="rId1"/>
  <headerFooter>
    <oddHeader>&amp;C&amp;14&amp;A&amp;R&amp;14&amp;D</oddHeader>
    <oddFooter>&amp;C&amp;14&amp;P/&amp;N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47" r:id="rId4" name="Group Box 35">
              <controlPr defaultSize="0" autoFill="0" autoPict="0">
                <anchor moveWithCells="1">
                  <from>
                    <xdr:col>8</xdr:col>
                    <xdr:colOff>0</xdr:colOff>
                    <xdr:row>15</xdr:row>
                    <xdr:rowOff>0</xdr:rowOff>
                  </from>
                  <to>
                    <xdr:col>18</xdr:col>
                    <xdr:colOff>847725</xdr:colOff>
                    <xdr:row>17</xdr:row>
                    <xdr:rowOff>123825</xdr:rowOff>
                  </to>
                </anchor>
              </controlPr>
            </control>
          </mc:Choice>
        </mc:AlternateContent>
        <mc:AlternateContent xmlns:mc="http://schemas.openxmlformats.org/markup-compatibility/2006">
          <mc:Choice Requires="x14">
            <control shapeId="13348" r:id="rId5" name="Group Box 36">
              <controlPr defaultSize="0" autoFill="0" autoPict="0">
                <anchor moveWithCells="1">
                  <from>
                    <xdr:col>8</xdr:col>
                    <xdr:colOff>0</xdr:colOff>
                    <xdr:row>15</xdr:row>
                    <xdr:rowOff>0</xdr:rowOff>
                  </from>
                  <to>
                    <xdr:col>18</xdr:col>
                    <xdr:colOff>847725</xdr:colOff>
                    <xdr:row>18</xdr:row>
                    <xdr:rowOff>361950</xdr:rowOff>
                  </to>
                </anchor>
              </controlPr>
            </control>
          </mc:Choice>
        </mc:AlternateContent>
        <mc:AlternateContent xmlns:mc="http://schemas.openxmlformats.org/markup-compatibility/2006">
          <mc:Choice Requires="x14">
            <control shapeId="13371" r:id="rId6" name="Group Box 59">
              <controlPr defaultSize="0" autoFill="0" autoPict="0">
                <anchor moveWithCells="1">
                  <from>
                    <xdr:col>8</xdr:col>
                    <xdr:colOff>0</xdr:colOff>
                    <xdr:row>15</xdr:row>
                    <xdr:rowOff>0</xdr:rowOff>
                  </from>
                  <to>
                    <xdr:col>18</xdr:col>
                    <xdr:colOff>847725</xdr:colOff>
                    <xdr:row>17</xdr:row>
                    <xdr:rowOff>123825</xdr:rowOff>
                  </to>
                </anchor>
              </controlPr>
            </control>
          </mc:Choice>
        </mc:AlternateContent>
        <mc:AlternateContent xmlns:mc="http://schemas.openxmlformats.org/markup-compatibility/2006">
          <mc:Choice Requires="x14">
            <control shapeId="13390" r:id="rId7" name="Group Box 78">
              <controlPr defaultSize="0" autoFill="0" autoPict="0">
                <anchor moveWithCells="1">
                  <from>
                    <xdr:col>8</xdr:col>
                    <xdr:colOff>0</xdr:colOff>
                    <xdr:row>15</xdr:row>
                    <xdr:rowOff>0</xdr:rowOff>
                  </from>
                  <to>
                    <xdr:col>18</xdr:col>
                    <xdr:colOff>847725</xdr:colOff>
                    <xdr:row>17</xdr:row>
                    <xdr:rowOff>123825</xdr:rowOff>
                  </to>
                </anchor>
              </controlPr>
            </control>
          </mc:Choice>
        </mc:AlternateContent>
        <mc:AlternateContent xmlns:mc="http://schemas.openxmlformats.org/markup-compatibility/2006">
          <mc:Choice Requires="x14">
            <control shapeId="13396" r:id="rId8" name="Group Box 84">
              <controlPr defaultSize="0" autoFill="0" autoPict="0">
                <anchor moveWithCells="1">
                  <from>
                    <xdr:col>8</xdr:col>
                    <xdr:colOff>0</xdr:colOff>
                    <xdr:row>15</xdr:row>
                    <xdr:rowOff>0</xdr:rowOff>
                  </from>
                  <to>
                    <xdr:col>18</xdr:col>
                    <xdr:colOff>847725</xdr:colOff>
                    <xdr:row>17</xdr:row>
                    <xdr:rowOff>123825</xdr:rowOff>
                  </to>
                </anchor>
              </controlPr>
            </control>
          </mc:Choice>
        </mc:AlternateContent>
        <mc:AlternateContent xmlns:mc="http://schemas.openxmlformats.org/markup-compatibility/2006">
          <mc:Choice Requires="x14">
            <control shapeId="13397" r:id="rId9" name="Group Box 85">
              <controlPr defaultSize="0" autoFill="0" autoPict="0">
                <anchor moveWithCells="1">
                  <from>
                    <xdr:col>7</xdr:col>
                    <xdr:colOff>657225</xdr:colOff>
                    <xdr:row>15</xdr:row>
                    <xdr:rowOff>0</xdr:rowOff>
                  </from>
                  <to>
                    <xdr:col>18</xdr:col>
                    <xdr:colOff>847725</xdr:colOff>
                    <xdr:row>17</xdr:row>
                    <xdr:rowOff>123825</xdr:rowOff>
                  </to>
                </anchor>
              </controlPr>
            </control>
          </mc:Choice>
        </mc:AlternateContent>
        <mc:AlternateContent xmlns:mc="http://schemas.openxmlformats.org/markup-compatibility/2006">
          <mc:Choice Requires="x14">
            <control shapeId="13399" r:id="rId10" name="Group Box 87">
              <controlPr defaultSize="0" autoFill="0" autoPict="0">
                <anchor moveWithCells="1">
                  <from>
                    <xdr:col>8</xdr:col>
                    <xdr:colOff>0</xdr:colOff>
                    <xdr:row>15</xdr:row>
                    <xdr:rowOff>0</xdr:rowOff>
                  </from>
                  <to>
                    <xdr:col>18</xdr:col>
                    <xdr:colOff>847725</xdr:colOff>
                    <xdr:row>18</xdr:row>
                    <xdr:rowOff>47625</xdr:rowOff>
                  </to>
                </anchor>
              </controlPr>
            </control>
          </mc:Choice>
        </mc:AlternateContent>
        <mc:AlternateContent xmlns:mc="http://schemas.openxmlformats.org/markup-compatibility/2006">
          <mc:Choice Requires="x14">
            <control shapeId="13410" r:id="rId11" name="Check Box 98">
              <controlPr defaultSize="0" autoFill="0" autoLine="0" autoPict="0">
                <anchor moveWithCells="1">
                  <from>
                    <xdr:col>8</xdr:col>
                    <xdr:colOff>904875</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13411" r:id="rId12" name="Check Box 99">
              <controlPr defaultSize="0" autoFill="0" autoLine="0" autoPict="0">
                <anchor moveWithCells="1">
                  <from>
                    <xdr:col>8</xdr:col>
                    <xdr:colOff>904875</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13412" r:id="rId13" name="Check Box 100">
              <controlPr defaultSize="0" autoFill="0" autoLine="0" autoPict="0">
                <anchor moveWithCells="1">
                  <from>
                    <xdr:col>8</xdr:col>
                    <xdr:colOff>904875</xdr:colOff>
                    <xdr:row>30</xdr:row>
                    <xdr:rowOff>0</xdr:rowOff>
                  </from>
                  <to>
                    <xdr:col>9</xdr:col>
                    <xdr:colOff>0</xdr:colOff>
                    <xdr:row>31</xdr:row>
                    <xdr:rowOff>0</xdr:rowOff>
                  </to>
                </anchor>
              </controlPr>
            </control>
          </mc:Choice>
        </mc:AlternateContent>
      </controls>
    </mc:Choice>
  </mc:AlternateContent>
  <tableParts count="8">
    <tablePart r:id="rId14"/>
    <tablePart r:id="rId15"/>
    <tablePart r:id="rId16"/>
    <tablePart r:id="rId17"/>
    <tablePart r:id="rId18"/>
    <tablePart r:id="rId19"/>
    <tablePart r:id="rId20"/>
    <tablePart r:id="rId21"/>
  </tableParts>
  <extLst>
    <ext xmlns:x14="http://schemas.microsoft.com/office/spreadsheetml/2009/9/main" uri="{78C0D931-6437-407d-A8EE-F0AAD7539E65}">
      <x14:conditionalFormattings>
        <x14:conditionalFormatting xmlns:xm="http://schemas.microsoft.com/office/excel/2006/main">
          <x14:cfRule type="expression" priority="1" id="{3E8D888F-AA9E-4B85-9236-3399456D0B51}">
            <xm:f>AND('【印刷提出② 変更確認】'!G16=0,'【印刷提出② 変更確認】'!G144=0,'【印刷提出② 変更確認】'!G149=0,'【印刷提出② 変更確認】'!G154=0,'【印刷提出② 変更確認】'!G159=0,'【印刷提出② 変更確認】'!G164=0,'【印刷提出② 変更確認】'!G174=0,'【印刷提出② 変更確認】'!G179=0)</xm:f>
            <x14:dxf>
              <font>
                <color theme="0"/>
              </font>
            </x14:dxf>
          </x14:cfRule>
          <xm:sqref>S4:T5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7" tint="0.79998168889431442"/>
  </sheetPr>
  <dimension ref="A1:BD211"/>
  <sheetViews>
    <sheetView showGridLines="0" showRowColHeaders="0" topLeftCell="D3" zoomScale="60" zoomScaleNormal="60" zoomScalePageLayoutView="70" workbookViewId="0">
      <selection activeCell="D3" sqref="D3"/>
    </sheetView>
  </sheetViews>
  <sheetFormatPr defaultColWidth="0" defaultRowHeight="15.75" customHeight="1" zeroHeight="1"/>
  <cols>
    <col min="1" max="1" width="4.75" style="1" hidden="1" customWidth="1"/>
    <col min="2" max="3" width="3.5" style="2" hidden="1" customWidth="1"/>
    <col min="4" max="4" width="11.75" style="2" customWidth="1"/>
    <col min="5" max="5" width="15.25" style="62" customWidth="1"/>
    <col min="6" max="6" width="2.5" style="55" bestFit="1" customWidth="1"/>
    <col min="7" max="7" width="5.25" style="61" hidden="1" customWidth="1"/>
    <col min="8" max="8" width="2.375" style="61" customWidth="1"/>
    <col min="9" max="9" width="8.5" style="55" bestFit="1" customWidth="1"/>
    <col min="10" max="10" width="2.5" style="55" bestFit="1" customWidth="1"/>
    <col min="11" max="11" width="2.5" style="55" customWidth="1"/>
    <col min="12" max="12" width="63.125" style="55" customWidth="1"/>
    <col min="13" max="13" width="5.75" style="56" customWidth="1"/>
    <col min="14" max="14" width="2.625" style="61" hidden="1" customWidth="1"/>
    <col min="15" max="15" width="5.5" style="61" customWidth="1"/>
    <col min="16" max="16" width="5.5" style="55" customWidth="1"/>
    <col min="17" max="17" width="1.625" style="55" customWidth="1"/>
    <col min="18" max="18" width="60.625" style="4" customWidth="1"/>
    <col min="19" max="19" width="10.125" style="11" customWidth="1"/>
    <col min="20" max="20" width="1.625" style="5" hidden="1" customWidth="1"/>
    <col min="21" max="22" width="4.125" style="57" hidden="1" customWidth="1"/>
    <col min="23" max="23" width="4.125" style="58" hidden="1" customWidth="1"/>
    <col min="24" max="24" width="5.125" style="57" hidden="1" customWidth="1"/>
    <col min="25" max="25" width="5.125" style="58" hidden="1" customWidth="1"/>
    <col min="26" max="26" width="5.125" style="57" hidden="1" customWidth="1"/>
    <col min="27" max="27" width="5.125" style="58" hidden="1" customWidth="1"/>
    <col min="28" max="53" width="5.125" style="1" hidden="1" customWidth="1"/>
    <col min="54" max="54" width="5.375" style="1" hidden="1" customWidth="1"/>
    <col min="55" max="55" width="13.125" style="1" hidden="1" customWidth="1"/>
    <col min="56" max="56" width="10.625" style="1" customWidth="1"/>
    <col min="57" max="16384" width="2.875" style="1" hidden="1"/>
  </cols>
  <sheetData>
    <row r="1" spans="1:56" ht="15.75" hidden="1" customHeight="1">
      <c r="D1" s="86"/>
      <c r="BD1" s="85"/>
    </row>
    <row r="2" spans="1:56" ht="15.75" hidden="1" customHeight="1">
      <c r="C2" s="53">
        <v>0</v>
      </c>
      <c r="D2" s="87"/>
      <c r="E2" s="53">
        <v>12</v>
      </c>
      <c r="F2" s="53">
        <v>1</v>
      </c>
      <c r="G2" s="54">
        <v>1</v>
      </c>
      <c r="H2" s="54"/>
      <c r="I2" s="55">
        <v>4</v>
      </c>
      <c r="J2" s="55">
        <v>1</v>
      </c>
      <c r="L2" s="55">
        <v>58</v>
      </c>
      <c r="M2" s="56">
        <v>3</v>
      </c>
      <c r="N2" s="54">
        <v>1</v>
      </c>
      <c r="O2" s="54"/>
      <c r="P2" s="55">
        <v>4</v>
      </c>
      <c r="Q2" s="55">
        <v>1</v>
      </c>
      <c r="R2" s="4">
        <v>60</v>
      </c>
      <c r="BD2" s="85"/>
    </row>
    <row r="3" spans="1:56" ht="55.5" customHeight="1">
      <c r="A3" s="85"/>
      <c r="B3" s="86"/>
      <c r="C3" s="87"/>
      <c r="D3" s="523"/>
      <c r="E3" s="87"/>
      <c r="F3" s="87"/>
      <c r="G3" s="88"/>
      <c r="H3" s="88"/>
      <c r="I3" s="89"/>
      <c r="J3" s="89"/>
      <c r="K3" s="89"/>
      <c r="L3" s="89"/>
      <c r="M3" s="90"/>
      <c r="N3" s="88"/>
      <c r="O3" s="88"/>
      <c r="P3" s="89"/>
      <c r="Q3" s="89"/>
      <c r="R3" s="91"/>
      <c r="S3" s="250"/>
      <c r="T3" s="92"/>
      <c r="U3" s="93"/>
      <c r="V3" s="93"/>
      <c r="W3" s="94"/>
      <c r="X3" s="93"/>
      <c r="Y3" s="94"/>
      <c r="Z3" s="93"/>
      <c r="AA3" s="94"/>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row>
    <row r="4" spans="1:56" ht="62.25" customHeight="1">
      <c r="C4" s="53"/>
      <c r="D4" s="87"/>
      <c r="E4" s="582" t="s">
        <v>236</v>
      </c>
      <c r="F4" s="582"/>
      <c r="G4" s="582"/>
      <c r="H4" s="582"/>
      <c r="I4" s="582"/>
      <c r="J4" s="582"/>
      <c r="K4" s="582"/>
      <c r="L4" s="582"/>
      <c r="M4" s="582"/>
      <c r="N4" s="582"/>
      <c r="O4" s="582"/>
      <c r="P4" s="582"/>
      <c r="Q4" s="582"/>
      <c r="R4" s="582"/>
      <c r="S4" s="582"/>
      <c r="BD4" s="85"/>
    </row>
    <row r="5" spans="1:56" ht="20.100000000000001" customHeight="1">
      <c r="C5" s="53"/>
      <c r="D5" s="87"/>
      <c r="E5" s="53"/>
      <c r="F5" s="53"/>
      <c r="G5" s="54"/>
      <c r="H5" s="54"/>
      <c r="N5" s="54"/>
      <c r="O5" s="54"/>
      <c r="X5" s="462" t="s">
        <v>269</v>
      </c>
      <c r="Y5" s="57" t="s">
        <v>270</v>
      </c>
      <c r="Z5" s="57" t="s">
        <v>271</v>
      </c>
      <c r="AA5" s="57" t="s">
        <v>272</v>
      </c>
      <c r="AB5" s="57" t="s">
        <v>273</v>
      </c>
      <c r="AC5" s="57" t="s">
        <v>274</v>
      </c>
      <c r="AD5" s="57" t="s">
        <v>275</v>
      </c>
      <c r="AE5" s="57" t="s">
        <v>276</v>
      </c>
      <c r="AF5" s="57" t="s">
        <v>277</v>
      </c>
      <c r="AG5" s="57" t="s">
        <v>278</v>
      </c>
      <c r="AH5" s="57" t="s">
        <v>279</v>
      </c>
      <c r="AI5" s="57" t="s">
        <v>280</v>
      </c>
      <c r="AJ5" s="57" t="s">
        <v>281</v>
      </c>
      <c r="AK5" s="57" t="s">
        <v>282</v>
      </c>
      <c r="AL5" s="57" t="s">
        <v>283</v>
      </c>
      <c r="AM5" s="57" t="s">
        <v>284</v>
      </c>
      <c r="AN5" s="57" t="s">
        <v>285</v>
      </c>
      <c r="AO5" s="57" t="s">
        <v>286</v>
      </c>
      <c r="AP5" s="57" t="s">
        <v>287</v>
      </c>
      <c r="AQ5" s="57" t="s">
        <v>288</v>
      </c>
      <c r="AR5" s="57" t="s">
        <v>289</v>
      </c>
      <c r="AS5" s="57" t="s">
        <v>290</v>
      </c>
      <c r="AT5" s="57" t="s">
        <v>291</v>
      </c>
      <c r="AU5" s="57" t="s">
        <v>292</v>
      </c>
      <c r="AV5" s="57" t="s">
        <v>293</v>
      </c>
      <c r="AW5" s="57" t="s">
        <v>294</v>
      </c>
      <c r="AX5" s="57" t="s">
        <v>295</v>
      </c>
      <c r="AY5" s="57" t="s">
        <v>296</v>
      </c>
      <c r="AZ5" s="57" t="s">
        <v>297</v>
      </c>
      <c r="BA5" s="57" t="s">
        <v>298</v>
      </c>
      <c r="BD5" s="85"/>
    </row>
    <row r="6" spans="1:56" ht="102.75" customHeight="1">
      <c r="D6" s="86"/>
      <c r="E6" s="593" t="s">
        <v>309</v>
      </c>
      <c r="F6" s="593"/>
      <c r="G6" s="593"/>
      <c r="H6" s="593"/>
      <c r="I6" s="593"/>
      <c r="J6" s="593"/>
      <c r="K6" s="593"/>
      <c r="L6" s="593"/>
      <c r="M6" s="593"/>
      <c r="N6" s="593"/>
      <c r="O6" s="593"/>
      <c r="P6" s="593"/>
      <c r="Q6" s="593"/>
      <c r="R6" s="593"/>
      <c r="S6" s="495" t="str">
        <f>W200&amp;W198&amp;"・"&amp;U208&amp;U200&amp;U198&amp;U203&amp;V198</f>
        <v>K0・0A0B0</v>
      </c>
      <c r="T6" s="59"/>
      <c r="U6" s="70" t="s">
        <v>183</v>
      </c>
      <c r="V6" s="70" t="s">
        <v>184</v>
      </c>
      <c r="W6" s="472" t="s">
        <v>159</v>
      </c>
      <c r="X6" s="476" t="s">
        <v>128</v>
      </c>
      <c r="Y6" s="476" t="s">
        <v>7</v>
      </c>
      <c r="Z6" s="476" t="s">
        <v>129</v>
      </c>
      <c r="AA6" s="476" t="s">
        <v>130</v>
      </c>
      <c r="AB6" s="476" t="s">
        <v>131</v>
      </c>
      <c r="AC6" s="476" t="s">
        <v>132</v>
      </c>
      <c r="AD6" s="476" t="s">
        <v>134</v>
      </c>
      <c r="AE6" s="476" t="s">
        <v>135</v>
      </c>
      <c r="AF6" s="477" t="s">
        <v>136</v>
      </c>
      <c r="AG6" s="477" t="s">
        <v>137</v>
      </c>
      <c r="AH6" s="477" t="s">
        <v>138</v>
      </c>
      <c r="AI6" s="478" t="s">
        <v>15</v>
      </c>
      <c r="AJ6" s="476" t="s">
        <v>17</v>
      </c>
      <c r="AK6" s="476" t="s">
        <v>19</v>
      </c>
      <c r="AL6" s="478" t="s">
        <v>21</v>
      </c>
      <c r="AM6" s="477" t="s">
        <v>23</v>
      </c>
      <c r="AN6" s="477" t="s">
        <v>139</v>
      </c>
      <c r="AO6" s="476" t="s">
        <v>25</v>
      </c>
      <c r="AP6" s="476" t="s">
        <v>140</v>
      </c>
      <c r="AQ6" s="477" t="s">
        <v>141</v>
      </c>
      <c r="AR6" s="477" t="s">
        <v>142</v>
      </c>
      <c r="AS6" s="481" t="s">
        <v>170</v>
      </c>
      <c r="AT6" s="477" t="s">
        <v>31</v>
      </c>
      <c r="AU6" s="481" t="s">
        <v>40</v>
      </c>
      <c r="AV6" s="477" t="s">
        <v>143</v>
      </c>
      <c r="AW6" s="477" t="s">
        <v>144</v>
      </c>
      <c r="AX6" s="477" t="s">
        <v>145</v>
      </c>
      <c r="AY6" s="477" t="s">
        <v>146</v>
      </c>
      <c r="AZ6" s="481" t="s">
        <v>147</v>
      </c>
      <c r="BA6" s="481" t="s">
        <v>148</v>
      </c>
      <c r="BB6" s="471" t="s">
        <v>156</v>
      </c>
      <c r="BD6" s="85"/>
    </row>
    <row r="7" spans="1:56" ht="88.5" customHeight="1">
      <c r="D7" s="86"/>
      <c r="E7" s="599" t="s">
        <v>221</v>
      </c>
      <c r="F7" s="599"/>
      <c r="G7" s="599"/>
      <c r="H7" s="599"/>
      <c r="I7" s="599"/>
      <c r="J7" s="599"/>
      <c r="K7" s="599"/>
      <c r="L7" s="599"/>
      <c r="M7" s="599"/>
      <c r="N7" s="599"/>
      <c r="O7" s="599"/>
      <c r="P7" s="599"/>
      <c r="Q7" s="138"/>
      <c r="R7" s="172"/>
      <c r="S7" s="493"/>
      <c r="T7" s="59"/>
      <c r="X7" s="464"/>
      <c r="Z7" s="58"/>
      <c r="AI7" s="479"/>
      <c r="AL7" s="479"/>
      <c r="AS7" s="479"/>
      <c r="AU7" s="479"/>
      <c r="AZ7" s="479"/>
      <c r="BA7" s="479"/>
      <c r="BD7" s="85"/>
    </row>
    <row r="8" spans="1:56" ht="73.5" customHeight="1">
      <c r="D8" s="86"/>
      <c r="E8" s="173"/>
      <c r="F8" s="577" t="str">
        <f>IF(AND(U208&gt;4,U208&lt;14),"ご回答より、建築基準関係法令等の確認を要する変更の可能性があります。
法令等の確認に際しては、自治体、有資格者（建築士）等に十分確認の上、ご申請願います。","")&amp;IF(U208&gt;14,"ご回答より、建築基準関係法令等の確認を要する変更と思われます。法令等の確認に際しては、自治体、有資格者（建築士）等に十分確認の上、ご申請願います。","")</f>
        <v/>
      </c>
      <c r="G8" s="577"/>
      <c r="H8" s="577"/>
      <c r="I8" s="577"/>
      <c r="J8" s="577"/>
      <c r="K8" s="577"/>
      <c r="L8" s="577"/>
      <c r="M8" s="577"/>
      <c r="N8" s="577"/>
      <c r="O8" s="577"/>
      <c r="P8" s="577"/>
      <c r="Q8" s="577"/>
      <c r="R8" s="577"/>
      <c r="S8" s="251"/>
      <c r="T8" s="59"/>
      <c r="X8" s="464"/>
      <c r="Z8" s="58"/>
      <c r="AI8" s="479"/>
      <c r="AL8" s="479"/>
      <c r="AS8" s="479"/>
      <c r="AU8" s="479"/>
      <c r="AZ8" s="479"/>
      <c r="BA8" s="479"/>
      <c r="BD8" s="85"/>
    </row>
    <row r="9" spans="1:56" ht="29.25" customHeight="1">
      <c r="D9" s="86"/>
      <c r="E9" s="138"/>
      <c r="F9" s="138"/>
      <c r="G9" s="202"/>
      <c r="H9" s="138"/>
      <c r="I9" s="579"/>
      <c r="J9" s="579"/>
      <c r="K9" s="579"/>
      <c r="L9" s="579"/>
      <c r="M9" s="578" t="str">
        <f>'【印刷提出① 基本事項】'!I4</f>
        <v>　法人名（設置者）：</v>
      </c>
      <c r="N9" s="578"/>
      <c r="O9" s="578"/>
      <c r="P9" s="578"/>
      <c r="Q9" s="578"/>
      <c r="R9" s="501" t="str">
        <f>IF('【印刷提出① 基本事項】'!K5="文字を消して直接ここに「法人名」を入力してください","【印刷提出①基本事項】シートに戻り、直接入力してください",'【印刷提出① 基本事項】'!K5)</f>
        <v>【印刷提出①基本事項】シートに戻り、直接入力してください</v>
      </c>
      <c r="T9" s="59"/>
      <c r="X9" s="464"/>
      <c r="Z9" s="58"/>
      <c r="AI9" s="479"/>
      <c r="AL9" s="479"/>
      <c r="AS9" s="479"/>
      <c r="AU9" s="479"/>
      <c r="AZ9" s="479"/>
      <c r="BA9" s="479"/>
      <c r="BD9" s="85"/>
    </row>
    <row r="10" spans="1:56" ht="29.25" customHeight="1">
      <c r="D10" s="86"/>
      <c r="E10" s="138"/>
      <c r="F10" s="138"/>
      <c r="G10" s="202"/>
      <c r="H10" s="138"/>
      <c r="I10" s="579"/>
      <c r="J10" s="579"/>
      <c r="K10" s="579"/>
      <c r="L10" s="579"/>
      <c r="M10" s="578" t="str">
        <f>'【印刷提出① 基本事項】'!I6</f>
        <v>　保育施設名：</v>
      </c>
      <c r="N10" s="578"/>
      <c r="O10" s="578"/>
      <c r="P10" s="578"/>
      <c r="Q10" s="578"/>
      <c r="R10" s="501" t="str">
        <f>IF('【印刷提出① 基本事項】'!K7="文字を消して直接ここに「保育施設名」を入力してください","【印刷提出①基本事項】シートに戻り、直接入力してください",'【印刷提出① 基本事項】'!K7)</f>
        <v>【印刷提出①基本事項】シートに戻り、直接入力してください</v>
      </c>
      <c r="T10" s="59"/>
      <c r="X10" s="464"/>
      <c r="Z10" s="58"/>
      <c r="AI10" s="479"/>
      <c r="AL10" s="479"/>
      <c r="AS10" s="479"/>
      <c r="AU10" s="479"/>
      <c r="AZ10" s="479"/>
      <c r="BA10" s="479"/>
      <c r="BD10" s="85"/>
    </row>
    <row r="11" spans="1:56" ht="29.25" customHeight="1">
      <c r="D11" s="86"/>
      <c r="E11" s="138"/>
      <c r="F11" s="138"/>
      <c r="G11" s="202"/>
      <c r="H11" s="138"/>
      <c r="I11" s="579"/>
      <c r="J11" s="579"/>
      <c r="K11" s="579"/>
      <c r="L11" s="579"/>
      <c r="M11" s="578" t="str">
        <f>'【印刷提出① 基本事項】'!I9</f>
        <v>　担当者名：</v>
      </c>
      <c r="N11" s="578"/>
      <c r="O11" s="578"/>
      <c r="P11" s="578"/>
      <c r="Q11" s="578"/>
      <c r="R11" s="501" t="str">
        <f>IF('【印刷提出① 基本事項】'!K9="入力してください","【印刷提出①基本事項】シートに戻り、直接入力してください",'【印刷提出① 基本事項】'!K9)</f>
        <v>【印刷提出①基本事項】シートに戻り、直接入力してください</v>
      </c>
      <c r="T11" s="59"/>
      <c r="X11" s="464"/>
      <c r="Z11" s="58"/>
      <c r="AI11" s="479"/>
      <c r="AL11" s="479"/>
      <c r="AS11" s="479"/>
      <c r="AU11" s="479"/>
      <c r="AZ11" s="479"/>
      <c r="BA11" s="479"/>
      <c r="BD11" s="85"/>
    </row>
    <row r="12" spans="1:56" ht="29.25" customHeight="1">
      <c r="D12" s="86"/>
      <c r="E12" s="138"/>
      <c r="F12" s="138"/>
      <c r="G12" s="202"/>
      <c r="H12" s="138"/>
      <c r="I12" s="579"/>
      <c r="J12" s="579"/>
      <c r="K12" s="579"/>
      <c r="L12" s="579"/>
      <c r="M12" s="578" t="str">
        <f>"　"&amp;'【印刷提出① 基本事項】'!O13</f>
        <v>　申請日：</v>
      </c>
      <c r="N12" s="578"/>
      <c r="O12" s="578"/>
      <c r="P12" s="578"/>
      <c r="Q12" s="578"/>
      <c r="R12" s="503" t="str">
        <f>IF('【印刷提出① 基本事項】'!P13="入力してください","【印刷提出①基本事項】シートに戻り、直接入力してください",'【印刷提出① 基本事項】'!P13)</f>
        <v>【印刷提出①基本事項】シートに戻り、直接入力してください</v>
      </c>
      <c r="T12" s="59"/>
      <c r="X12" s="464"/>
      <c r="Z12" s="58"/>
      <c r="AI12" s="479"/>
      <c r="AL12" s="479"/>
      <c r="AS12" s="479"/>
      <c r="AU12" s="479"/>
      <c r="AZ12" s="479"/>
      <c r="BA12" s="479"/>
      <c r="BD12" s="85"/>
    </row>
    <row r="13" spans="1:56" ht="29.25" customHeight="1" thickBot="1">
      <c r="D13" s="86"/>
      <c r="E13" s="174"/>
      <c r="F13" s="174"/>
      <c r="G13" s="203"/>
      <c r="H13" s="174"/>
      <c r="I13" s="580"/>
      <c r="J13" s="580"/>
      <c r="K13" s="580"/>
      <c r="L13" s="580"/>
      <c r="M13" s="602" t="str">
        <f>"　"&amp;'【印刷提出① 基本事項】'!O14</f>
        <v>　更新日：</v>
      </c>
      <c r="N13" s="602"/>
      <c r="O13" s="602"/>
      <c r="P13" s="602"/>
      <c r="Q13" s="602"/>
      <c r="R13" s="502">
        <f ca="1">IF('【印刷提出① 基本事項】'!P14="入力してください","直接入力はできません。｢はじめに｣シートに戻り入力してください。",'【印刷提出① 基本事項】'!P14)</f>
        <v>45624</v>
      </c>
      <c r="S13" s="252"/>
      <c r="T13" s="59"/>
      <c r="X13" s="464"/>
      <c r="Z13" s="58"/>
      <c r="AI13" s="479"/>
      <c r="AL13" s="479"/>
      <c r="AS13" s="479"/>
      <c r="AU13" s="479"/>
      <c r="AZ13" s="479"/>
      <c r="BA13" s="479"/>
      <c r="BD13" s="85"/>
    </row>
    <row r="14" spans="1:56" ht="29.25" customHeight="1" thickBot="1">
      <c r="D14" s="86"/>
      <c r="E14" s="175" t="s">
        <v>241</v>
      </c>
      <c r="F14" s="138"/>
      <c r="G14" s="202"/>
      <c r="H14" s="138"/>
      <c r="I14" s="138"/>
      <c r="J14" s="138"/>
      <c r="K14" s="138"/>
      <c r="L14" s="176"/>
      <c r="M14" s="176"/>
      <c r="N14" s="176"/>
      <c r="O14" s="176"/>
      <c r="P14" s="176"/>
      <c r="Q14" s="176"/>
      <c r="R14" s="177"/>
      <c r="T14" s="59"/>
      <c r="X14" s="464"/>
      <c r="Z14" s="58"/>
      <c r="AI14" s="479"/>
      <c r="AL14" s="479"/>
      <c r="AS14" s="479"/>
      <c r="AU14" s="479"/>
      <c r="AZ14" s="479"/>
      <c r="BA14" s="479"/>
      <c r="BD14" s="85"/>
    </row>
    <row r="15" spans="1:56" ht="48">
      <c r="C15" s="2">
        <v>36</v>
      </c>
      <c r="D15" s="86"/>
      <c r="E15" s="590" t="s">
        <v>323</v>
      </c>
      <c r="I15" s="210" t="s">
        <v>50</v>
      </c>
      <c r="J15" s="178"/>
      <c r="K15" s="178"/>
      <c r="L15" s="222" t="s">
        <v>194</v>
      </c>
      <c r="M15" s="11"/>
      <c r="S15" s="253"/>
      <c r="T15" s="59"/>
      <c r="X15" s="464"/>
      <c r="Z15" s="58"/>
      <c r="AI15" s="479"/>
      <c r="AL15" s="479"/>
      <c r="AS15" s="479"/>
      <c r="AU15" s="479"/>
      <c r="AZ15" s="479"/>
      <c r="BA15" s="479"/>
      <c r="BD15" s="85"/>
    </row>
    <row r="16" spans="1:56" ht="24" customHeight="1">
      <c r="C16" s="2">
        <v>24</v>
      </c>
      <c r="D16" s="86"/>
      <c r="E16" s="591"/>
      <c r="G16" s="7">
        <v>0</v>
      </c>
      <c r="I16" s="143"/>
      <c r="J16" s="143"/>
      <c r="K16" s="143"/>
      <c r="L16" s="289" t="s">
        <v>73</v>
      </c>
      <c r="M16" s="11"/>
      <c r="S16" s="583" t="s">
        <v>217</v>
      </c>
      <c r="T16" s="59"/>
      <c r="X16" s="469">
        <f>IF($G16=1,1,0)</f>
        <v>0</v>
      </c>
      <c r="Z16" s="58"/>
      <c r="AI16" s="479"/>
      <c r="AL16" s="479"/>
      <c r="AS16" s="479"/>
      <c r="AU16" s="479"/>
      <c r="AZ16" s="479"/>
      <c r="BA16" s="479"/>
      <c r="BD16" s="85"/>
    </row>
    <row r="17" spans="1:56" ht="24" customHeight="1" thickBot="1">
      <c r="C17" s="2">
        <v>24</v>
      </c>
      <c r="D17" s="86"/>
      <c r="E17" s="592"/>
      <c r="I17" s="143"/>
      <c r="J17" s="143"/>
      <c r="K17" s="143"/>
      <c r="L17" s="149" t="s">
        <v>74</v>
      </c>
      <c r="M17" s="11"/>
      <c r="R17" s="8"/>
      <c r="S17" s="583"/>
      <c r="T17" s="59"/>
      <c r="X17" s="464"/>
      <c r="Y17" s="469">
        <f>IF($G16=2,1,0)</f>
        <v>0</v>
      </c>
      <c r="Z17" s="58"/>
      <c r="AI17" s="479"/>
      <c r="AL17" s="479"/>
      <c r="AS17" s="479"/>
      <c r="AU17" s="479"/>
      <c r="AZ17" s="479"/>
      <c r="BA17" s="479"/>
      <c r="BD17" s="85"/>
    </row>
    <row r="18" spans="1:56" ht="23.25" customHeight="1" thickBot="1">
      <c r="C18" s="2">
        <v>24</v>
      </c>
      <c r="D18" s="86"/>
      <c r="E18" s="9"/>
      <c r="F18" s="139"/>
      <c r="G18" s="140"/>
      <c r="H18" s="140"/>
      <c r="I18" s="179"/>
      <c r="J18" s="179"/>
      <c r="K18" s="179"/>
      <c r="L18" s="223"/>
      <c r="M18" s="224"/>
      <c r="N18" s="225"/>
      <c r="O18" s="225"/>
      <c r="P18" s="226"/>
      <c r="Q18" s="226"/>
      <c r="R18" s="227" t="str">
        <f>IF(G16=0,"A:Q1のチェックを入れてください","")</f>
        <v>A:Q1のチェックを入れてください</v>
      </c>
      <c r="S18" s="180"/>
      <c r="T18" s="59"/>
      <c r="X18" s="464"/>
      <c r="Z18" s="58"/>
      <c r="AI18" s="479"/>
      <c r="AL18" s="479"/>
      <c r="AS18" s="479"/>
      <c r="AU18" s="479"/>
      <c r="AZ18" s="479"/>
      <c r="BA18" s="479"/>
      <c r="BD18" s="85"/>
    </row>
    <row r="19" spans="1:56" ht="23.25" customHeight="1" thickBot="1">
      <c r="C19" s="2">
        <v>24</v>
      </c>
      <c r="D19" s="86"/>
      <c r="E19" s="142" t="s">
        <v>242</v>
      </c>
      <c r="J19" s="143"/>
      <c r="K19" s="143"/>
      <c r="L19" s="62"/>
      <c r="M19" s="11"/>
      <c r="P19" s="144"/>
      <c r="Q19" s="144"/>
      <c r="S19" s="253"/>
      <c r="T19" s="59"/>
      <c r="U19" s="58"/>
      <c r="V19" s="58"/>
      <c r="X19" s="464"/>
      <c r="Z19" s="58"/>
      <c r="AI19" s="479"/>
      <c r="AL19" s="479"/>
      <c r="AS19" s="479"/>
      <c r="AU19" s="479"/>
      <c r="AZ19" s="479"/>
      <c r="BA19" s="479"/>
      <c r="BD19" s="85"/>
    </row>
    <row r="20" spans="1:56" ht="48">
      <c r="A20" s="63"/>
      <c r="B20" s="64"/>
      <c r="C20" s="2">
        <v>24</v>
      </c>
      <c r="D20" s="86"/>
      <c r="E20" s="587" t="s">
        <v>316</v>
      </c>
      <c r="I20" s="211" t="s">
        <v>51</v>
      </c>
      <c r="J20" s="62"/>
      <c r="K20" s="62"/>
      <c r="L20" s="212" t="s">
        <v>195</v>
      </c>
      <c r="M20" s="147" t="s">
        <v>59</v>
      </c>
      <c r="N20" s="54"/>
      <c r="O20" s="54"/>
      <c r="P20" s="219" t="s">
        <v>52</v>
      </c>
      <c r="Q20" s="148"/>
      <c r="R20" s="213" t="s">
        <v>321</v>
      </c>
      <c r="S20" s="259" t="b">
        <f>IF(AND(G21=1,N21=0),TRUE)</f>
        <v>0</v>
      </c>
      <c r="U20" s="58"/>
      <c r="V20" s="58"/>
      <c r="X20" s="464"/>
      <c r="Z20" s="58"/>
      <c r="AI20" s="479"/>
      <c r="AL20" s="479"/>
      <c r="AS20" s="479"/>
      <c r="AU20" s="479"/>
      <c r="AZ20" s="479"/>
      <c r="BA20" s="479"/>
      <c r="BD20" s="85"/>
    </row>
    <row r="21" spans="1:56" ht="24" customHeight="1">
      <c r="A21" s="63"/>
      <c r="C21" s="2">
        <v>24</v>
      </c>
      <c r="D21" s="86"/>
      <c r="E21" s="588"/>
      <c r="F21" s="141"/>
      <c r="G21" s="7">
        <v>0</v>
      </c>
      <c r="I21" s="143"/>
      <c r="J21" s="143"/>
      <c r="K21" s="143"/>
      <c r="L21" s="149" t="s">
        <v>196</v>
      </c>
      <c r="N21" s="7">
        <v>0</v>
      </c>
      <c r="P21" s="150"/>
      <c r="Q21" s="150"/>
      <c r="R21" s="59" t="s">
        <v>234</v>
      </c>
      <c r="S21" s="581" t="s">
        <v>215</v>
      </c>
      <c r="X21" s="464"/>
      <c r="Z21" s="469">
        <f>IF($G$21=1,1,0)</f>
        <v>0</v>
      </c>
      <c r="AB21" s="469">
        <f>IF($G$21=1,1,0)</f>
        <v>0</v>
      </c>
      <c r="AC21" s="468">
        <f>IF(AND(G21=1,$N$21=1),1,0)</f>
        <v>0</v>
      </c>
      <c r="AI21" s="479"/>
      <c r="AL21" s="479"/>
      <c r="AS21" s="479"/>
      <c r="AU21" s="479"/>
      <c r="AV21" s="469">
        <f>IF($G$21=1,1,0)</f>
        <v>0</v>
      </c>
      <c r="AZ21" s="479"/>
      <c r="BA21" s="479"/>
      <c r="BD21" s="85"/>
    </row>
    <row r="22" spans="1:56" ht="24" customHeight="1">
      <c r="A22" s="63"/>
      <c r="C22" s="2">
        <v>24</v>
      </c>
      <c r="D22" s="86"/>
      <c r="E22" s="588"/>
      <c r="I22" s="143"/>
      <c r="J22" s="143"/>
      <c r="K22" s="143"/>
      <c r="L22" s="149" t="s">
        <v>197</v>
      </c>
      <c r="M22" s="11"/>
      <c r="P22" s="150"/>
      <c r="Q22" s="150"/>
      <c r="R22" s="59" t="s">
        <v>232</v>
      </c>
      <c r="S22" s="581"/>
      <c r="V22" s="473">
        <f>IF(AND(G21=1,N21=2),5,0)</f>
        <v>0</v>
      </c>
      <c r="W22" s="209">
        <f>IF(AND(G21=1,N21=2),1,0)</f>
        <v>0</v>
      </c>
      <c r="X22" s="464"/>
      <c r="Z22" s="469">
        <f>IF($G$21=2,1,0)</f>
        <v>0</v>
      </c>
      <c r="AA22" s="468">
        <f>IF(AND(G21=1,$N$21=2),1,0)</f>
        <v>0</v>
      </c>
      <c r="AD22" s="468">
        <f>IF(AND(G21=1,$N$21=2),1,0)</f>
        <v>0</v>
      </c>
      <c r="AI22" s="479"/>
      <c r="AL22" s="479"/>
      <c r="AS22" s="479"/>
      <c r="AU22" s="479"/>
      <c r="AZ22" s="479"/>
      <c r="BA22" s="479"/>
      <c r="BB22" s="209">
        <f>IF(AND(G21=1,$N$21=2),1,0)</f>
        <v>0</v>
      </c>
      <c r="BD22" s="85"/>
    </row>
    <row r="23" spans="1:56" ht="24" customHeight="1">
      <c r="A23" s="63"/>
      <c r="C23" s="2">
        <v>24</v>
      </c>
      <c r="D23" s="86"/>
      <c r="E23" s="588"/>
      <c r="I23" s="143"/>
      <c r="J23" s="143"/>
      <c r="K23" s="143"/>
      <c r="L23" s="151" t="s">
        <v>92</v>
      </c>
      <c r="M23" s="11"/>
      <c r="P23" s="150"/>
      <c r="Q23" s="150"/>
      <c r="R23" s="59" t="s">
        <v>3</v>
      </c>
      <c r="S23" s="253"/>
      <c r="V23" s="473">
        <f>IF(AND(G21=1,N21=3),5,0)</f>
        <v>0</v>
      </c>
      <c r="W23" s="209">
        <f>IF(AND(G21=1,N21=3),1,0)</f>
        <v>0</v>
      </c>
      <c r="X23" s="464"/>
      <c r="Z23" s="58"/>
      <c r="AA23" s="468">
        <f>IF(AND(G21=1,$N$21=3),1,0)</f>
        <v>0</v>
      </c>
      <c r="AC23" s="468">
        <f>IF(AND(G21=1,$N$21=3),1,0)</f>
        <v>0</v>
      </c>
      <c r="AI23" s="479"/>
      <c r="AL23" s="479"/>
      <c r="AS23" s="479"/>
      <c r="AU23" s="479"/>
      <c r="AZ23" s="479"/>
      <c r="BA23" s="479"/>
      <c r="BB23" s="209">
        <f>IF(AND(G21=1,$N$21=3),1,0)</f>
        <v>0</v>
      </c>
      <c r="BD23" s="85"/>
    </row>
    <row r="24" spans="1:56" ht="6" customHeight="1">
      <c r="A24" s="63"/>
      <c r="C24" s="2">
        <v>6</v>
      </c>
      <c r="D24" s="86"/>
      <c r="E24" s="588"/>
      <c r="I24" s="143"/>
      <c r="J24" s="143"/>
      <c r="K24" s="143"/>
      <c r="L24" s="152"/>
      <c r="M24" s="11"/>
      <c r="P24" s="150"/>
      <c r="Q24" s="150"/>
      <c r="R24" s="153"/>
      <c r="S24" s="253"/>
      <c r="U24" s="58"/>
      <c r="V24" s="58"/>
      <c r="X24" s="464"/>
      <c r="Z24" s="58"/>
      <c r="AI24" s="479"/>
      <c r="AL24" s="479"/>
      <c r="AS24" s="479"/>
      <c r="AU24" s="479"/>
      <c r="AZ24" s="479"/>
      <c r="BA24" s="479"/>
      <c r="BD24" s="85"/>
    </row>
    <row r="25" spans="1:56" ht="6" customHeight="1">
      <c r="A25" s="63"/>
      <c r="C25" s="2">
        <v>6</v>
      </c>
      <c r="D25" s="86"/>
      <c r="E25" s="588"/>
      <c r="I25" s="143"/>
      <c r="J25" s="143"/>
      <c r="K25" s="143"/>
      <c r="L25" s="152"/>
      <c r="M25" s="11"/>
      <c r="P25" s="150"/>
      <c r="Q25" s="150"/>
      <c r="R25" s="59"/>
      <c r="S25" s="253"/>
      <c r="U25" s="58"/>
      <c r="V25" s="58"/>
      <c r="X25" s="464"/>
      <c r="Z25" s="58"/>
      <c r="AI25" s="479"/>
      <c r="AL25" s="479"/>
      <c r="AS25" s="479"/>
      <c r="AU25" s="479"/>
      <c r="AZ25" s="479"/>
      <c r="BA25" s="479"/>
      <c r="BD25" s="85"/>
    </row>
    <row r="26" spans="1:56" ht="24" customHeight="1">
      <c r="C26" s="2">
        <v>24</v>
      </c>
      <c r="D26" s="86"/>
      <c r="E26" s="588"/>
      <c r="I26" s="150" t="s">
        <v>177</v>
      </c>
      <c r="J26" s="143"/>
      <c r="K26" s="143"/>
      <c r="L26" s="500" t="s">
        <v>95</v>
      </c>
      <c r="M26" s="147" t="s">
        <v>59</v>
      </c>
      <c r="P26" s="219" t="s">
        <v>53</v>
      </c>
      <c r="Q26" s="148"/>
      <c r="R26" s="212" t="s">
        <v>4</v>
      </c>
      <c r="S26" s="259" t="b">
        <f>IF(AND(G21=1,N27=0),TRUE)</f>
        <v>0</v>
      </c>
      <c r="U26" s="58"/>
      <c r="V26" s="58"/>
      <c r="X26" s="464"/>
      <c r="Z26" s="58"/>
      <c r="AI26" s="479"/>
      <c r="AL26" s="479"/>
      <c r="AS26" s="479"/>
      <c r="AU26" s="479"/>
      <c r="AZ26" s="479"/>
      <c r="BA26" s="479"/>
      <c r="BD26" s="85"/>
    </row>
    <row r="27" spans="1:56" ht="24" customHeight="1">
      <c r="A27" s="63"/>
      <c r="C27" s="2">
        <v>24</v>
      </c>
      <c r="D27" s="86"/>
      <c r="E27" s="588"/>
      <c r="I27" s="150" t="s">
        <v>178</v>
      </c>
      <c r="J27" s="143"/>
      <c r="K27" s="143"/>
      <c r="L27" s="500" t="s">
        <v>90</v>
      </c>
      <c r="M27" s="11"/>
      <c r="N27" s="7">
        <v>0</v>
      </c>
      <c r="P27" s="150"/>
      <c r="Q27" s="150"/>
      <c r="R27" s="59" t="s">
        <v>46</v>
      </c>
      <c r="S27" s="581" t="s">
        <v>217</v>
      </c>
      <c r="U27" s="58"/>
      <c r="V27" s="58"/>
      <c r="X27" s="482"/>
      <c r="Y27" s="483"/>
      <c r="Z27" s="483"/>
      <c r="AA27" s="483"/>
      <c r="AB27" s="479"/>
      <c r="AC27" s="479"/>
      <c r="AD27" s="479"/>
      <c r="AE27" s="479"/>
      <c r="AF27" s="479"/>
      <c r="AG27" s="479"/>
      <c r="AH27" s="479"/>
      <c r="AI27" s="479"/>
      <c r="AJ27" s="479"/>
      <c r="AK27" s="479"/>
      <c r="AL27" s="479"/>
      <c r="AM27" s="479"/>
      <c r="AN27" s="479"/>
      <c r="AO27" s="479"/>
      <c r="AP27" s="479"/>
      <c r="AQ27" s="479"/>
      <c r="AR27" s="479"/>
      <c r="AS27" s="479"/>
      <c r="AT27" s="479"/>
      <c r="AU27" s="479"/>
      <c r="AV27" s="479"/>
      <c r="AW27" s="479"/>
      <c r="AX27" s="479"/>
      <c r="AY27" s="479"/>
      <c r="AZ27" s="479"/>
      <c r="BA27" s="479"/>
      <c r="BD27" s="85"/>
    </row>
    <row r="28" spans="1:56" ht="24" customHeight="1">
      <c r="A28" s="63"/>
      <c r="C28" s="2">
        <v>24</v>
      </c>
      <c r="D28" s="86"/>
      <c r="E28" s="588"/>
      <c r="I28" s="150" t="s">
        <v>179</v>
      </c>
      <c r="J28" s="143"/>
      <c r="K28" s="143"/>
      <c r="L28" s="500" t="s">
        <v>91</v>
      </c>
      <c r="M28" s="11"/>
      <c r="P28" s="150"/>
      <c r="Q28" s="150"/>
      <c r="R28" s="59" t="s">
        <v>47</v>
      </c>
      <c r="S28" s="581"/>
      <c r="U28" s="475">
        <f>IF(AND(G21=1,N27=2),15,0)</f>
        <v>0</v>
      </c>
      <c r="V28" s="58"/>
      <c r="W28" s="209">
        <f>IF(AND(G21=1,N27=2),1,0)</f>
        <v>0</v>
      </c>
      <c r="X28" s="464"/>
      <c r="Z28" s="58"/>
      <c r="AB28" s="58"/>
      <c r="AH28" s="468">
        <f>IF(AND($G$21=1,$N$27=2),1,0)</f>
        <v>0</v>
      </c>
      <c r="AI28" s="479"/>
      <c r="AL28" s="479"/>
      <c r="AS28" s="479"/>
      <c r="AU28" s="479"/>
      <c r="AZ28" s="479"/>
      <c r="BA28" s="479"/>
      <c r="BB28" s="474">
        <f>IF(AND(G21=1,N27=2),1,0)</f>
        <v>0</v>
      </c>
      <c r="BD28" s="85"/>
    </row>
    <row r="29" spans="1:56" ht="24" customHeight="1">
      <c r="A29" s="63"/>
      <c r="C29" s="2">
        <v>24</v>
      </c>
      <c r="D29" s="86"/>
      <c r="E29" s="588"/>
      <c r="G29" s="204">
        <v>0</v>
      </c>
      <c r="I29" s="143"/>
      <c r="J29" s="143"/>
      <c r="K29" s="143"/>
      <c r="L29" s="10"/>
      <c r="M29" s="11"/>
      <c r="P29" s="150"/>
      <c r="Q29" s="150"/>
      <c r="R29" s="59" t="s">
        <v>48</v>
      </c>
      <c r="S29" s="253"/>
      <c r="U29" s="58"/>
      <c r="V29" s="58"/>
      <c r="X29" s="482"/>
      <c r="Y29" s="483"/>
      <c r="Z29" s="484"/>
      <c r="AA29" s="483"/>
      <c r="AB29" s="479"/>
      <c r="AC29" s="479"/>
      <c r="AD29" s="479"/>
      <c r="AE29" s="479"/>
      <c r="AF29" s="479"/>
      <c r="AG29" s="479"/>
      <c r="AH29" s="479"/>
      <c r="AI29" s="479"/>
      <c r="AJ29" s="479"/>
      <c r="AK29" s="479"/>
      <c r="AL29" s="479"/>
      <c r="AM29" s="479"/>
      <c r="AN29" s="479"/>
      <c r="AO29" s="479"/>
      <c r="AP29" s="479"/>
      <c r="AQ29" s="479"/>
      <c r="AR29" s="479"/>
      <c r="AS29" s="479"/>
      <c r="AT29" s="479"/>
      <c r="AU29" s="479"/>
      <c r="AV29" s="479"/>
      <c r="AW29" s="479"/>
      <c r="AX29" s="479"/>
      <c r="AY29" s="479"/>
      <c r="AZ29" s="479"/>
      <c r="BA29" s="479"/>
      <c r="BD29" s="85"/>
    </row>
    <row r="30" spans="1:56" ht="6" customHeight="1">
      <c r="A30" s="63"/>
      <c r="C30" s="2">
        <v>6</v>
      </c>
      <c r="D30" s="86"/>
      <c r="E30" s="588"/>
      <c r="I30" s="154"/>
      <c r="J30" s="154"/>
      <c r="K30" s="154"/>
      <c r="L30" s="155"/>
      <c r="M30" s="156"/>
      <c r="N30" s="157"/>
      <c r="O30" s="157"/>
      <c r="P30" s="158"/>
      <c r="Q30" s="158"/>
      <c r="R30" s="159"/>
      <c r="S30" s="254"/>
      <c r="U30" s="58"/>
      <c r="V30" s="58"/>
      <c r="X30" s="464"/>
      <c r="Z30" s="58"/>
      <c r="AI30" s="479"/>
      <c r="AL30" s="479"/>
      <c r="AS30" s="479"/>
      <c r="AU30" s="479"/>
      <c r="AZ30" s="479"/>
      <c r="BA30" s="479"/>
      <c r="BD30" s="85"/>
    </row>
    <row r="31" spans="1:56" ht="6" customHeight="1">
      <c r="A31" s="63"/>
      <c r="C31" s="2">
        <v>6</v>
      </c>
      <c r="D31" s="86"/>
      <c r="E31" s="588"/>
      <c r="I31" s="143"/>
      <c r="J31" s="143"/>
      <c r="K31" s="143"/>
      <c r="L31" s="160"/>
      <c r="M31" s="11"/>
      <c r="P31" s="150"/>
      <c r="Q31" s="150"/>
      <c r="R31" s="59"/>
      <c r="S31" s="253"/>
      <c r="U31" s="58"/>
      <c r="V31" s="58"/>
      <c r="X31" s="464"/>
      <c r="Z31" s="58"/>
      <c r="AI31" s="479"/>
      <c r="AL31" s="479"/>
      <c r="AS31" s="479"/>
      <c r="AU31" s="479"/>
      <c r="AZ31" s="479"/>
      <c r="BA31" s="479"/>
      <c r="BD31" s="85"/>
    </row>
    <row r="32" spans="1:56" ht="48">
      <c r="A32" s="63"/>
      <c r="C32" s="2">
        <v>24</v>
      </c>
      <c r="D32" s="86"/>
      <c r="E32" s="588"/>
      <c r="I32" s="214" t="s">
        <v>60</v>
      </c>
      <c r="J32" s="62"/>
      <c r="K32" s="62"/>
      <c r="L32" s="213" t="s">
        <v>423</v>
      </c>
      <c r="M32" s="147" t="s">
        <v>0</v>
      </c>
      <c r="N32" s="54"/>
      <c r="O32" s="54"/>
      <c r="P32" s="220" t="s">
        <v>58</v>
      </c>
      <c r="Q32" s="148"/>
      <c r="R32" s="212" t="s">
        <v>198</v>
      </c>
      <c r="S32" s="259" t="b">
        <f>IF(AND(G33=1,N33=0),TRUE)</f>
        <v>0</v>
      </c>
      <c r="U32" s="58"/>
      <c r="V32" s="58"/>
      <c r="X32" s="464"/>
      <c r="Z32" s="58"/>
      <c r="AI32" s="479"/>
      <c r="AL32" s="479"/>
      <c r="AS32" s="479"/>
      <c r="AU32" s="479"/>
      <c r="AZ32" s="479"/>
      <c r="BA32" s="479"/>
      <c r="BD32" s="85"/>
    </row>
    <row r="33" spans="1:56" ht="24" customHeight="1">
      <c r="A33" s="63"/>
      <c r="C33" s="2">
        <v>24</v>
      </c>
      <c r="D33" s="86"/>
      <c r="E33" s="588"/>
      <c r="G33" s="7">
        <v>0</v>
      </c>
      <c r="I33" s="143"/>
      <c r="J33" s="143"/>
      <c r="K33" s="143"/>
      <c r="L33" s="149" t="s">
        <v>49</v>
      </c>
      <c r="N33" s="7">
        <v>0</v>
      </c>
      <c r="P33" s="150"/>
      <c r="Q33" s="150"/>
      <c r="R33" s="59" t="s">
        <v>35</v>
      </c>
      <c r="S33" s="581" t="s">
        <v>217</v>
      </c>
      <c r="U33" s="58"/>
      <c r="V33" s="58"/>
      <c r="X33" s="482"/>
      <c r="Y33" s="483"/>
      <c r="Z33" s="469">
        <f>IF($G$33=2,1,0)</f>
        <v>0</v>
      </c>
      <c r="AA33" s="483"/>
      <c r="AB33" s="479"/>
      <c r="AC33" s="479"/>
      <c r="AD33" s="479"/>
      <c r="AE33" s="479"/>
      <c r="AF33" s="479"/>
      <c r="AG33" s="479"/>
      <c r="AH33" s="479"/>
      <c r="AI33" s="479"/>
      <c r="AJ33" s="479"/>
      <c r="AK33" s="479"/>
      <c r="AL33" s="479"/>
      <c r="AM33" s="479"/>
      <c r="AN33" s="479"/>
      <c r="AO33" s="479"/>
      <c r="AP33" s="479"/>
      <c r="AQ33" s="479"/>
      <c r="AR33" s="479"/>
      <c r="AS33" s="479"/>
      <c r="AT33" s="479"/>
      <c r="AU33" s="479"/>
      <c r="AV33" s="479"/>
      <c r="AW33" s="479"/>
      <c r="AX33" s="479"/>
      <c r="AY33" s="479"/>
      <c r="AZ33" s="479"/>
      <c r="BA33" s="479"/>
      <c r="BD33" s="85"/>
    </row>
    <row r="34" spans="1:56" ht="24" customHeight="1">
      <c r="A34" s="63"/>
      <c r="C34" s="2">
        <v>24</v>
      </c>
      <c r="D34" s="86"/>
      <c r="E34" s="588"/>
      <c r="F34" s="141"/>
      <c r="I34" s="143"/>
      <c r="J34" s="143"/>
      <c r="K34" s="143"/>
      <c r="L34" s="149" t="s">
        <v>2</v>
      </c>
      <c r="M34" s="11"/>
      <c r="P34" s="150"/>
      <c r="Q34" s="150"/>
      <c r="R34" s="59" t="s">
        <v>36</v>
      </c>
      <c r="S34" s="581"/>
      <c r="U34" s="58"/>
      <c r="V34" s="58"/>
      <c r="X34" s="464"/>
      <c r="Z34" s="470">
        <f>IF(AND(G33=1,$N$33=2),1,0)</f>
        <v>0</v>
      </c>
      <c r="AI34" s="479"/>
      <c r="AL34" s="479"/>
      <c r="AS34" s="479"/>
      <c r="AU34" s="479"/>
      <c r="AZ34" s="479"/>
      <c r="BA34" s="479"/>
      <c r="BD34" s="85"/>
    </row>
    <row r="35" spans="1:56" ht="24" customHeight="1">
      <c r="A35" s="63"/>
      <c r="C35" s="2">
        <v>24</v>
      </c>
      <c r="D35" s="86"/>
      <c r="E35" s="588"/>
      <c r="I35" s="143"/>
      <c r="J35" s="143"/>
      <c r="K35" s="143"/>
      <c r="L35" s="143"/>
      <c r="M35" s="11"/>
      <c r="P35" s="150"/>
      <c r="Q35" s="150"/>
      <c r="R35" s="59" t="s">
        <v>37</v>
      </c>
      <c r="S35" s="253"/>
      <c r="V35" s="473">
        <f>IF(AND(G33=1,N33=3),5,0)</f>
        <v>0</v>
      </c>
      <c r="W35" s="209">
        <f>IF(AND(G33=1,N33=3),1,0)</f>
        <v>0</v>
      </c>
      <c r="X35" s="464"/>
      <c r="Z35" s="469">
        <f>IF($G$33=1,1,0)</f>
        <v>0</v>
      </c>
      <c r="AA35" s="468">
        <f>IF(AND(G33=1,$N$33=3),1,0)</f>
        <v>0</v>
      </c>
      <c r="AB35" s="468">
        <f>IF(AND(G33=1,$N$33=3),1,0)</f>
        <v>0</v>
      </c>
      <c r="AC35" s="468">
        <f>IF(AND(G33=1,$N$33=3),1,0)</f>
        <v>0</v>
      </c>
      <c r="AI35" s="479"/>
      <c r="AL35" s="479"/>
      <c r="AS35" s="479"/>
      <c r="AU35" s="479"/>
      <c r="AZ35" s="479"/>
      <c r="BA35" s="479"/>
      <c r="BB35" s="209">
        <f>IF(AND(G33=1,$N$33=3),1,0)</f>
        <v>0</v>
      </c>
      <c r="BD35" s="85"/>
    </row>
    <row r="36" spans="1:56" ht="6" customHeight="1">
      <c r="A36" s="63"/>
      <c r="C36" s="2">
        <v>6</v>
      </c>
      <c r="D36" s="86"/>
      <c r="E36" s="588"/>
      <c r="I36" s="143"/>
      <c r="J36" s="143"/>
      <c r="K36" s="143"/>
      <c r="L36" s="143"/>
      <c r="M36" s="11"/>
      <c r="P36" s="150"/>
      <c r="Q36" s="150"/>
      <c r="R36" s="153"/>
      <c r="S36" s="253"/>
      <c r="U36" s="58"/>
      <c r="V36" s="58"/>
      <c r="X36" s="464"/>
      <c r="Z36" s="58"/>
      <c r="AI36" s="479"/>
      <c r="AL36" s="479"/>
      <c r="AS36" s="479"/>
      <c r="AU36" s="479"/>
      <c r="AZ36" s="479"/>
      <c r="BA36" s="479"/>
      <c r="BD36" s="85"/>
    </row>
    <row r="37" spans="1:56" ht="6" customHeight="1">
      <c r="A37" s="63"/>
      <c r="C37" s="2">
        <v>6</v>
      </c>
      <c r="D37" s="86"/>
      <c r="E37" s="588"/>
      <c r="I37" s="143"/>
      <c r="J37" s="143"/>
      <c r="K37" s="143"/>
      <c r="L37" s="143"/>
      <c r="M37" s="11"/>
      <c r="P37" s="150"/>
      <c r="Q37" s="150"/>
      <c r="R37" s="59"/>
      <c r="S37" s="253"/>
      <c r="U37" s="58"/>
      <c r="V37" s="58"/>
      <c r="X37" s="464"/>
      <c r="Z37" s="58"/>
      <c r="AI37" s="479"/>
      <c r="AL37" s="479"/>
      <c r="AS37" s="479"/>
      <c r="AU37" s="479"/>
      <c r="AZ37" s="479"/>
      <c r="BA37" s="479"/>
      <c r="BD37" s="85"/>
    </row>
    <row r="38" spans="1:56" ht="24" customHeight="1">
      <c r="A38" s="63"/>
      <c r="C38" s="2">
        <v>24</v>
      </c>
      <c r="D38" s="86"/>
      <c r="E38" s="588"/>
      <c r="I38" s="143"/>
      <c r="J38" s="143"/>
      <c r="K38" s="143"/>
      <c r="L38" s="143"/>
      <c r="M38" s="147" t="s">
        <v>0</v>
      </c>
      <c r="P38" s="220" t="s">
        <v>57</v>
      </c>
      <c r="Q38" s="148"/>
      <c r="R38" s="212" t="s">
        <v>70</v>
      </c>
      <c r="S38" s="259" t="b">
        <f>IF(AND(G33=1,N39=0),TRUE)</f>
        <v>0</v>
      </c>
      <c r="U38" s="58"/>
      <c r="V38" s="58"/>
      <c r="X38" s="464"/>
      <c r="Z38" s="58"/>
      <c r="AI38" s="479"/>
      <c r="AL38" s="479"/>
      <c r="AS38" s="479"/>
      <c r="AU38" s="479"/>
      <c r="AZ38" s="479"/>
      <c r="BA38" s="479"/>
      <c r="BD38" s="85"/>
    </row>
    <row r="39" spans="1:56" ht="24" customHeight="1">
      <c r="A39" s="63"/>
      <c r="C39" s="2">
        <v>24</v>
      </c>
      <c r="D39" s="86"/>
      <c r="E39" s="588"/>
      <c r="I39" s="143"/>
      <c r="J39" s="143"/>
      <c r="K39" s="143"/>
      <c r="L39" s="143"/>
      <c r="M39" s="11"/>
      <c r="N39" s="7">
        <v>0</v>
      </c>
      <c r="P39" s="150"/>
      <c r="Q39" s="150"/>
      <c r="R39" s="59" t="s">
        <v>260</v>
      </c>
      <c r="S39" s="581" t="s">
        <v>217</v>
      </c>
      <c r="V39" s="473">
        <f>IF(AND(G33=1,N39=1),5,0)</f>
        <v>0</v>
      </c>
      <c r="W39" s="209">
        <f>IF(AND(G33=1,N39=1),1,0)</f>
        <v>0</v>
      </c>
      <c r="X39" s="464"/>
      <c r="Z39" s="58"/>
      <c r="AB39" s="468">
        <f>IF(AND(G33=1,$N$39=1),1,0)</f>
        <v>0</v>
      </c>
      <c r="AI39" s="479"/>
      <c r="AL39" s="479"/>
      <c r="AS39" s="479"/>
      <c r="AU39" s="479"/>
      <c r="AZ39" s="479"/>
      <c r="BA39" s="479"/>
      <c r="BB39" s="474">
        <f>IF(AND(G33=1,N39=1),1,0)</f>
        <v>0</v>
      </c>
      <c r="BD39" s="85"/>
    </row>
    <row r="40" spans="1:56" ht="24" customHeight="1">
      <c r="A40" s="63"/>
      <c r="C40" s="2">
        <v>24</v>
      </c>
      <c r="D40" s="86"/>
      <c r="E40" s="588"/>
      <c r="I40" s="143"/>
      <c r="J40" s="143"/>
      <c r="K40" s="143"/>
      <c r="L40" s="143"/>
      <c r="M40" s="11"/>
      <c r="N40" s="161"/>
      <c r="O40" s="161"/>
      <c r="P40" s="150"/>
      <c r="Q40" s="162"/>
      <c r="R40" s="59" t="s">
        <v>230</v>
      </c>
      <c r="S40" s="581"/>
      <c r="U40" s="58"/>
      <c r="V40" s="58"/>
      <c r="X40" s="482"/>
      <c r="Y40" s="483"/>
      <c r="Z40" s="483"/>
      <c r="AA40" s="483"/>
      <c r="AB40" s="479"/>
      <c r="AC40" s="479"/>
      <c r="AD40" s="479"/>
      <c r="AE40" s="479"/>
      <c r="AF40" s="479"/>
      <c r="AG40" s="479"/>
      <c r="AH40" s="479"/>
      <c r="AI40" s="479"/>
      <c r="AJ40" s="479"/>
      <c r="AK40" s="479"/>
      <c r="AL40" s="479"/>
      <c r="AM40" s="479"/>
      <c r="AN40" s="479"/>
      <c r="AO40" s="479"/>
      <c r="AP40" s="479"/>
      <c r="AQ40" s="479"/>
      <c r="AR40" s="479"/>
      <c r="AS40" s="479"/>
      <c r="AT40" s="479"/>
      <c r="AU40" s="479"/>
      <c r="AV40" s="479"/>
      <c r="AW40" s="479"/>
      <c r="AX40" s="479"/>
      <c r="AY40" s="479"/>
      <c r="AZ40" s="479"/>
      <c r="BA40" s="479"/>
      <c r="BD40" s="85"/>
    </row>
    <row r="41" spans="1:56" ht="6" customHeight="1">
      <c r="A41" s="63"/>
      <c r="C41" s="2">
        <v>6</v>
      </c>
      <c r="D41" s="86"/>
      <c r="E41" s="588"/>
      <c r="I41" s="143"/>
      <c r="J41" s="143"/>
      <c r="K41" s="143"/>
      <c r="L41" s="143"/>
      <c r="M41" s="11"/>
      <c r="N41" s="161"/>
      <c r="O41" s="161"/>
      <c r="P41" s="150"/>
      <c r="Q41" s="150"/>
      <c r="R41" s="153"/>
      <c r="S41" s="253"/>
      <c r="U41" s="58"/>
      <c r="V41" s="58"/>
      <c r="X41" s="464"/>
      <c r="Z41" s="58"/>
      <c r="AI41" s="479"/>
      <c r="AL41" s="479"/>
      <c r="AS41" s="479"/>
      <c r="AU41" s="479"/>
      <c r="AZ41" s="479"/>
      <c r="BA41" s="479"/>
      <c r="BD41" s="85"/>
    </row>
    <row r="42" spans="1:56" ht="6" customHeight="1">
      <c r="A42" s="63"/>
      <c r="C42" s="2">
        <v>6</v>
      </c>
      <c r="D42" s="86"/>
      <c r="E42" s="588"/>
      <c r="I42" s="143"/>
      <c r="J42" s="143"/>
      <c r="K42" s="143"/>
      <c r="L42" s="143"/>
      <c r="M42" s="11"/>
      <c r="N42" s="161"/>
      <c r="O42" s="161"/>
      <c r="P42" s="162"/>
      <c r="Q42" s="162"/>
      <c r="R42" s="59"/>
      <c r="S42" s="253"/>
      <c r="U42" s="58"/>
      <c r="V42" s="58"/>
      <c r="X42" s="464"/>
      <c r="Z42" s="58"/>
      <c r="AI42" s="479"/>
      <c r="AL42" s="479"/>
      <c r="AS42" s="479"/>
      <c r="AU42" s="479"/>
      <c r="AZ42" s="479"/>
      <c r="BA42" s="479"/>
      <c r="BD42" s="85"/>
    </row>
    <row r="43" spans="1:56" ht="24" customHeight="1">
      <c r="A43" s="63"/>
      <c r="C43" s="2">
        <v>24</v>
      </c>
      <c r="D43" s="86"/>
      <c r="E43" s="588"/>
      <c r="I43" s="143"/>
      <c r="J43" s="143"/>
      <c r="K43" s="143"/>
      <c r="L43" s="143"/>
      <c r="M43" s="147" t="s">
        <v>0</v>
      </c>
      <c r="P43" s="220" t="s">
        <v>56</v>
      </c>
      <c r="Q43" s="148"/>
      <c r="R43" s="212" t="s">
        <v>310</v>
      </c>
      <c r="S43" s="259" t="b">
        <f>IF(AND(G33=1,N44=0),TRUE)</f>
        <v>0</v>
      </c>
      <c r="U43" s="58"/>
      <c r="V43" s="58"/>
      <c r="X43" s="464"/>
      <c r="Z43" s="58"/>
      <c r="AI43" s="479"/>
      <c r="AL43" s="479"/>
      <c r="AS43" s="479"/>
      <c r="AU43" s="479"/>
      <c r="AZ43" s="479"/>
      <c r="BA43" s="479"/>
      <c r="BD43" s="85"/>
    </row>
    <row r="44" spans="1:56" ht="24" customHeight="1">
      <c r="A44" s="63"/>
      <c r="C44" s="2">
        <v>24</v>
      </c>
      <c r="D44" s="86"/>
      <c r="E44" s="588"/>
      <c r="I44" s="143"/>
      <c r="J44" s="143"/>
      <c r="K44" s="143"/>
      <c r="L44" s="143"/>
      <c r="M44" s="11"/>
      <c r="N44" s="7">
        <v>0</v>
      </c>
      <c r="P44" s="150"/>
      <c r="Q44" s="150"/>
      <c r="R44" s="59" t="s">
        <v>229</v>
      </c>
      <c r="S44" s="581" t="s">
        <v>217</v>
      </c>
      <c r="V44" s="473">
        <f>IF(AND(G33=1,N44=1),5,0)</f>
        <v>0</v>
      </c>
      <c r="W44" s="209">
        <f>IF(AND(G33=1,N44=1),1,0)</f>
        <v>0</v>
      </c>
      <c r="X44" s="464"/>
      <c r="Z44" s="58"/>
      <c r="AB44" s="468">
        <f>IF(AND(G33=1,$N$44=1),1,0)</f>
        <v>0</v>
      </c>
      <c r="AC44" s="55"/>
      <c r="AD44" s="55"/>
      <c r="AE44" s="55"/>
      <c r="AF44" s="55"/>
      <c r="AG44" s="55"/>
      <c r="AH44" s="55"/>
      <c r="AI44" s="480"/>
      <c r="AJ44" s="55"/>
      <c r="AK44" s="55"/>
      <c r="AL44" s="480"/>
      <c r="AM44" s="55"/>
      <c r="AN44" s="55"/>
      <c r="AO44" s="55"/>
      <c r="AP44" s="55"/>
      <c r="AQ44" s="55"/>
      <c r="AR44" s="55"/>
      <c r="AS44" s="480"/>
      <c r="AT44" s="55"/>
      <c r="AU44" s="480"/>
      <c r="AV44" s="55"/>
      <c r="AW44" s="55"/>
      <c r="AX44" s="55"/>
      <c r="AY44" s="55"/>
      <c r="AZ44" s="480"/>
      <c r="BA44" s="480"/>
      <c r="BB44" s="474">
        <f>IF(AND(G33=1,N44=1),1,0)</f>
        <v>0</v>
      </c>
      <c r="BD44" s="85"/>
    </row>
    <row r="45" spans="1:56" ht="24" customHeight="1">
      <c r="A45" s="63"/>
      <c r="C45" s="2">
        <v>24</v>
      </c>
      <c r="D45" s="86"/>
      <c r="E45" s="163"/>
      <c r="G45" s="204" t="s">
        <v>182</v>
      </c>
      <c r="I45" s="143"/>
      <c r="J45" s="143"/>
      <c r="K45" s="143"/>
      <c r="L45" s="143"/>
      <c r="M45" s="11"/>
      <c r="P45" s="150"/>
      <c r="Q45" s="150"/>
      <c r="R45" s="59" t="s">
        <v>230</v>
      </c>
      <c r="S45" s="581"/>
      <c r="U45" s="58"/>
      <c r="V45" s="58"/>
      <c r="X45" s="482"/>
      <c r="Y45" s="483"/>
      <c r="Z45" s="483"/>
      <c r="AA45" s="483"/>
      <c r="AB45" s="479"/>
      <c r="AC45" s="479"/>
      <c r="AD45" s="479"/>
      <c r="AE45" s="479"/>
      <c r="AF45" s="479"/>
      <c r="AG45" s="479"/>
      <c r="AH45" s="479"/>
      <c r="AI45" s="479"/>
      <c r="AJ45" s="479"/>
      <c r="AK45" s="479"/>
      <c r="AL45" s="479"/>
      <c r="AM45" s="479"/>
      <c r="AN45" s="479"/>
      <c r="AO45" s="479"/>
      <c r="AP45" s="479"/>
      <c r="AQ45" s="479"/>
      <c r="AR45" s="479"/>
      <c r="AS45" s="479"/>
      <c r="AT45" s="479"/>
      <c r="AU45" s="479"/>
      <c r="AV45" s="479"/>
      <c r="AW45" s="479"/>
      <c r="AX45" s="479"/>
      <c r="AY45" s="479"/>
      <c r="AZ45" s="479"/>
      <c r="BA45" s="479"/>
      <c r="BD45" s="85"/>
    </row>
    <row r="46" spans="1:56" ht="6" customHeight="1">
      <c r="A46" s="63"/>
      <c r="C46" s="2">
        <v>6</v>
      </c>
      <c r="D46" s="86"/>
      <c r="E46" s="163"/>
      <c r="I46" s="154"/>
      <c r="J46" s="154"/>
      <c r="K46" s="154"/>
      <c r="L46" s="154"/>
      <c r="M46" s="156"/>
      <c r="N46" s="157"/>
      <c r="O46" s="157"/>
      <c r="P46" s="158"/>
      <c r="Q46" s="158"/>
      <c r="R46" s="159"/>
      <c r="S46" s="254"/>
      <c r="U46" s="58"/>
      <c r="V46" s="58"/>
      <c r="X46" s="464"/>
      <c r="Z46" s="58"/>
      <c r="AI46" s="479"/>
      <c r="AL46" s="479"/>
      <c r="AS46" s="479"/>
      <c r="AU46" s="479"/>
      <c r="AZ46" s="479"/>
      <c r="BA46" s="479"/>
      <c r="BD46" s="85"/>
    </row>
    <row r="47" spans="1:56" ht="6" customHeight="1">
      <c r="A47" s="63"/>
      <c r="C47" s="2">
        <v>6</v>
      </c>
      <c r="D47" s="86"/>
      <c r="E47" s="163"/>
      <c r="I47" s="143"/>
      <c r="J47" s="143"/>
      <c r="K47" s="143"/>
      <c r="L47" s="143"/>
      <c r="M47" s="11"/>
      <c r="P47" s="150"/>
      <c r="Q47" s="150"/>
      <c r="R47" s="59"/>
      <c r="S47" s="253"/>
      <c r="U47" s="58"/>
      <c r="V47" s="58"/>
      <c r="X47" s="464"/>
      <c r="Z47" s="58"/>
      <c r="AI47" s="479"/>
      <c r="AL47" s="479"/>
      <c r="AS47" s="479"/>
      <c r="AU47" s="479"/>
      <c r="AZ47" s="479"/>
      <c r="BA47" s="479"/>
      <c r="BD47" s="85"/>
    </row>
    <row r="48" spans="1:56" ht="24" customHeight="1">
      <c r="A48" s="63"/>
      <c r="C48" s="2">
        <v>24</v>
      </c>
      <c r="D48" s="86"/>
      <c r="E48" s="163"/>
      <c r="I48" s="215" t="s">
        <v>54</v>
      </c>
      <c r="J48" s="164"/>
      <c r="K48" s="164"/>
      <c r="L48" s="216" t="s">
        <v>38</v>
      </c>
      <c r="M48" s="147" t="s">
        <v>0</v>
      </c>
      <c r="P48" s="220" t="s">
        <v>55</v>
      </c>
      <c r="Q48" s="165"/>
      <c r="R48" s="221" t="s">
        <v>96</v>
      </c>
      <c r="S48" s="259" t="b">
        <f>IF(AND(G49=1,N49=0),TRUE)</f>
        <v>0</v>
      </c>
      <c r="U48" s="58"/>
      <c r="V48" s="58"/>
      <c r="X48" s="464"/>
      <c r="Z48" s="58"/>
      <c r="AI48" s="479"/>
      <c r="AL48" s="479"/>
      <c r="AS48" s="479"/>
      <c r="AU48" s="479"/>
      <c r="AZ48" s="479"/>
      <c r="BA48" s="479"/>
      <c r="BD48" s="85"/>
    </row>
    <row r="49" spans="1:56" ht="24" customHeight="1">
      <c r="A49" s="63"/>
      <c r="C49" s="2">
        <v>24</v>
      </c>
      <c r="D49" s="86"/>
      <c r="E49" s="163"/>
      <c r="G49" s="7">
        <v>0</v>
      </c>
      <c r="I49" s="143"/>
      <c r="J49" s="143"/>
      <c r="K49" s="143"/>
      <c r="L49" s="59" t="s">
        <v>1</v>
      </c>
      <c r="N49" s="7">
        <v>0</v>
      </c>
      <c r="P49" s="152"/>
      <c r="Q49" s="152"/>
      <c r="R49" s="59" t="s">
        <v>86</v>
      </c>
      <c r="S49" s="581" t="s">
        <v>217</v>
      </c>
      <c r="U49" s="58"/>
      <c r="V49" s="58"/>
      <c r="X49" s="464"/>
      <c r="Z49" s="468">
        <f>IF(AND(G49=1,$N$49=1),1,0)</f>
        <v>0</v>
      </c>
      <c r="AI49" s="479"/>
      <c r="AL49" s="479"/>
      <c r="AS49" s="479"/>
      <c r="AU49" s="479"/>
      <c r="AZ49" s="479"/>
      <c r="BA49" s="479"/>
      <c r="BD49" s="85"/>
    </row>
    <row r="50" spans="1:56" ht="24" customHeight="1">
      <c r="A50" s="63"/>
      <c r="C50" s="2">
        <v>24</v>
      </c>
      <c r="D50" s="86"/>
      <c r="E50" s="163"/>
      <c r="I50" s="143"/>
      <c r="J50" s="143"/>
      <c r="K50" s="143"/>
      <c r="L50" s="59" t="s">
        <v>2</v>
      </c>
      <c r="M50" s="11"/>
      <c r="P50" s="152"/>
      <c r="Q50" s="152"/>
      <c r="R50" s="153" t="s">
        <v>87</v>
      </c>
      <c r="S50" s="581"/>
      <c r="V50" s="473">
        <f>IF(AND(G49=1,N49=2),5,0)</f>
        <v>0</v>
      </c>
      <c r="W50" s="209">
        <f>IF(AND(G49=1,N49=2),1,0)</f>
        <v>0</v>
      </c>
      <c r="X50" s="464"/>
      <c r="Z50" s="468">
        <f>IF(AND(G49=1,$N$49=2),1,0)</f>
        <v>0</v>
      </c>
      <c r="AC50" s="468">
        <f>IF(AND(G49=1,$N$49=2),1,0)</f>
        <v>0</v>
      </c>
      <c r="AI50" s="479"/>
      <c r="AL50" s="479"/>
      <c r="AS50" s="479"/>
      <c r="AU50" s="479"/>
      <c r="AZ50" s="479"/>
      <c r="BA50" s="479"/>
      <c r="BB50" s="209">
        <f>IF(AND(G49=1,$N$49=2),1,0)</f>
        <v>0</v>
      </c>
      <c r="BD50" s="85"/>
    </row>
    <row r="51" spans="1:56" ht="6.75" customHeight="1">
      <c r="A51" s="63"/>
      <c r="D51" s="86"/>
      <c r="E51" s="163"/>
      <c r="I51" s="143"/>
      <c r="J51" s="143"/>
      <c r="K51" s="143"/>
      <c r="L51" s="59"/>
      <c r="M51" s="11"/>
      <c r="P51" s="152"/>
      <c r="Q51" s="152"/>
      <c r="R51" s="153"/>
      <c r="S51" s="255"/>
      <c r="U51" s="58"/>
      <c r="V51" s="58"/>
      <c r="X51" s="464"/>
      <c r="Z51" s="58"/>
      <c r="AC51" s="58"/>
      <c r="AI51" s="479"/>
      <c r="AL51" s="479"/>
      <c r="AS51" s="479"/>
      <c r="AU51" s="479"/>
      <c r="AZ51" s="479"/>
      <c r="BA51" s="479"/>
      <c r="BB51" s="58"/>
      <c r="BD51" s="85"/>
    </row>
    <row r="52" spans="1:56" ht="24" customHeight="1">
      <c r="A52" s="63"/>
      <c r="D52" s="86"/>
      <c r="E52" s="163"/>
      <c r="I52" s="143"/>
      <c r="J52" s="143"/>
      <c r="K52" s="143"/>
      <c r="L52" s="59"/>
      <c r="M52" s="11"/>
      <c r="P52" s="152"/>
      <c r="Q52" s="152"/>
      <c r="R52" s="153"/>
      <c r="S52" s="255"/>
      <c r="U52" s="58"/>
      <c r="V52" s="58"/>
      <c r="X52" s="464"/>
      <c r="Z52" s="58"/>
      <c r="AC52" s="58"/>
      <c r="AI52" s="479"/>
      <c r="AL52" s="479"/>
      <c r="AS52" s="479"/>
      <c r="AU52" s="479"/>
      <c r="AZ52" s="479"/>
      <c r="BA52" s="479"/>
      <c r="BB52" s="58"/>
      <c r="BD52" s="85"/>
    </row>
    <row r="53" spans="1:56" s="55" customFormat="1" ht="6" customHeight="1">
      <c r="A53" s="63"/>
      <c r="B53" s="2"/>
      <c r="C53" s="2">
        <v>6</v>
      </c>
      <c r="D53" s="86"/>
      <c r="E53" s="163"/>
      <c r="G53" s="61"/>
      <c r="H53" s="61"/>
      <c r="I53" s="154"/>
      <c r="J53" s="154"/>
      <c r="K53" s="154"/>
      <c r="L53" s="154"/>
      <c r="M53" s="156"/>
      <c r="N53" s="157"/>
      <c r="O53" s="157"/>
      <c r="P53" s="158"/>
      <c r="Q53" s="158"/>
      <c r="R53" s="167"/>
      <c r="S53" s="254"/>
      <c r="T53" s="5"/>
      <c r="U53" s="58"/>
      <c r="V53" s="58"/>
      <c r="W53" s="58"/>
      <c r="X53" s="464"/>
      <c r="Y53" s="58"/>
      <c r="Z53" s="58"/>
      <c r="AA53" s="58"/>
      <c r="AI53" s="480"/>
      <c r="AL53" s="480"/>
      <c r="AS53" s="480"/>
      <c r="AU53" s="480"/>
      <c r="AZ53" s="480"/>
      <c r="BA53" s="480"/>
      <c r="BD53" s="89"/>
    </row>
    <row r="54" spans="1:56" s="55" customFormat="1" ht="6" customHeight="1" thickBot="1">
      <c r="A54" s="63"/>
      <c r="B54" s="2"/>
      <c r="C54" s="2">
        <v>6</v>
      </c>
      <c r="D54" s="86"/>
      <c r="E54" s="168"/>
      <c r="G54" s="61"/>
      <c r="H54" s="61"/>
      <c r="I54" s="143"/>
      <c r="J54" s="143"/>
      <c r="K54" s="143"/>
      <c r="L54" s="143"/>
      <c r="M54" s="11"/>
      <c r="N54" s="61"/>
      <c r="O54" s="61"/>
      <c r="P54" s="150"/>
      <c r="Q54" s="150"/>
      <c r="R54" s="169"/>
      <c r="S54" s="253"/>
      <c r="T54" s="5"/>
      <c r="U54" s="58"/>
      <c r="V54" s="58"/>
      <c r="W54" s="58"/>
      <c r="X54" s="464"/>
      <c r="Y54" s="58"/>
      <c r="Z54" s="58"/>
      <c r="AA54" s="58"/>
      <c r="AI54" s="480"/>
      <c r="AL54" s="480"/>
      <c r="AS54" s="480"/>
      <c r="AU54" s="480"/>
      <c r="AZ54" s="480"/>
      <c r="BA54" s="480"/>
      <c r="BD54" s="89"/>
    </row>
    <row r="55" spans="1:56" ht="23.25" customHeight="1" thickBot="1">
      <c r="A55" s="63"/>
      <c r="C55" s="2">
        <v>6</v>
      </c>
      <c r="D55" s="86"/>
      <c r="E55" s="140"/>
      <c r="F55" s="139"/>
      <c r="G55" s="140"/>
      <c r="H55" s="140"/>
      <c r="I55" s="170"/>
      <c r="J55" s="171"/>
      <c r="K55" s="171"/>
      <c r="L55" s="228" t="str">
        <f>IF(G21=0,"B:Q1 ","")&amp;IF(AND(G21=2,G33=0),"B:Q2 ","")&amp;IF(G49=0,"B:Q3 ","")&amp;"のチェックを入れてください"</f>
        <v>B:Q1 B:Q3 のチェックを入れてください</v>
      </c>
      <c r="M55" s="229"/>
      <c r="N55" s="230"/>
      <c r="O55" s="230"/>
      <c r="P55" s="231"/>
      <c r="Q55" s="231"/>
      <c r="R55" s="228" t="str">
        <f>IF(AND(G21=1,N21=0),"Q1-1 ","")&amp;IF(AND(G21=1,N27=0),"Q1-2 ","")&amp;IF(AND(G33=1,N33=0),"Q2-1 ","")&amp;IF(AND(G33=1,N39=0),"Q2-2 ","")&amp;IF(AND(G33=1,N44=0),"Q2-3 ","")&amp;IF(AND(G49=1,N49=0),"Q3-1 ","")&amp;" のチェックを入れてください"</f>
        <v xml:space="preserve"> のチェックを入れてください</v>
      </c>
      <c r="S55" s="180"/>
      <c r="U55" s="58"/>
      <c r="V55" s="58"/>
      <c r="X55" s="464"/>
      <c r="Z55" s="58"/>
      <c r="AI55" s="479"/>
      <c r="AL55" s="479"/>
      <c r="AS55" s="479"/>
      <c r="AU55" s="479"/>
      <c r="AZ55" s="479"/>
      <c r="BA55" s="479"/>
      <c r="BD55" s="85"/>
    </row>
    <row r="56" spans="1:56" ht="23.25" customHeight="1" thickBot="1">
      <c r="A56" s="63"/>
      <c r="C56" s="2">
        <v>6</v>
      </c>
      <c r="D56" s="86"/>
      <c r="E56" s="142" t="s">
        <v>242</v>
      </c>
      <c r="I56" s="149"/>
      <c r="J56" s="149"/>
      <c r="K56" s="149"/>
      <c r="L56" s="149"/>
      <c r="N56" s="161"/>
      <c r="O56" s="161"/>
      <c r="P56" s="131"/>
      <c r="Q56" s="131"/>
      <c r="R56" s="131"/>
      <c r="S56" s="253"/>
      <c r="U56" s="58"/>
      <c r="V56" s="58"/>
      <c r="X56" s="464"/>
      <c r="Z56" s="58"/>
      <c r="AI56" s="479"/>
      <c r="AL56" s="479"/>
      <c r="AS56" s="479"/>
      <c r="AU56" s="479"/>
      <c r="AZ56" s="479"/>
      <c r="BA56" s="479"/>
      <c r="BD56" s="85"/>
    </row>
    <row r="57" spans="1:56" s="55" customFormat="1" ht="49.5" customHeight="1">
      <c r="A57" s="63"/>
      <c r="B57" s="64" t="b">
        <v>0</v>
      </c>
      <c r="C57" s="2">
        <v>24</v>
      </c>
      <c r="D57" s="86"/>
      <c r="E57" s="596" t="s">
        <v>317</v>
      </c>
      <c r="G57" s="61"/>
      <c r="H57" s="61"/>
      <c r="I57" s="211" t="s">
        <v>61</v>
      </c>
      <c r="J57" s="143"/>
      <c r="K57" s="143"/>
      <c r="L57" s="217" t="s">
        <v>208</v>
      </c>
      <c r="M57" s="147" t="s">
        <v>0</v>
      </c>
      <c r="N57" s="61"/>
      <c r="O57" s="61"/>
      <c r="P57" s="220" t="s">
        <v>52</v>
      </c>
      <c r="Q57" s="150"/>
      <c r="R57" s="222" t="s">
        <v>235</v>
      </c>
      <c r="S57" s="259" t="b">
        <f>IF(AND(G58=1,N58=0),TRUE)</f>
        <v>0</v>
      </c>
      <c r="T57" s="5"/>
      <c r="U57" s="58"/>
      <c r="V57" s="58"/>
      <c r="W57" s="209">
        <f>IF($G$58=1,1,0)</f>
        <v>0</v>
      </c>
      <c r="X57" s="464"/>
      <c r="Y57" s="58"/>
      <c r="Z57" s="58"/>
      <c r="AA57" s="58"/>
      <c r="AI57" s="480"/>
      <c r="AL57" s="480"/>
      <c r="AS57" s="480"/>
      <c r="AU57" s="480"/>
      <c r="AW57" s="58"/>
      <c r="AX57" s="58"/>
      <c r="AZ57" s="480"/>
      <c r="BA57" s="480"/>
      <c r="BB57" s="209">
        <f>IF($G$58=1,1,0)</f>
        <v>0</v>
      </c>
      <c r="BD57" s="89"/>
    </row>
    <row r="58" spans="1:56" ht="24" customHeight="1">
      <c r="A58" s="63"/>
      <c r="C58" s="2">
        <v>24</v>
      </c>
      <c r="D58" s="86"/>
      <c r="E58" s="597"/>
      <c r="G58" s="7">
        <v>0</v>
      </c>
      <c r="I58" s="143"/>
      <c r="J58" s="143"/>
      <c r="K58" s="143"/>
      <c r="L58" s="153" t="s">
        <v>157</v>
      </c>
      <c r="M58" s="147" t="s">
        <v>0</v>
      </c>
      <c r="N58" s="7">
        <v>0</v>
      </c>
      <c r="P58" s="150"/>
      <c r="Q58" s="150"/>
      <c r="R58" s="149" t="s">
        <v>233</v>
      </c>
      <c r="S58" s="581" t="s">
        <v>217</v>
      </c>
      <c r="U58" s="58"/>
      <c r="V58" s="473">
        <f>IF(AND(G58=1,N58=1),5,0)</f>
        <v>0</v>
      </c>
      <c r="X58" s="464"/>
      <c r="Z58" s="468">
        <f>IF(AND(G58=1,$N$58=1),1,0)</f>
        <v>0</v>
      </c>
      <c r="AF58" s="468">
        <f>IF(AND(G58=1,$N$58=1),1,0)</f>
        <v>0</v>
      </c>
      <c r="AG58" s="468">
        <f>IF(AND(G58=1,$N$58=1),1,0)</f>
        <v>0</v>
      </c>
      <c r="AI58" s="479"/>
      <c r="AL58" s="479"/>
      <c r="AS58" s="479"/>
      <c r="AU58" s="479"/>
      <c r="AW58" s="469">
        <f>IF($G$58&gt;=1,1,0)</f>
        <v>0</v>
      </c>
      <c r="AZ58" s="479"/>
      <c r="BA58" s="479"/>
      <c r="BD58" s="85"/>
    </row>
    <row r="59" spans="1:56" ht="24" customHeight="1">
      <c r="A59" s="63"/>
      <c r="C59" s="2">
        <v>24</v>
      </c>
      <c r="D59" s="86"/>
      <c r="E59" s="597"/>
      <c r="I59" s="143"/>
      <c r="J59" s="143"/>
      <c r="K59" s="143"/>
      <c r="L59" s="59" t="s">
        <v>231</v>
      </c>
      <c r="P59" s="150"/>
      <c r="Q59" s="150"/>
      <c r="R59" s="149" t="s">
        <v>232</v>
      </c>
      <c r="S59" s="581"/>
      <c r="V59" s="473">
        <f>IF(AND(G58=1,N58=2),5,0)</f>
        <v>0</v>
      </c>
      <c r="X59" s="464"/>
      <c r="Z59" s="58"/>
      <c r="AA59" s="468">
        <f>IF(AND(G58=1,$N$58=2),1,0)</f>
        <v>0</v>
      </c>
      <c r="AD59" s="468">
        <f>IF(AND(G58=1,$N$58=2),1,0)</f>
        <v>0</v>
      </c>
      <c r="AF59" s="527">
        <f>IF(AND(G58=1,$N$58=2),1,0)</f>
        <v>0</v>
      </c>
      <c r="AG59" s="526">
        <f>IF(AND(G58=1,$N$58=2),1,0)</f>
        <v>0</v>
      </c>
      <c r="AI59" s="479"/>
      <c r="AL59" s="479"/>
      <c r="AS59" s="479"/>
      <c r="AU59" s="479"/>
      <c r="AZ59" s="479"/>
      <c r="BA59" s="479"/>
      <c r="BD59" s="85"/>
    </row>
    <row r="60" spans="1:56" ht="24" customHeight="1">
      <c r="A60" s="63"/>
      <c r="C60" s="2">
        <v>24</v>
      </c>
      <c r="D60" s="86"/>
      <c r="E60" s="597"/>
      <c r="I60" s="143"/>
      <c r="J60" s="143"/>
      <c r="K60" s="143"/>
      <c r="L60" s="181" t="s">
        <v>164</v>
      </c>
      <c r="P60" s="150"/>
      <c r="Q60" s="150"/>
      <c r="R60" s="149" t="s">
        <v>3</v>
      </c>
      <c r="S60" s="253"/>
      <c r="V60" s="473">
        <f>IF(AND(G58=1,N58=3),5,0)</f>
        <v>0</v>
      </c>
      <c r="X60" s="464"/>
      <c r="Z60" s="58"/>
      <c r="AA60" s="468">
        <f>IF(AND(G58=1,$N$58=3),1,0)</f>
        <v>0</v>
      </c>
      <c r="AC60" s="468">
        <f>IF(AND(G58=1,$N$58=3),1,0)</f>
        <v>0</v>
      </c>
      <c r="AD60" s="527">
        <f>IF(AND(G58=1,$N$58=3),1,0)</f>
        <v>0</v>
      </c>
      <c r="AF60" s="527">
        <f>IF(AND(G58=1,$N$58=3),1,0)</f>
        <v>0</v>
      </c>
      <c r="AG60" s="527">
        <f>IF(AND(G58=1,$N$58=3),1,0)</f>
        <v>0</v>
      </c>
      <c r="AI60" s="479"/>
      <c r="AL60" s="479"/>
      <c r="AS60" s="479"/>
      <c r="AU60" s="479"/>
      <c r="AZ60" s="479"/>
      <c r="BA60" s="479"/>
      <c r="BD60" s="85"/>
    </row>
    <row r="61" spans="1:56" ht="6" customHeight="1">
      <c r="A61" s="63"/>
      <c r="C61" s="2">
        <v>6</v>
      </c>
      <c r="D61" s="86"/>
      <c r="E61" s="597"/>
      <c r="I61" s="143"/>
      <c r="J61" s="143"/>
      <c r="K61" s="143"/>
      <c r="L61" s="181"/>
      <c r="P61" s="150"/>
      <c r="Q61" s="150"/>
      <c r="R61" s="181"/>
      <c r="S61" s="253"/>
      <c r="U61" s="58"/>
      <c r="V61" s="58"/>
      <c r="X61" s="464"/>
      <c r="Z61" s="58"/>
      <c r="AI61" s="479"/>
      <c r="AL61" s="479"/>
      <c r="AS61" s="479"/>
      <c r="AU61" s="479"/>
      <c r="AZ61" s="479"/>
      <c r="BA61" s="479"/>
      <c r="BD61" s="85"/>
    </row>
    <row r="62" spans="1:56" ht="6" customHeight="1">
      <c r="A62" s="63"/>
      <c r="C62" s="2">
        <v>6</v>
      </c>
      <c r="D62" s="86"/>
      <c r="E62" s="597"/>
      <c r="I62" s="143"/>
      <c r="J62" s="143"/>
      <c r="K62" s="143"/>
      <c r="L62" s="181"/>
      <c r="P62" s="150"/>
      <c r="Q62" s="150"/>
      <c r="R62" s="143"/>
      <c r="S62" s="253"/>
      <c r="U62" s="58"/>
      <c r="V62" s="58"/>
      <c r="X62" s="464"/>
      <c r="Z62" s="58"/>
      <c r="AI62" s="479"/>
      <c r="AL62" s="479"/>
      <c r="AS62" s="479"/>
      <c r="AU62" s="479"/>
      <c r="AZ62" s="479"/>
      <c r="BA62" s="479"/>
      <c r="BD62" s="85"/>
    </row>
    <row r="63" spans="1:56" ht="24" customHeight="1">
      <c r="A63" s="63"/>
      <c r="C63" s="2">
        <v>24</v>
      </c>
      <c r="D63" s="86"/>
      <c r="E63" s="597"/>
      <c r="I63" s="143"/>
      <c r="J63" s="143"/>
      <c r="K63" s="143"/>
      <c r="L63" s="181"/>
      <c r="M63" s="147" t="s">
        <v>0</v>
      </c>
      <c r="P63" s="220" t="s">
        <v>53</v>
      </c>
      <c r="Q63" s="150"/>
      <c r="R63" s="96" t="s">
        <v>88</v>
      </c>
      <c r="S63" s="259" t="b">
        <f>IF(AND(G58=1,N64=0),TRUE)</f>
        <v>0</v>
      </c>
      <c r="U63" s="58"/>
      <c r="V63" s="58"/>
      <c r="X63" s="464"/>
      <c r="Z63" s="58"/>
      <c r="AI63" s="479"/>
      <c r="AL63" s="479"/>
      <c r="AS63" s="479"/>
      <c r="AU63" s="479"/>
      <c r="AZ63" s="479"/>
      <c r="BA63" s="479"/>
      <c r="BD63" s="85"/>
    </row>
    <row r="64" spans="1:56" ht="24" customHeight="1">
      <c r="A64" s="63"/>
      <c r="C64" s="2">
        <v>24</v>
      </c>
      <c r="D64" s="86"/>
      <c r="E64" s="597"/>
      <c r="I64" s="143"/>
      <c r="J64" s="143"/>
      <c r="K64" s="143"/>
      <c r="L64" s="181"/>
      <c r="N64" s="7">
        <v>0</v>
      </c>
      <c r="P64" s="150"/>
      <c r="Q64" s="150"/>
      <c r="R64" s="181" t="s">
        <v>43</v>
      </c>
      <c r="S64" s="581" t="s">
        <v>217</v>
      </c>
      <c r="U64" s="58"/>
      <c r="X64" s="464"/>
      <c r="Z64" s="58"/>
      <c r="AB64" s="468">
        <f>IF(AND(G58=1,$N$64=1),1,0)</f>
        <v>0</v>
      </c>
      <c r="AI64" s="479"/>
      <c r="AL64" s="479"/>
      <c r="AS64" s="479"/>
      <c r="AU64" s="479"/>
      <c r="AZ64" s="479"/>
      <c r="BA64" s="479"/>
      <c r="BD64" s="85"/>
    </row>
    <row r="65" spans="1:56" ht="24" customHeight="1">
      <c r="A65" s="63"/>
      <c r="C65" s="2">
        <v>24</v>
      </c>
      <c r="D65" s="86"/>
      <c r="E65" s="597"/>
      <c r="I65" s="143"/>
      <c r="J65" s="143"/>
      <c r="K65" s="143"/>
      <c r="L65" s="181"/>
      <c r="P65" s="150"/>
      <c r="Q65" s="150"/>
      <c r="R65" s="181" t="s">
        <v>42</v>
      </c>
      <c r="S65" s="581"/>
      <c r="U65" s="475">
        <f>IF(AND(G58=1,N64=2),15,0)</f>
        <v>0</v>
      </c>
      <c r="V65" s="58"/>
      <c r="X65" s="464"/>
      <c r="Z65" s="58"/>
      <c r="AB65" s="58"/>
      <c r="AH65" s="468">
        <f>IF(AND(G58=1,$N$64=2),1,0)</f>
        <v>0</v>
      </c>
      <c r="AI65" s="479"/>
      <c r="AL65" s="479"/>
      <c r="AS65" s="479"/>
      <c r="AU65" s="479"/>
      <c r="AZ65" s="479"/>
      <c r="BA65" s="479"/>
      <c r="BD65" s="85"/>
    </row>
    <row r="66" spans="1:56" ht="24" customHeight="1">
      <c r="A66" s="63"/>
      <c r="C66" s="2">
        <v>24</v>
      </c>
      <c r="D66" s="86"/>
      <c r="E66" s="597"/>
      <c r="I66" s="143"/>
      <c r="J66" s="143"/>
      <c r="K66" s="143"/>
      <c r="L66" s="181"/>
      <c r="P66" s="150"/>
      <c r="Q66" s="150"/>
      <c r="R66" s="181" t="s">
        <v>41</v>
      </c>
      <c r="S66" s="253"/>
      <c r="U66" s="58"/>
      <c r="V66" s="58"/>
      <c r="X66" s="482"/>
      <c r="Y66" s="483"/>
      <c r="Z66" s="483"/>
      <c r="AA66" s="483"/>
      <c r="AB66" s="479"/>
      <c r="AC66" s="479"/>
      <c r="AD66" s="479"/>
      <c r="AE66" s="479"/>
      <c r="AF66" s="479"/>
      <c r="AG66" s="479"/>
      <c r="AH66" s="479"/>
      <c r="AI66" s="479"/>
      <c r="AJ66" s="479"/>
      <c r="AK66" s="479"/>
      <c r="AL66" s="479"/>
      <c r="AM66" s="479"/>
      <c r="AN66" s="479"/>
      <c r="AO66" s="479"/>
      <c r="AP66" s="479"/>
      <c r="AQ66" s="479"/>
      <c r="AR66" s="479"/>
      <c r="AS66" s="479"/>
      <c r="AT66" s="479"/>
      <c r="AU66" s="479"/>
      <c r="AV66" s="479"/>
      <c r="AW66" s="479"/>
      <c r="AX66" s="479"/>
      <c r="AY66" s="479"/>
      <c r="AZ66" s="479"/>
      <c r="BA66" s="479"/>
      <c r="BD66" s="85"/>
    </row>
    <row r="67" spans="1:56" ht="6" customHeight="1">
      <c r="A67" s="63"/>
      <c r="C67" s="2">
        <v>6</v>
      </c>
      <c r="D67" s="86"/>
      <c r="E67" s="597"/>
      <c r="I67" s="143"/>
      <c r="J67" s="143"/>
      <c r="K67" s="143"/>
      <c r="L67" s="181"/>
      <c r="P67" s="150"/>
      <c r="Q67" s="150"/>
      <c r="R67" s="181"/>
      <c r="S67" s="253"/>
      <c r="U67" s="58"/>
      <c r="V67" s="58"/>
      <c r="X67" s="464"/>
      <c r="Z67" s="58"/>
      <c r="AI67" s="479"/>
      <c r="AL67" s="479"/>
      <c r="AS67" s="479"/>
      <c r="AU67" s="479"/>
      <c r="AZ67" s="479"/>
      <c r="BA67" s="479"/>
      <c r="BD67" s="85"/>
    </row>
    <row r="68" spans="1:56" ht="6" customHeight="1">
      <c r="A68" s="63"/>
      <c r="C68" s="2">
        <v>6</v>
      </c>
      <c r="D68" s="86"/>
      <c r="E68" s="597"/>
      <c r="I68" s="143"/>
      <c r="J68" s="143"/>
      <c r="K68" s="143"/>
      <c r="L68" s="181"/>
      <c r="P68" s="150"/>
      <c r="Q68" s="150"/>
      <c r="R68" s="143"/>
      <c r="S68" s="253"/>
      <c r="U68" s="58"/>
      <c r="V68" s="58"/>
      <c r="X68" s="464"/>
      <c r="Z68" s="58"/>
      <c r="AI68" s="479"/>
      <c r="AL68" s="479"/>
      <c r="AS68" s="479"/>
      <c r="AU68" s="479"/>
      <c r="AZ68" s="479"/>
      <c r="BA68" s="479"/>
      <c r="BD68" s="85"/>
    </row>
    <row r="69" spans="1:56" ht="24" customHeight="1">
      <c r="A69" s="63"/>
      <c r="C69" s="2">
        <v>24</v>
      </c>
      <c r="D69" s="86"/>
      <c r="E69" s="597"/>
      <c r="I69" s="143"/>
      <c r="J69" s="143"/>
      <c r="K69" s="143"/>
      <c r="L69" s="181"/>
      <c r="M69" s="147" t="s">
        <v>0</v>
      </c>
      <c r="P69" s="220" t="s">
        <v>62</v>
      </c>
      <c r="Q69" s="150"/>
      <c r="R69" s="96" t="s">
        <v>69</v>
      </c>
      <c r="S69" s="259" t="b">
        <f>IF(AND(G58=1,N70=0),TRUE)</f>
        <v>0</v>
      </c>
      <c r="U69" s="58"/>
      <c r="V69" s="58"/>
      <c r="X69" s="464"/>
      <c r="Z69" s="58"/>
      <c r="AI69" s="479"/>
      <c r="AL69" s="479"/>
      <c r="AS69" s="479"/>
      <c r="AU69" s="479"/>
      <c r="AZ69" s="479"/>
      <c r="BA69" s="479"/>
      <c r="BD69" s="85"/>
    </row>
    <row r="70" spans="1:56" ht="24" customHeight="1">
      <c r="A70" s="63"/>
      <c r="C70" s="2">
        <v>24</v>
      </c>
      <c r="D70" s="86"/>
      <c r="E70" s="597"/>
      <c r="I70" s="143"/>
      <c r="J70" s="143"/>
      <c r="K70" s="143"/>
      <c r="L70" s="181"/>
      <c r="N70" s="7">
        <v>0</v>
      </c>
      <c r="P70" s="150"/>
      <c r="Q70" s="150"/>
      <c r="R70" s="181" t="s">
        <v>44</v>
      </c>
      <c r="S70" s="581" t="s">
        <v>217</v>
      </c>
      <c r="U70" s="58"/>
      <c r="V70" s="58"/>
      <c r="X70" s="464"/>
      <c r="Z70" s="58"/>
      <c r="AI70" s="479"/>
      <c r="AL70" s="479"/>
      <c r="AM70" s="58"/>
      <c r="AN70" s="468">
        <f>IF(AND(G58=1,$N$70=1),1,0)</f>
        <v>0</v>
      </c>
      <c r="AS70" s="479"/>
      <c r="AU70" s="479"/>
      <c r="AZ70" s="479"/>
      <c r="BA70" s="479"/>
      <c r="BD70" s="85"/>
    </row>
    <row r="71" spans="1:56" ht="24" customHeight="1">
      <c r="A71" s="63"/>
      <c r="C71" s="2">
        <v>24</v>
      </c>
      <c r="D71" s="86"/>
      <c r="E71" s="597"/>
      <c r="I71" s="182" t="s">
        <v>0</v>
      </c>
      <c r="J71" s="143"/>
      <c r="K71" s="143"/>
      <c r="L71" s="181"/>
      <c r="P71" s="150"/>
      <c r="Q71" s="150"/>
      <c r="R71" s="181" t="s">
        <v>45</v>
      </c>
      <c r="S71" s="581"/>
      <c r="U71" s="58"/>
      <c r="V71" s="58"/>
      <c r="X71" s="464"/>
      <c r="Z71" s="58"/>
      <c r="AI71" s="479"/>
      <c r="AL71" s="479"/>
      <c r="AM71" s="468">
        <f>IF(AND(G58=1,$N$70=2),1,0)</f>
        <v>0</v>
      </c>
      <c r="AS71" s="479"/>
      <c r="AU71" s="479"/>
      <c r="AZ71" s="479"/>
      <c r="BA71" s="479"/>
      <c r="BD71" s="85"/>
    </row>
    <row r="72" spans="1:56" s="55" customFormat="1" ht="24" customHeight="1">
      <c r="A72" s="63"/>
      <c r="B72" s="2"/>
      <c r="C72" s="2"/>
      <c r="D72" s="86"/>
      <c r="E72" s="597"/>
      <c r="G72" s="204">
        <f>IF(OR(N58=0,N64=0,N70=0),0,1)</f>
        <v>0</v>
      </c>
      <c r="H72" s="61"/>
      <c r="I72" s="143"/>
      <c r="J72" s="143"/>
      <c r="K72" s="143"/>
      <c r="L72" s="183"/>
      <c r="M72" s="4"/>
      <c r="N72" s="61"/>
      <c r="O72" s="61"/>
      <c r="P72" s="143"/>
      <c r="Q72" s="143"/>
      <c r="S72" s="253"/>
      <c r="T72" s="6"/>
      <c r="U72" s="58"/>
      <c r="V72" s="58"/>
      <c r="W72" s="58"/>
      <c r="X72" s="464"/>
      <c r="Y72" s="58"/>
      <c r="Z72" s="58"/>
      <c r="AA72" s="58"/>
      <c r="AI72" s="480"/>
      <c r="AL72" s="480"/>
      <c r="AS72" s="480"/>
      <c r="AU72" s="480"/>
      <c r="AZ72" s="480"/>
      <c r="BA72" s="480"/>
      <c r="BD72" s="89"/>
    </row>
    <row r="73" spans="1:56" s="55" customFormat="1" ht="6" customHeight="1">
      <c r="A73" s="63"/>
      <c r="B73" s="2"/>
      <c r="C73" s="2"/>
      <c r="D73" s="86"/>
      <c r="E73" s="597"/>
      <c r="G73" s="61"/>
      <c r="H73" s="61"/>
      <c r="I73" s="143"/>
      <c r="J73" s="143"/>
      <c r="K73" s="143"/>
      <c r="L73" s="183"/>
      <c r="M73" s="4"/>
      <c r="N73" s="61"/>
      <c r="O73" s="61"/>
      <c r="P73" s="143"/>
      <c r="Q73" s="143"/>
      <c r="S73" s="253"/>
      <c r="T73" s="6"/>
      <c r="U73" s="58"/>
      <c r="V73" s="58"/>
      <c r="W73" s="58"/>
      <c r="X73" s="464"/>
      <c r="Y73" s="58"/>
      <c r="Z73" s="58"/>
      <c r="AA73" s="58"/>
      <c r="AI73" s="480"/>
      <c r="AL73" s="480"/>
      <c r="AS73" s="480"/>
      <c r="AU73" s="480"/>
      <c r="AZ73" s="480"/>
      <c r="BA73" s="480"/>
      <c r="BD73" s="89"/>
    </row>
    <row r="74" spans="1:56" s="55" customFormat="1" ht="6" customHeight="1">
      <c r="A74" s="63"/>
      <c r="B74" s="2"/>
      <c r="C74" s="2"/>
      <c r="D74" s="86"/>
      <c r="E74" s="597"/>
      <c r="G74" s="61"/>
      <c r="H74" s="61"/>
      <c r="I74" s="143"/>
      <c r="J74" s="143"/>
      <c r="K74" s="143"/>
      <c r="L74" s="183"/>
      <c r="M74" s="4"/>
      <c r="N74" s="61"/>
      <c r="O74" s="61"/>
      <c r="P74" s="143"/>
      <c r="Q74" s="143"/>
      <c r="S74" s="253"/>
      <c r="T74" s="6"/>
      <c r="U74" s="58"/>
      <c r="V74" s="58"/>
      <c r="W74" s="58"/>
      <c r="X74" s="464"/>
      <c r="Y74" s="58"/>
      <c r="Z74" s="58"/>
      <c r="AA74" s="58"/>
      <c r="AI74" s="480"/>
      <c r="AL74" s="480"/>
      <c r="AS74" s="480"/>
      <c r="AU74" s="480"/>
      <c r="AZ74" s="480"/>
      <c r="BA74" s="480"/>
      <c r="BD74" s="89"/>
    </row>
    <row r="75" spans="1:56" s="55" customFormat="1" ht="49.5" customHeight="1">
      <c r="A75" s="63"/>
      <c r="B75" s="2"/>
      <c r="C75" s="2"/>
      <c r="D75" s="86"/>
      <c r="E75" s="597"/>
      <c r="G75" s="61"/>
      <c r="H75" s="61"/>
      <c r="I75" s="143"/>
      <c r="J75" s="143"/>
      <c r="K75" s="143"/>
      <c r="L75" s="183"/>
      <c r="M75" s="147" t="s">
        <v>0</v>
      </c>
      <c r="N75" s="61"/>
      <c r="O75" s="61"/>
      <c r="P75" s="220" t="s">
        <v>171</v>
      </c>
      <c r="Q75" s="150"/>
      <c r="R75" s="222" t="s">
        <v>235</v>
      </c>
      <c r="S75" s="259" t="b">
        <f>IF(AND(G58=2,N76=0),TRUE)</f>
        <v>0</v>
      </c>
      <c r="T75" s="6"/>
      <c r="U75" s="58"/>
      <c r="V75" s="58"/>
      <c r="W75" s="58"/>
      <c r="X75" s="464"/>
      <c r="Y75" s="58"/>
      <c r="Z75" s="58"/>
      <c r="AA75" s="58"/>
      <c r="AI75" s="480"/>
      <c r="AL75" s="480"/>
      <c r="AS75" s="480"/>
      <c r="AU75" s="480"/>
      <c r="AZ75" s="480"/>
      <c r="BA75" s="480"/>
      <c r="BD75" s="89"/>
    </row>
    <row r="76" spans="1:56" s="55" customFormat="1" ht="24" customHeight="1">
      <c r="A76" s="63"/>
      <c r="B76" s="2"/>
      <c r="C76" s="2"/>
      <c r="D76" s="86"/>
      <c r="E76" s="597"/>
      <c r="G76" s="61"/>
      <c r="H76" s="61"/>
      <c r="I76" s="143"/>
      <c r="J76" s="143"/>
      <c r="K76" s="143"/>
      <c r="L76" s="183"/>
      <c r="M76" s="147" t="s">
        <v>0</v>
      </c>
      <c r="N76" s="7">
        <v>0</v>
      </c>
      <c r="O76" s="61"/>
      <c r="P76" s="150"/>
      <c r="Q76" s="150"/>
      <c r="R76" s="149" t="s">
        <v>233</v>
      </c>
      <c r="S76" s="581" t="s">
        <v>217</v>
      </c>
      <c r="T76" s="6"/>
      <c r="U76" s="58"/>
      <c r="V76" s="473">
        <f>IF(AND(G58=2,N76=1),5,0)</f>
        <v>0</v>
      </c>
      <c r="W76" s="58"/>
      <c r="X76" s="464"/>
      <c r="Y76" s="58"/>
      <c r="Z76" s="468">
        <f>IF(AND(G58=2,$N$76=1),1,0)</f>
        <v>0</v>
      </c>
      <c r="AA76" s="58"/>
      <c r="AF76" s="468">
        <f>IF(AND(G58=2,$N$76=1),1,0)</f>
        <v>0</v>
      </c>
      <c r="AG76" s="468">
        <f>IF(AND(G58=2,$N$76=1),1,0)</f>
        <v>0</v>
      </c>
      <c r="AI76" s="480"/>
      <c r="AL76" s="480"/>
      <c r="AS76" s="480"/>
      <c r="AU76" s="480"/>
      <c r="AZ76" s="480"/>
      <c r="BA76" s="480"/>
      <c r="BD76" s="89"/>
    </row>
    <row r="77" spans="1:56" s="55" customFormat="1" ht="24" customHeight="1">
      <c r="A77" s="63"/>
      <c r="B77" s="2"/>
      <c r="C77" s="2"/>
      <c r="D77" s="86"/>
      <c r="E77" s="597"/>
      <c r="G77" s="61"/>
      <c r="H77" s="61"/>
      <c r="I77" s="143"/>
      <c r="J77" s="143"/>
      <c r="K77" s="143"/>
      <c r="L77" s="183"/>
      <c r="M77" s="56"/>
      <c r="N77" s="61"/>
      <c r="O77" s="61"/>
      <c r="P77" s="150"/>
      <c r="Q77" s="150"/>
      <c r="R77" s="149" t="s">
        <v>232</v>
      </c>
      <c r="S77" s="581"/>
      <c r="T77" s="6"/>
      <c r="U77" s="6"/>
      <c r="V77" s="473">
        <f>IF(AND(G58=2,N76=2),5,0)</f>
        <v>0</v>
      </c>
      <c r="W77" s="209">
        <f>IF(AND(G58=2,N76=2),1,0)</f>
        <v>0</v>
      </c>
      <c r="X77" s="464"/>
      <c r="Y77" s="58"/>
      <c r="Z77" s="58"/>
      <c r="AA77" s="468">
        <f>IF(AND(G58=2,$N$76=2),1,0)</f>
        <v>0</v>
      </c>
      <c r="AD77" s="468">
        <f>IF(AND(G58=2,$N$76=2),1,0)</f>
        <v>0</v>
      </c>
      <c r="AI77" s="480"/>
      <c r="AL77" s="480"/>
      <c r="AS77" s="480"/>
      <c r="AU77" s="480"/>
      <c r="AZ77" s="480"/>
      <c r="BA77" s="480"/>
      <c r="BB77" s="209">
        <f>IF(AND(G58=2,$N$76=2),1,0)</f>
        <v>0</v>
      </c>
      <c r="BD77" s="89"/>
    </row>
    <row r="78" spans="1:56" s="55" customFormat="1" ht="24" customHeight="1">
      <c r="A78" s="63"/>
      <c r="B78" s="2"/>
      <c r="C78" s="2"/>
      <c r="D78" s="86"/>
      <c r="E78" s="597"/>
      <c r="G78" s="61"/>
      <c r="H78" s="61"/>
      <c r="I78" s="143"/>
      <c r="J78" s="143"/>
      <c r="K78" s="143"/>
      <c r="L78" s="183"/>
      <c r="M78" s="56"/>
      <c r="N78" s="61"/>
      <c r="O78" s="61"/>
      <c r="P78" s="150"/>
      <c r="Q78" s="150"/>
      <c r="R78" s="149" t="s">
        <v>3</v>
      </c>
      <c r="S78" s="253"/>
      <c r="T78" s="6"/>
      <c r="U78" s="6"/>
      <c r="V78" s="473">
        <f>IF(AND(G58=2,N76=3),5,0)</f>
        <v>0</v>
      </c>
      <c r="W78" s="209">
        <f>IF(AND(G58=2,N76=3),1,0)</f>
        <v>0</v>
      </c>
      <c r="X78" s="464"/>
      <c r="Y78" s="58"/>
      <c r="Z78" s="58"/>
      <c r="AA78" s="468">
        <f>IF(AND(G58=2,$N$76=3),1,0)</f>
        <v>0</v>
      </c>
      <c r="AC78" s="468">
        <f>IF(AND(G58=2,$N$76=3),1,0)</f>
        <v>0</v>
      </c>
      <c r="AI78" s="480"/>
      <c r="AL78" s="480"/>
      <c r="AS78" s="480"/>
      <c r="AU78" s="480"/>
      <c r="AZ78" s="480"/>
      <c r="BA78" s="480"/>
      <c r="BB78" s="209">
        <f>IF(AND(G58=2,$N$76=3),1,0)</f>
        <v>0</v>
      </c>
      <c r="BD78" s="89"/>
    </row>
    <row r="79" spans="1:56" s="55" customFormat="1" ht="6" customHeight="1">
      <c r="A79" s="63"/>
      <c r="B79" s="2"/>
      <c r="C79" s="2"/>
      <c r="D79" s="86"/>
      <c r="E79" s="597"/>
      <c r="G79" s="61"/>
      <c r="H79" s="61"/>
      <c r="I79" s="143"/>
      <c r="J79" s="143"/>
      <c r="K79" s="143"/>
      <c r="L79" s="183"/>
      <c r="M79" s="56"/>
      <c r="N79" s="61"/>
      <c r="O79" s="61"/>
      <c r="P79" s="150"/>
      <c r="Q79" s="150"/>
      <c r="R79" s="181"/>
      <c r="S79" s="253"/>
      <c r="T79" s="6"/>
      <c r="U79" s="58"/>
      <c r="V79" s="58"/>
      <c r="W79" s="58"/>
      <c r="X79" s="464"/>
      <c r="Y79" s="58"/>
      <c r="Z79" s="58"/>
      <c r="AA79" s="58"/>
      <c r="AI79" s="480"/>
      <c r="AL79" s="480"/>
      <c r="AS79" s="480"/>
      <c r="AU79" s="480"/>
      <c r="AZ79" s="480"/>
      <c r="BA79" s="480"/>
      <c r="BD79" s="89"/>
    </row>
    <row r="80" spans="1:56" s="55" customFormat="1" ht="6" customHeight="1">
      <c r="A80" s="63"/>
      <c r="B80" s="2"/>
      <c r="C80" s="2"/>
      <c r="D80" s="86"/>
      <c r="E80" s="597"/>
      <c r="G80" s="61"/>
      <c r="H80" s="61"/>
      <c r="I80" s="143"/>
      <c r="J80" s="143"/>
      <c r="K80" s="143"/>
      <c r="L80" s="183"/>
      <c r="M80" s="56"/>
      <c r="N80" s="61"/>
      <c r="O80" s="61"/>
      <c r="P80" s="150"/>
      <c r="Q80" s="150"/>
      <c r="R80" s="143"/>
      <c r="S80" s="253"/>
      <c r="T80" s="6"/>
      <c r="U80" s="58"/>
      <c r="V80" s="58"/>
      <c r="W80" s="58"/>
      <c r="X80" s="464"/>
      <c r="Y80" s="58"/>
      <c r="Z80" s="58"/>
      <c r="AA80" s="58"/>
      <c r="AI80" s="480"/>
      <c r="AL80" s="480"/>
      <c r="AS80" s="480"/>
      <c r="AU80" s="480"/>
      <c r="AZ80" s="480"/>
      <c r="BA80" s="480"/>
      <c r="BD80" s="89"/>
    </row>
    <row r="81" spans="1:56" s="55" customFormat="1" ht="24" customHeight="1">
      <c r="A81" s="63"/>
      <c r="B81" s="2"/>
      <c r="C81" s="2"/>
      <c r="D81" s="86"/>
      <c r="E81" s="597"/>
      <c r="G81" s="61"/>
      <c r="H81" s="61"/>
      <c r="I81" s="143"/>
      <c r="J81" s="143"/>
      <c r="K81" s="143"/>
      <c r="L81" s="183"/>
      <c r="M81" s="147" t="s">
        <v>0</v>
      </c>
      <c r="N81" s="61"/>
      <c r="O81" s="61"/>
      <c r="P81" s="220" t="s">
        <v>172</v>
      </c>
      <c r="Q81" s="150"/>
      <c r="R81" s="96" t="s">
        <v>88</v>
      </c>
      <c r="S81" s="259" t="b">
        <f>IF(AND(G58=2,N82=0),TRUE)</f>
        <v>0</v>
      </c>
      <c r="T81" s="6"/>
      <c r="U81" s="58"/>
      <c r="V81" s="58"/>
      <c r="W81" s="58"/>
      <c r="X81" s="464"/>
      <c r="Y81" s="58"/>
      <c r="Z81" s="58"/>
      <c r="AA81" s="58"/>
      <c r="AI81" s="480"/>
      <c r="AL81" s="480"/>
      <c r="AS81" s="480"/>
      <c r="AU81" s="480"/>
      <c r="AZ81" s="480"/>
      <c r="BA81" s="480"/>
      <c r="BD81" s="89"/>
    </row>
    <row r="82" spans="1:56" s="55" customFormat="1" ht="24" customHeight="1">
      <c r="A82" s="63"/>
      <c r="B82" s="2"/>
      <c r="C82" s="2"/>
      <c r="D82" s="86"/>
      <c r="E82" s="597"/>
      <c r="G82" s="61"/>
      <c r="H82" s="61"/>
      <c r="I82" s="143"/>
      <c r="J82" s="143"/>
      <c r="K82" s="143"/>
      <c r="L82" s="183"/>
      <c r="M82" s="56"/>
      <c r="N82" s="7">
        <v>0</v>
      </c>
      <c r="O82" s="61"/>
      <c r="P82" s="150"/>
      <c r="Q82" s="150"/>
      <c r="R82" s="181" t="s">
        <v>43</v>
      </c>
      <c r="S82" s="581" t="s">
        <v>217</v>
      </c>
      <c r="T82" s="6"/>
      <c r="U82" s="58"/>
      <c r="V82" s="58"/>
      <c r="W82" s="58"/>
      <c r="X82" s="464"/>
      <c r="Y82" s="58"/>
      <c r="Z82" s="58"/>
      <c r="AA82" s="58"/>
      <c r="AB82" s="468">
        <f>IF(AND(G58=2,$N$82=1),1,0)</f>
        <v>0</v>
      </c>
      <c r="AI82" s="480"/>
      <c r="AL82" s="480"/>
      <c r="AS82" s="480"/>
      <c r="AU82" s="480"/>
      <c r="AZ82" s="480"/>
      <c r="BA82" s="480"/>
      <c r="BD82" s="89"/>
    </row>
    <row r="83" spans="1:56" s="55" customFormat="1" ht="24" customHeight="1">
      <c r="A83" s="63"/>
      <c r="B83" s="2"/>
      <c r="C83" s="2"/>
      <c r="D83" s="86"/>
      <c r="E83" s="597"/>
      <c r="G83" s="61"/>
      <c r="H83" s="61"/>
      <c r="I83" s="143"/>
      <c r="J83" s="143"/>
      <c r="K83" s="143"/>
      <c r="L83" s="183"/>
      <c r="M83" s="56"/>
      <c r="N83" s="61"/>
      <c r="O83" s="61"/>
      <c r="P83" s="150"/>
      <c r="Q83" s="150"/>
      <c r="R83" s="181" t="s">
        <v>42</v>
      </c>
      <c r="S83" s="581"/>
      <c r="T83" s="6"/>
      <c r="U83" s="475">
        <f>IF(AND(G58=2,N82=2),15,0)</f>
        <v>0</v>
      </c>
      <c r="V83" s="58"/>
      <c r="W83" s="58"/>
      <c r="X83" s="464"/>
      <c r="Y83" s="58"/>
      <c r="Z83" s="58"/>
      <c r="AA83" s="58"/>
      <c r="AH83" s="468">
        <f>IF(AND(G58=2,$N$82=2),1,0)</f>
        <v>0</v>
      </c>
      <c r="AI83" s="480"/>
      <c r="AL83" s="480"/>
      <c r="AS83" s="480"/>
      <c r="AU83" s="480"/>
      <c r="AZ83" s="480"/>
      <c r="BA83" s="480"/>
      <c r="BD83" s="89"/>
    </row>
    <row r="84" spans="1:56" s="55" customFormat="1" ht="24" customHeight="1">
      <c r="A84" s="63"/>
      <c r="B84" s="2"/>
      <c r="C84" s="2"/>
      <c r="D84" s="86"/>
      <c r="E84" s="597"/>
      <c r="G84" s="61"/>
      <c r="H84" s="61"/>
      <c r="I84" s="143"/>
      <c r="J84" s="143"/>
      <c r="K84" s="143"/>
      <c r="L84" s="183"/>
      <c r="M84" s="56"/>
      <c r="N84" s="61"/>
      <c r="O84" s="61"/>
      <c r="P84" s="150"/>
      <c r="Q84" s="150"/>
      <c r="R84" s="181" t="s">
        <v>41</v>
      </c>
      <c r="S84" s="253"/>
      <c r="T84" s="6"/>
      <c r="U84" s="58"/>
      <c r="V84" s="58"/>
      <c r="W84" s="58"/>
      <c r="X84" s="482"/>
      <c r="Y84" s="483"/>
      <c r="Z84" s="483"/>
      <c r="AA84" s="483"/>
      <c r="AB84" s="480"/>
      <c r="AC84" s="480"/>
      <c r="AD84" s="480"/>
      <c r="AE84" s="480"/>
      <c r="AF84" s="480"/>
      <c r="AG84" s="480"/>
      <c r="AH84" s="480"/>
      <c r="AI84" s="480"/>
      <c r="AJ84" s="480"/>
      <c r="AK84" s="480"/>
      <c r="AL84" s="480"/>
      <c r="AM84" s="480"/>
      <c r="AN84" s="480"/>
      <c r="AO84" s="480"/>
      <c r="AP84" s="480"/>
      <c r="AQ84" s="480"/>
      <c r="AR84" s="480"/>
      <c r="AS84" s="480"/>
      <c r="AT84" s="480"/>
      <c r="AU84" s="480"/>
      <c r="AV84" s="480"/>
      <c r="AW84" s="480"/>
      <c r="AX84" s="480"/>
      <c r="AY84" s="480"/>
      <c r="AZ84" s="480"/>
      <c r="BA84" s="480"/>
      <c r="BD84" s="89"/>
    </row>
    <row r="85" spans="1:56" s="55" customFormat="1" ht="6" customHeight="1">
      <c r="A85" s="63"/>
      <c r="B85" s="2"/>
      <c r="C85" s="2"/>
      <c r="D85" s="86"/>
      <c r="E85" s="597"/>
      <c r="G85" s="61"/>
      <c r="H85" s="61"/>
      <c r="I85" s="143"/>
      <c r="J85" s="143"/>
      <c r="K85" s="143"/>
      <c r="L85" s="183"/>
      <c r="M85" s="56"/>
      <c r="N85" s="61"/>
      <c r="O85" s="61"/>
      <c r="P85" s="150"/>
      <c r="Q85" s="150"/>
      <c r="R85" s="181"/>
      <c r="S85" s="253"/>
      <c r="T85" s="6"/>
      <c r="U85" s="58"/>
      <c r="V85" s="58"/>
      <c r="W85" s="58"/>
      <c r="X85" s="464"/>
      <c r="Y85" s="58"/>
      <c r="Z85" s="58"/>
      <c r="AA85" s="58"/>
      <c r="AI85" s="480"/>
      <c r="AL85" s="480"/>
      <c r="AS85" s="480"/>
      <c r="AU85" s="480"/>
      <c r="AZ85" s="480"/>
      <c r="BA85" s="480"/>
      <c r="BD85" s="89"/>
    </row>
    <row r="86" spans="1:56" s="55" customFormat="1" ht="6" customHeight="1">
      <c r="A86" s="63"/>
      <c r="B86" s="2"/>
      <c r="C86" s="2"/>
      <c r="D86" s="86"/>
      <c r="E86" s="597"/>
      <c r="G86" s="61"/>
      <c r="H86" s="61"/>
      <c r="I86" s="143"/>
      <c r="J86" s="143"/>
      <c r="K86" s="143"/>
      <c r="L86" s="183"/>
      <c r="M86" s="56"/>
      <c r="N86" s="61"/>
      <c r="O86" s="61"/>
      <c r="P86" s="150"/>
      <c r="Q86" s="150"/>
      <c r="R86" s="143"/>
      <c r="S86" s="253"/>
      <c r="T86" s="6"/>
      <c r="U86" s="58"/>
      <c r="V86" s="58"/>
      <c r="W86" s="58"/>
      <c r="X86" s="464"/>
      <c r="Y86" s="58"/>
      <c r="Z86" s="58"/>
      <c r="AA86" s="58"/>
      <c r="AI86" s="480"/>
      <c r="AL86" s="480"/>
      <c r="AS86" s="480"/>
      <c r="AU86" s="480"/>
      <c r="AZ86" s="480"/>
      <c r="BA86" s="480"/>
      <c r="BD86" s="89"/>
    </row>
    <row r="87" spans="1:56" s="55" customFormat="1" ht="24" customHeight="1">
      <c r="A87" s="63"/>
      <c r="B87" s="2"/>
      <c r="C87" s="2"/>
      <c r="D87" s="86"/>
      <c r="E87" s="597"/>
      <c r="G87" s="61"/>
      <c r="H87" s="61"/>
      <c r="I87" s="143"/>
      <c r="J87" s="143"/>
      <c r="K87" s="143"/>
      <c r="L87" s="183"/>
      <c r="M87" s="147" t="s">
        <v>0</v>
      </c>
      <c r="N87" s="61"/>
      <c r="O87" s="61"/>
      <c r="P87" s="220" t="s">
        <v>173</v>
      </c>
      <c r="Q87" s="150"/>
      <c r="R87" s="96" t="s">
        <v>69</v>
      </c>
      <c r="S87" s="259" t="b">
        <f>IF(AND(G58=2,N88=0),TRUE)</f>
        <v>0</v>
      </c>
      <c r="T87" s="6"/>
      <c r="U87" s="58"/>
      <c r="V87" s="58"/>
      <c r="W87" s="58"/>
      <c r="X87" s="464"/>
      <c r="Y87" s="58"/>
      <c r="Z87" s="58"/>
      <c r="AA87" s="58"/>
      <c r="AI87" s="480"/>
      <c r="AL87" s="480"/>
      <c r="AS87" s="480"/>
      <c r="AU87" s="480"/>
      <c r="AZ87" s="480"/>
      <c r="BA87" s="480"/>
      <c r="BD87" s="89"/>
    </row>
    <row r="88" spans="1:56" s="55" customFormat="1" ht="24" customHeight="1">
      <c r="A88" s="63"/>
      <c r="B88" s="2"/>
      <c r="C88" s="2"/>
      <c r="D88" s="86"/>
      <c r="E88" s="597"/>
      <c r="G88" s="61"/>
      <c r="H88" s="61"/>
      <c r="I88" s="143"/>
      <c r="J88" s="143"/>
      <c r="K88" s="143"/>
      <c r="L88" s="183"/>
      <c r="M88" s="56"/>
      <c r="N88" s="7">
        <v>0</v>
      </c>
      <c r="O88" s="61"/>
      <c r="P88" s="150"/>
      <c r="Q88" s="150"/>
      <c r="R88" s="181" t="s">
        <v>226</v>
      </c>
      <c r="S88" s="581" t="s">
        <v>217</v>
      </c>
      <c r="T88" s="6"/>
      <c r="U88" s="58"/>
      <c r="V88" s="58"/>
      <c r="W88" s="58"/>
      <c r="X88" s="464"/>
      <c r="Y88" s="58"/>
      <c r="Z88" s="468">
        <f>IF(AND(G58=2,$N$88=1),1,0)</f>
        <v>0</v>
      </c>
      <c r="AA88" s="58"/>
      <c r="AI88" s="480"/>
      <c r="AL88" s="480"/>
      <c r="AM88" s="468">
        <f>IF(AND(G58=2,$N$88=1),1,0)</f>
        <v>0</v>
      </c>
      <c r="AS88" s="480"/>
      <c r="AU88" s="480"/>
      <c r="AZ88" s="480"/>
      <c r="BA88" s="480"/>
      <c r="BD88" s="89"/>
    </row>
    <row r="89" spans="1:56" s="55" customFormat="1" ht="24" customHeight="1">
      <c r="A89" s="63"/>
      <c r="B89" s="2"/>
      <c r="C89" s="2"/>
      <c r="D89" s="86"/>
      <c r="E89" s="597"/>
      <c r="G89" s="61"/>
      <c r="H89" s="61"/>
      <c r="I89" s="143"/>
      <c r="J89" s="143"/>
      <c r="K89" s="143"/>
      <c r="L89" s="183"/>
      <c r="M89" s="56"/>
      <c r="N89" s="61"/>
      <c r="O89" s="61"/>
      <c r="P89" s="150"/>
      <c r="Q89" s="150"/>
      <c r="R89" s="181" t="s">
        <v>227</v>
      </c>
      <c r="S89" s="581"/>
      <c r="T89" s="6"/>
      <c r="U89" s="58"/>
      <c r="V89" s="58"/>
      <c r="W89" s="58"/>
      <c r="X89" s="464"/>
      <c r="Y89" s="58"/>
      <c r="Z89" s="468">
        <f>IF(AND(G58=2,$N$88=2),1,0)</f>
        <v>0</v>
      </c>
      <c r="AA89" s="58"/>
      <c r="AI89" s="480"/>
      <c r="AL89" s="480"/>
      <c r="AS89" s="480"/>
      <c r="AU89" s="480"/>
      <c r="AZ89" s="480"/>
      <c r="BA89" s="480"/>
      <c r="BD89" s="89"/>
    </row>
    <row r="90" spans="1:56" s="55" customFormat="1" ht="24" customHeight="1">
      <c r="A90" s="63"/>
      <c r="B90" s="2"/>
      <c r="C90" s="2"/>
      <c r="D90" s="86"/>
      <c r="E90" s="597"/>
      <c r="G90" s="204">
        <f>IF(OR(N76=0,N82=0,N88=0),0,1)</f>
        <v>0</v>
      </c>
      <c r="H90" s="61"/>
      <c r="I90" s="143"/>
      <c r="J90" s="143"/>
      <c r="K90" s="143"/>
      <c r="L90" s="183"/>
      <c r="M90" s="4"/>
      <c r="N90" s="61"/>
      <c r="O90" s="61"/>
      <c r="P90" s="143"/>
      <c r="Q90" s="143"/>
      <c r="R90" s="181" t="s">
        <v>228</v>
      </c>
      <c r="S90" s="253"/>
      <c r="T90" s="6"/>
      <c r="U90" s="58"/>
      <c r="V90" s="58"/>
      <c r="W90" s="58"/>
      <c r="X90" s="464"/>
      <c r="Y90" s="58"/>
      <c r="Z90" s="58"/>
      <c r="AA90" s="58"/>
      <c r="AI90" s="480"/>
      <c r="AL90" s="480"/>
      <c r="AN90" s="468">
        <f>IF(AND(G58=2,$N$88=3),1,0)</f>
        <v>0</v>
      </c>
      <c r="AS90" s="480"/>
      <c r="AU90" s="480"/>
      <c r="AZ90" s="480"/>
      <c r="BA90" s="480"/>
      <c r="BD90" s="89"/>
    </row>
    <row r="91" spans="1:56" s="55" customFormat="1" ht="6" customHeight="1">
      <c r="A91" s="63"/>
      <c r="B91" s="2"/>
      <c r="C91" s="2"/>
      <c r="D91" s="86"/>
      <c r="E91" s="597"/>
      <c r="G91" s="61"/>
      <c r="H91" s="61"/>
      <c r="I91" s="143"/>
      <c r="J91" s="143"/>
      <c r="K91" s="143"/>
      <c r="L91" s="183"/>
      <c r="M91" s="4"/>
      <c r="N91" s="61"/>
      <c r="O91" s="61"/>
      <c r="P91" s="143"/>
      <c r="Q91" s="143"/>
      <c r="S91" s="253"/>
      <c r="T91" s="6"/>
      <c r="U91" s="58"/>
      <c r="V91" s="58"/>
      <c r="W91" s="58"/>
      <c r="X91" s="464"/>
      <c r="Y91" s="58"/>
      <c r="Z91" s="58"/>
      <c r="AA91" s="58"/>
      <c r="AI91" s="480"/>
      <c r="AL91" s="480"/>
      <c r="AS91" s="480"/>
      <c r="AU91" s="480"/>
      <c r="AZ91" s="480"/>
      <c r="BA91" s="480"/>
      <c r="BD91" s="89"/>
    </row>
    <row r="92" spans="1:56" s="55" customFormat="1" ht="6" customHeight="1" thickBot="1">
      <c r="A92" s="63"/>
      <c r="B92" s="2"/>
      <c r="C92" s="2"/>
      <c r="D92" s="86"/>
      <c r="E92" s="598"/>
      <c r="G92" s="61"/>
      <c r="H92" s="61"/>
      <c r="I92" s="143"/>
      <c r="J92" s="143"/>
      <c r="K92" s="143"/>
      <c r="L92" s="183"/>
      <c r="M92" s="4"/>
      <c r="N92" s="61"/>
      <c r="O92" s="61"/>
      <c r="P92" s="143"/>
      <c r="Q92" s="143"/>
      <c r="S92" s="253"/>
      <c r="T92" s="6"/>
      <c r="U92" s="58"/>
      <c r="V92" s="58"/>
      <c r="W92" s="58"/>
      <c r="X92" s="464"/>
      <c r="Y92" s="58"/>
      <c r="Z92" s="58"/>
      <c r="AA92" s="58"/>
      <c r="AI92" s="480"/>
      <c r="AL92" s="480"/>
      <c r="AS92" s="480"/>
      <c r="AU92" s="480"/>
      <c r="AZ92" s="480"/>
      <c r="BA92" s="480"/>
      <c r="BD92" s="89"/>
    </row>
    <row r="93" spans="1:56" s="55" customFormat="1" ht="23.25" customHeight="1" thickBot="1">
      <c r="A93" s="63"/>
      <c r="B93" s="2"/>
      <c r="C93" s="2"/>
      <c r="D93" s="86"/>
      <c r="E93" s="140"/>
      <c r="F93" s="139"/>
      <c r="G93" s="205">
        <f>IF(OR(AND(G58=1,G72=0),AND(G58=2,G90=0)),0,1)</f>
        <v>1</v>
      </c>
      <c r="H93" s="140"/>
      <c r="I93" s="507"/>
      <c r="J93" s="179"/>
      <c r="K93" s="179"/>
      <c r="L93" s="232" t="str">
        <f>IF(N76=0,"Q1-4 ","")&amp;IF(N82=0,"Q1-5 ","")&amp;IF(N88=0,"Q1-6 ","")&amp;" のチェックを入れてください"</f>
        <v>Q1-4 Q1-5 Q1-6  のチェックを入れてください</v>
      </c>
      <c r="M93" s="233"/>
      <c r="N93" s="234"/>
      <c r="O93" s="234"/>
      <c r="P93" s="233"/>
      <c r="Q93" s="233"/>
      <c r="R93" s="232" t="str">
        <f>IF(N58=0,"Q1-1 ","")&amp;IF(N64=0,"Q1-2 ","")&amp;IF(N70=0,"Q1-3 ","")&amp;" のチェックを入れてください"</f>
        <v>Q1-1 Q1-2 Q1-3  のチェックを入れてください</v>
      </c>
      <c r="S93" s="256"/>
      <c r="T93" s="6"/>
      <c r="U93" s="58"/>
      <c r="V93" s="58"/>
      <c r="W93" s="58"/>
      <c r="X93" s="464"/>
      <c r="Y93" s="58"/>
      <c r="Z93" s="58"/>
      <c r="AA93" s="58"/>
      <c r="AI93" s="480"/>
      <c r="AL93" s="480"/>
      <c r="AS93" s="480"/>
      <c r="AU93" s="480"/>
      <c r="AZ93" s="480"/>
      <c r="BA93" s="480"/>
      <c r="BD93" s="89"/>
    </row>
    <row r="94" spans="1:56" ht="23.25" customHeight="1" thickBot="1">
      <c r="A94" s="63"/>
      <c r="D94" s="86"/>
      <c r="E94" s="142" t="s">
        <v>242</v>
      </c>
      <c r="I94" s="149"/>
      <c r="J94" s="149"/>
      <c r="K94" s="149"/>
      <c r="L94" s="149"/>
      <c r="M94" s="11"/>
      <c r="P94" s="149"/>
      <c r="Q94" s="149"/>
      <c r="R94" s="149"/>
      <c r="S94" s="253"/>
      <c r="U94" s="58"/>
      <c r="V94" s="58"/>
      <c r="X94" s="464"/>
      <c r="Z94" s="58"/>
      <c r="AI94" s="479"/>
      <c r="AL94" s="479"/>
      <c r="AS94" s="479"/>
      <c r="AU94" s="479"/>
      <c r="AZ94" s="479"/>
      <c r="BA94" s="479"/>
      <c r="BD94" s="85"/>
    </row>
    <row r="95" spans="1:56" ht="48">
      <c r="A95" s="63"/>
      <c r="D95" s="86"/>
      <c r="E95" s="600" t="s">
        <v>318</v>
      </c>
      <c r="I95" s="211" t="s">
        <v>63</v>
      </c>
      <c r="J95" s="184"/>
      <c r="K95" s="184"/>
      <c r="L95" s="217" t="s">
        <v>208</v>
      </c>
      <c r="M95" s="147" t="s">
        <v>0</v>
      </c>
      <c r="P95" s="220" t="s">
        <v>52</v>
      </c>
      <c r="Q95" s="62"/>
      <c r="R95" s="212" t="s">
        <v>89</v>
      </c>
      <c r="S95" s="259" t="b">
        <f>IF(AND(G96=1,N96=0),TRUE)</f>
        <v>0</v>
      </c>
      <c r="U95" s="58"/>
      <c r="V95" s="58"/>
      <c r="X95" s="464"/>
      <c r="Z95" s="58"/>
      <c r="AI95" s="479"/>
      <c r="AL95" s="479"/>
      <c r="AS95" s="479"/>
      <c r="AU95" s="479"/>
      <c r="AX95" s="469">
        <f>IF($G$96=1,1,0)</f>
        <v>0</v>
      </c>
      <c r="AZ95" s="479"/>
      <c r="BA95" s="479"/>
      <c r="BD95" s="85"/>
    </row>
    <row r="96" spans="1:56" ht="24" customHeight="1">
      <c r="A96" s="63"/>
      <c r="D96" s="86"/>
      <c r="E96" s="601"/>
      <c r="F96" s="1"/>
      <c r="G96" s="7">
        <v>0</v>
      </c>
      <c r="I96" s="143"/>
      <c r="J96" s="143"/>
      <c r="K96" s="143"/>
      <c r="L96" s="59" t="s">
        <v>158</v>
      </c>
      <c r="N96" s="7">
        <v>0</v>
      </c>
      <c r="P96" s="143"/>
      <c r="Q96" s="143"/>
      <c r="R96" s="149" t="s">
        <v>199</v>
      </c>
      <c r="S96" s="581" t="s">
        <v>217</v>
      </c>
      <c r="U96" s="58"/>
      <c r="V96" s="58"/>
      <c r="X96" s="482"/>
      <c r="Y96" s="483"/>
      <c r="Z96" s="483"/>
      <c r="AA96" s="483"/>
      <c r="AB96" s="479"/>
      <c r="AC96" s="479"/>
      <c r="AD96" s="479"/>
      <c r="AE96" s="479"/>
      <c r="AF96" s="479"/>
      <c r="AG96" s="479"/>
      <c r="AH96" s="479"/>
      <c r="AI96" s="479"/>
      <c r="AJ96" s="479"/>
      <c r="AK96" s="479"/>
      <c r="AL96" s="479"/>
      <c r="AM96" s="479"/>
      <c r="AN96" s="479"/>
      <c r="AO96" s="479"/>
      <c r="AP96" s="479"/>
      <c r="AQ96" s="479"/>
      <c r="AR96" s="479"/>
      <c r="AS96" s="479"/>
      <c r="AT96" s="479"/>
      <c r="AU96" s="479"/>
      <c r="AV96" s="479"/>
      <c r="AW96" s="479"/>
      <c r="AX96" s="479"/>
      <c r="AY96" s="479"/>
      <c r="AZ96" s="479"/>
      <c r="BA96" s="479"/>
      <c r="BD96" s="85"/>
    </row>
    <row r="97" spans="1:56" ht="24" customHeight="1">
      <c r="A97" s="63"/>
      <c r="D97" s="86"/>
      <c r="E97" s="601"/>
      <c r="F97" s="1"/>
      <c r="I97" s="143"/>
      <c r="J97" s="143"/>
      <c r="K97" s="143"/>
      <c r="L97" s="59" t="s">
        <v>231</v>
      </c>
      <c r="M97" s="11"/>
      <c r="P97" s="143"/>
      <c r="Q97" s="143"/>
      <c r="R97" s="149" t="s">
        <v>193</v>
      </c>
      <c r="S97" s="581"/>
      <c r="U97" s="58"/>
      <c r="V97" s="58"/>
      <c r="X97" s="464"/>
      <c r="Z97" s="58"/>
      <c r="AI97" s="479"/>
      <c r="AJ97" s="468">
        <f>IF(AND(G96=1,$N$96=2),1,0)</f>
        <v>0</v>
      </c>
      <c r="AK97" s="468">
        <f>IF(AND(G96=1,$N$96=2),1,0)</f>
        <v>0</v>
      </c>
      <c r="AL97" s="479"/>
      <c r="AS97" s="479"/>
      <c r="AU97" s="479"/>
      <c r="AZ97" s="479"/>
      <c r="BA97" s="479"/>
      <c r="BD97" s="85"/>
    </row>
    <row r="98" spans="1:56" ht="24" customHeight="1">
      <c r="A98" s="63"/>
      <c r="D98" s="86"/>
      <c r="E98" s="601"/>
      <c r="I98" s="182"/>
      <c r="J98" s="149"/>
      <c r="K98" s="149"/>
      <c r="L98" s="149"/>
      <c r="M98" s="11"/>
      <c r="P98" s="143"/>
      <c r="Q98" s="143"/>
      <c r="R98" s="149" t="s">
        <v>5</v>
      </c>
      <c r="S98" s="257"/>
      <c r="V98" s="473">
        <f>IF(AND(G96=1,N96=3),5,0)</f>
        <v>0</v>
      </c>
      <c r="W98" s="209">
        <f>IF(AND(G96=1,N96=3),1,0)</f>
        <v>0</v>
      </c>
      <c r="X98" s="464"/>
      <c r="Z98" s="58"/>
      <c r="AE98" s="468">
        <f>IF(AND(G96=1,$N$96=3),1,0)</f>
        <v>0</v>
      </c>
      <c r="AI98" s="479"/>
      <c r="AK98" s="468">
        <f>IF(AND(G96=1,$N$96=3),1,0)</f>
        <v>0</v>
      </c>
      <c r="AL98" s="479"/>
      <c r="AS98" s="479"/>
      <c r="AT98" s="58"/>
      <c r="AU98" s="479"/>
      <c r="AZ98" s="479"/>
      <c r="BA98" s="479"/>
      <c r="BB98" s="209">
        <f>IF(AND(G96=1,$N$96=3),1,0)</f>
        <v>0</v>
      </c>
      <c r="BD98" s="85"/>
    </row>
    <row r="99" spans="1:56" ht="6.75" customHeight="1">
      <c r="A99" s="63"/>
      <c r="D99" s="86"/>
      <c r="E99" s="601"/>
      <c r="I99" s="149"/>
      <c r="J99" s="149"/>
      <c r="K99" s="149"/>
      <c r="L99" s="149"/>
      <c r="M99" s="11"/>
      <c r="P99" s="149"/>
      <c r="Q99" s="149"/>
      <c r="R99" s="65"/>
      <c r="S99" s="253"/>
      <c r="U99" s="58"/>
      <c r="V99" s="58"/>
      <c r="X99" s="464"/>
      <c r="Z99" s="58"/>
      <c r="AI99" s="479"/>
      <c r="AL99" s="479"/>
      <c r="AS99" s="479"/>
      <c r="AU99" s="479"/>
      <c r="AZ99" s="479"/>
      <c r="BA99" s="479"/>
      <c r="BD99" s="85"/>
    </row>
    <row r="100" spans="1:56" ht="6.75" customHeight="1">
      <c r="A100" s="63"/>
      <c r="D100" s="86"/>
      <c r="E100" s="601"/>
      <c r="F100" s="1"/>
      <c r="G100" s="161"/>
      <c r="H100" s="1"/>
      <c r="I100" s="1"/>
      <c r="J100" s="1"/>
      <c r="K100" s="1"/>
      <c r="L100" s="1"/>
      <c r="M100" s="1"/>
      <c r="N100" s="1"/>
      <c r="O100" s="1"/>
      <c r="P100" s="1"/>
      <c r="Q100" s="1"/>
      <c r="R100" s="1"/>
      <c r="S100" s="258"/>
      <c r="U100" s="58"/>
      <c r="V100" s="58"/>
      <c r="X100" s="464"/>
      <c r="Z100" s="58"/>
      <c r="AI100" s="479"/>
      <c r="AL100" s="479"/>
      <c r="AS100" s="479"/>
      <c r="AU100" s="479"/>
      <c r="AZ100" s="479"/>
      <c r="BA100" s="479"/>
      <c r="BD100" s="85"/>
    </row>
    <row r="101" spans="1:56" ht="48">
      <c r="A101" s="63"/>
      <c r="D101" s="86"/>
      <c r="E101" s="601"/>
      <c r="I101" s="149"/>
      <c r="J101" s="149"/>
      <c r="K101" s="149"/>
      <c r="L101" s="149"/>
      <c r="M101" s="147" t="s">
        <v>0</v>
      </c>
      <c r="P101" s="220" t="s">
        <v>53</v>
      </c>
      <c r="Q101" s="62"/>
      <c r="R101" s="213" t="s">
        <v>424</v>
      </c>
      <c r="S101" s="259" t="b">
        <f>IF(AND(G96=2,N102=0),TRUE)</f>
        <v>0</v>
      </c>
      <c r="U101" s="58"/>
      <c r="V101" s="58"/>
      <c r="X101" s="464"/>
      <c r="Z101" s="58"/>
      <c r="AI101" s="479"/>
      <c r="AL101" s="479"/>
      <c r="AS101" s="479"/>
      <c r="AU101" s="479"/>
      <c r="AZ101" s="479"/>
      <c r="BA101" s="479"/>
      <c r="BD101" s="85"/>
    </row>
    <row r="102" spans="1:56" ht="23.25" customHeight="1">
      <c r="A102" s="63"/>
      <c r="D102" s="86"/>
      <c r="E102" s="185"/>
      <c r="I102" s="149"/>
      <c r="J102" s="149"/>
      <c r="K102" s="149"/>
      <c r="L102" s="149"/>
      <c r="N102" s="7">
        <v>0</v>
      </c>
      <c r="P102" s="143"/>
      <c r="Q102" s="143"/>
      <c r="R102" s="149" t="s">
        <v>192</v>
      </c>
      <c r="S102" s="581" t="s">
        <v>217</v>
      </c>
      <c r="U102" s="58"/>
      <c r="V102" s="58"/>
      <c r="X102" s="482"/>
      <c r="Y102" s="483"/>
      <c r="Z102" s="483"/>
      <c r="AA102" s="483"/>
      <c r="AB102" s="479"/>
      <c r="AC102" s="479"/>
      <c r="AD102" s="479"/>
      <c r="AE102" s="479"/>
      <c r="AF102" s="479"/>
      <c r="AG102" s="479"/>
      <c r="AH102" s="479"/>
      <c r="AI102" s="479"/>
      <c r="AJ102" s="479"/>
      <c r="AK102" s="479"/>
      <c r="AL102" s="479"/>
      <c r="AM102" s="479"/>
      <c r="AN102" s="479"/>
      <c r="AO102" s="479"/>
      <c r="AP102" s="479"/>
      <c r="AQ102" s="479"/>
      <c r="AR102" s="479"/>
      <c r="AS102" s="479"/>
      <c r="AT102" s="479"/>
      <c r="AU102" s="479"/>
      <c r="AV102" s="479"/>
      <c r="AW102" s="479"/>
      <c r="AX102" s="479"/>
      <c r="AY102" s="479"/>
      <c r="AZ102" s="479"/>
      <c r="BA102" s="479"/>
      <c r="BD102" s="85"/>
    </row>
    <row r="103" spans="1:56" ht="23.25" customHeight="1">
      <c r="A103" s="63"/>
      <c r="D103" s="86"/>
      <c r="E103" s="185"/>
      <c r="I103" s="149"/>
      <c r="J103" s="149"/>
      <c r="K103" s="149"/>
      <c r="L103" s="149"/>
      <c r="M103" s="11"/>
      <c r="P103" s="143"/>
      <c r="Q103" s="143"/>
      <c r="R103" s="149" t="s">
        <v>193</v>
      </c>
      <c r="S103" s="581"/>
      <c r="X103" s="464"/>
      <c r="Z103" s="58"/>
      <c r="AI103" s="479"/>
      <c r="AJ103" s="468">
        <f>IF(AND(G96=2,$N$102=2),1,0)</f>
        <v>0</v>
      </c>
      <c r="AK103" s="468">
        <f>IF(AND(G96=2,$N$102=2),1,0)</f>
        <v>0</v>
      </c>
      <c r="AL103" s="479"/>
      <c r="AS103" s="479"/>
      <c r="AU103" s="479"/>
      <c r="AZ103" s="479"/>
      <c r="BA103" s="479"/>
      <c r="BD103" s="85"/>
    </row>
    <row r="104" spans="1:56" ht="23.25" customHeight="1">
      <c r="A104" s="63"/>
      <c r="D104" s="86"/>
      <c r="E104" s="185"/>
      <c r="I104" s="149"/>
      <c r="J104" s="149"/>
      <c r="K104" s="149"/>
      <c r="L104" s="149"/>
      <c r="M104" s="11"/>
      <c r="P104" s="143"/>
      <c r="Q104" s="143"/>
      <c r="R104" s="149" t="s">
        <v>5</v>
      </c>
      <c r="S104" s="257"/>
      <c r="U104" s="58"/>
      <c r="V104" s="473">
        <f>IF(AND(G96=2,N102=3),5,0)</f>
        <v>0</v>
      </c>
      <c r="W104" s="209">
        <f>IF(AND(G96=2,N102=3),1,0)</f>
        <v>0</v>
      </c>
      <c r="X104" s="464"/>
      <c r="Z104" s="58"/>
      <c r="AE104" s="468">
        <f>IF(AND(G96=2,$N$102=3),1,0)</f>
        <v>0</v>
      </c>
      <c r="AI104" s="479"/>
      <c r="AK104" s="468">
        <f>IF(AND(G96=2,$N$102=3),1,0)</f>
        <v>0</v>
      </c>
      <c r="AL104" s="479"/>
      <c r="AS104" s="479"/>
      <c r="AU104" s="479"/>
      <c r="AZ104" s="479"/>
      <c r="BA104" s="479"/>
      <c r="BB104" s="209">
        <f>IF(AND(G96=2,$N$102=3),1,0)</f>
        <v>0</v>
      </c>
      <c r="BD104" s="85"/>
    </row>
    <row r="105" spans="1:56" ht="6.75" customHeight="1">
      <c r="A105" s="63"/>
      <c r="D105" s="86"/>
      <c r="E105" s="185"/>
      <c r="I105" s="149"/>
      <c r="J105" s="149"/>
      <c r="K105" s="149"/>
      <c r="L105" s="149"/>
      <c r="M105" s="11"/>
      <c r="P105" s="143"/>
      <c r="Q105" s="143"/>
      <c r="R105" s="149"/>
      <c r="S105" s="257"/>
      <c r="U105" s="58"/>
      <c r="V105" s="58"/>
      <c r="X105" s="464"/>
      <c r="Z105" s="58"/>
      <c r="AI105" s="479"/>
      <c r="AL105" s="479"/>
      <c r="AS105" s="479"/>
      <c r="AU105" s="479"/>
      <c r="AZ105" s="479"/>
      <c r="BA105" s="479"/>
      <c r="BD105" s="85"/>
    </row>
    <row r="106" spans="1:56" ht="6.75" customHeight="1" thickBot="1">
      <c r="A106" s="63"/>
      <c r="D106" s="86"/>
      <c r="E106" s="186"/>
      <c r="I106" s="149"/>
      <c r="J106" s="149"/>
      <c r="K106" s="149"/>
      <c r="L106" s="149"/>
      <c r="M106" s="11"/>
      <c r="P106" s="143"/>
      <c r="Q106" s="143"/>
      <c r="R106" s="149"/>
      <c r="S106" s="257"/>
      <c r="U106" s="58"/>
      <c r="V106" s="58"/>
      <c r="X106" s="464"/>
      <c r="Z106" s="58"/>
      <c r="AI106" s="479"/>
      <c r="AL106" s="479"/>
      <c r="AS106" s="479"/>
      <c r="AU106" s="479"/>
      <c r="AZ106" s="479"/>
      <c r="BA106" s="479"/>
      <c r="BD106" s="85"/>
    </row>
    <row r="107" spans="1:56" ht="23.25" customHeight="1" thickBot="1">
      <c r="A107" s="63"/>
      <c r="D107" s="86"/>
      <c r="E107" s="140"/>
      <c r="F107" s="139"/>
      <c r="G107" s="205">
        <f>IF(OR(AND(G96=1,N96=0),AND(G96=2,N1010=0)),0,1)</f>
        <v>1</v>
      </c>
      <c r="H107" s="140"/>
      <c r="I107" s="508"/>
      <c r="J107" s="171"/>
      <c r="K107" s="171"/>
      <c r="L107" s="227" t="str">
        <f>IF(AND(G96=2,N102=0),"Q1-2を入れてください","")</f>
        <v/>
      </c>
      <c r="M107" s="235"/>
      <c r="N107" s="236"/>
      <c r="O107" s="236"/>
      <c r="P107" s="237"/>
      <c r="Q107" s="237"/>
      <c r="R107" s="238" t="str">
        <f>IF(AND(G96=1,N96=0),"Q1-1のチェックを入れてください ","")</f>
        <v/>
      </c>
      <c r="S107" s="256"/>
      <c r="U107" s="58"/>
      <c r="V107" s="58"/>
      <c r="X107" s="464"/>
      <c r="Z107" s="58"/>
      <c r="AI107" s="479"/>
      <c r="AL107" s="479"/>
      <c r="AS107" s="479"/>
      <c r="AU107" s="479"/>
      <c r="AZ107" s="479"/>
      <c r="BA107" s="479"/>
      <c r="BD107" s="85"/>
    </row>
    <row r="108" spans="1:56" ht="23.25" customHeight="1" thickBot="1">
      <c r="A108" s="63"/>
      <c r="D108" s="86"/>
      <c r="E108" s="142" t="s">
        <v>242</v>
      </c>
      <c r="I108" s="149"/>
      <c r="J108" s="149"/>
      <c r="K108" s="149"/>
      <c r="L108" s="149"/>
      <c r="M108" s="11"/>
      <c r="P108" s="149"/>
      <c r="Q108" s="149"/>
      <c r="R108" s="149"/>
      <c r="S108" s="253"/>
      <c r="U108" s="58"/>
      <c r="V108" s="58"/>
      <c r="X108" s="464"/>
      <c r="Z108" s="58"/>
      <c r="AI108" s="479"/>
      <c r="AL108" s="479"/>
      <c r="AS108" s="479"/>
      <c r="AU108" s="479"/>
      <c r="AZ108" s="479"/>
      <c r="BA108" s="479"/>
      <c r="BD108" s="85"/>
    </row>
    <row r="109" spans="1:56" ht="48">
      <c r="A109" s="63"/>
      <c r="D109" s="86"/>
      <c r="E109" s="594" t="s">
        <v>322</v>
      </c>
      <c r="I109" s="211" t="s">
        <v>64</v>
      </c>
      <c r="J109" s="62"/>
      <c r="K109" s="62"/>
      <c r="L109" s="217" t="s">
        <v>208</v>
      </c>
      <c r="M109" s="147" t="s">
        <v>0</v>
      </c>
      <c r="P109" s="240" t="s">
        <v>52</v>
      </c>
      <c r="Q109" s="214"/>
      <c r="R109" s="213" t="s">
        <v>71</v>
      </c>
      <c r="S109" s="259" t="b">
        <f>IF(AND(G110=1,N110=0),TRUE)</f>
        <v>0</v>
      </c>
      <c r="U109" s="58"/>
      <c r="V109" s="58"/>
      <c r="X109" s="464"/>
      <c r="Z109" s="58"/>
      <c r="AI109" s="479"/>
      <c r="AL109" s="479"/>
      <c r="AS109" s="479"/>
      <c r="AT109" s="527">
        <f>IF(AND(G110=1),1,0)</f>
        <v>0</v>
      </c>
      <c r="AU109" s="479"/>
      <c r="AZ109" s="479"/>
      <c r="BA109" s="479"/>
      <c r="BD109" s="85"/>
    </row>
    <row r="110" spans="1:56" ht="24" customHeight="1">
      <c r="A110" s="63"/>
      <c r="B110" s="64" t="b">
        <v>0</v>
      </c>
      <c r="D110" s="86"/>
      <c r="E110" s="595"/>
      <c r="G110" s="7">
        <v>0</v>
      </c>
      <c r="I110" s="143"/>
      <c r="J110" s="143"/>
      <c r="K110" s="143"/>
      <c r="L110" s="59" t="s">
        <v>200</v>
      </c>
      <c r="N110" s="7">
        <v>0</v>
      </c>
      <c r="P110" s="143"/>
      <c r="Q110" s="143"/>
      <c r="R110" s="59" t="s">
        <v>311</v>
      </c>
      <c r="S110" s="581" t="s">
        <v>217</v>
      </c>
      <c r="V110" s="473">
        <f>IF(AND(G110=1,N110=1),5,0)</f>
        <v>0</v>
      </c>
      <c r="W110" s="209">
        <f>IF(AND(G110&gt;=1),1,0)</f>
        <v>0</v>
      </c>
      <c r="X110" s="464"/>
      <c r="Z110" s="468">
        <f>IF(AND(G110=1,$N$110=1),1,0)</f>
        <v>0</v>
      </c>
      <c r="AA110" s="468">
        <f>IF(AND(G110=1,$N$110=1),1,0)</f>
        <v>0</v>
      </c>
      <c r="AB110" s="469">
        <f>IF($G$110=1,1,0)</f>
        <v>0</v>
      </c>
      <c r="AC110" s="468">
        <f>IF(AND(G110=1,$N$110=1),1,0)</f>
        <v>0</v>
      </c>
      <c r="AI110" s="479"/>
      <c r="AL110" s="479"/>
      <c r="AS110" s="479"/>
      <c r="AU110" s="479"/>
      <c r="AY110" s="469">
        <f>IF($G$110=1,1,0)</f>
        <v>0</v>
      </c>
      <c r="AZ110" s="479"/>
      <c r="BA110" s="479"/>
      <c r="BB110" s="209">
        <f>IF($G$110&gt;=1,1,0)</f>
        <v>0</v>
      </c>
      <c r="BD110" s="85"/>
    </row>
    <row r="111" spans="1:56" ht="24" customHeight="1">
      <c r="A111" s="63"/>
      <c r="D111" s="86"/>
      <c r="E111" s="595"/>
      <c r="I111" s="143"/>
      <c r="J111" s="143"/>
      <c r="K111" s="143"/>
      <c r="L111" s="59" t="s">
        <v>231</v>
      </c>
      <c r="M111" s="11"/>
      <c r="P111" s="143"/>
      <c r="Q111" s="143"/>
      <c r="R111" s="59" t="s">
        <v>243</v>
      </c>
      <c r="S111" s="581"/>
      <c r="U111" s="58"/>
      <c r="V111" s="58"/>
      <c r="X111" s="464"/>
      <c r="Z111" s="468">
        <f>IF(AND(G110=1,$N$110=2),1,0)</f>
        <v>0</v>
      </c>
      <c r="AB111" s="58"/>
      <c r="AC111" s="468">
        <f>IF(AND(G110=1,$N$110=2),1,0)</f>
        <v>0</v>
      </c>
      <c r="AI111" s="479"/>
      <c r="AL111" s="479"/>
      <c r="AS111" s="479"/>
      <c r="AU111" s="479"/>
      <c r="AZ111" s="479"/>
      <c r="BA111" s="479"/>
      <c r="BD111" s="85"/>
    </row>
    <row r="112" spans="1:56" ht="6" customHeight="1">
      <c r="A112" s="63"/>
      <c r="C112" s="2">
        <v>6</v>
      </c>
      <c r="D112" s="86"/>
      <c r="E112" s="595"/>
      <c r="I112" s="143"/>
      <c r="J112" s="143"/>
      <c r="K112" s="143"/>
      <c r="L112" s="181"/>
      <c r="P112" s="150"/>
      <c r="Q112" s="150"/>
      <c r="R112" s="187"/>
      <c r="S112" s="253"/>
      <c r="U112" s="58"/>
      <c r="V112" s="58"/>
      <c r="X112" s="464"/>
      <c r="Z112" s="58"/>
      <c r="AI112" s="479"/>
      <c r="AL112" s="479"/>
      <c r="AS112" s="479"/>
      <c r="AU112" s="479"/>
      <c r="AZ112" s="479"/>
      <c r="BA112" s="479"/>
      <c r="BD112" s="85"/>
    </row>
    <row r="113" spans="1:56" ht="6" customHeight="1">
      <c r="A113" s="63"/>
      <c r="C113" s="2">
        <v>6</v>
      </c>
      <c r="D113" s="86"/>
      <c r="E113" s="595"/>
      <c r="I113" s="143"/>
      <c r="J113" s="143"/>
      <c r="K113" s="143"/>
      <c r="L113" s="181"/>
      <c r="P113" s="150"/>
      <c r="Q113" s="150"/>
      <c r="R113" s="150"/>
      <c r="S113" s="253"/>
      <c r="U113" s="58"/>
      <c r="V113" s="58"/>
      <c r="X113" s="464"/>
      <c r="Z113" s="58"/>
      <c r="AI113" s="479"/>
      <c r="AL113" s="479"/>
      <c r="AS113" s="479"/>
      <c r="AU113" s="479"/>
      <c r="AZ113" s="479"/>
      <c r="BA113" s="479"/>
      <c r="BD113" s="85"/>
    </row>
    <row r="114" spans="1:56" ht="24" customHeight="1">
      <c r="A114" s="63"/>
      <c r="C114" s="2">
        <v>24</v>
      </c>
      <c r="D114" s="86"/>
      <c r="E114" s="595"/>
      <c r="I114" s="143"/>
      <c r="J114" s="143"/>
      <c r="K114" s="143"/>
      <c r="L114" s="181"/>
      <c r="M114" s="147" t="s">
        <v>0</v>
      </c>
      <c r="N114" s="188"/>
      <c r="O114" s="188"/>
      <c r="P114" s="220" t="s">
        <v>53</v>
      </c>
      <c r="Q114" s="239"/>
      <c r="R114" s="212" t="s">
        <v>97</v>
      </c>
      <c r="S114" s="259" t="b">
        <f>IF(AND(G110=1,N115=0),TRUE)</f>
        <v>0</v>
      </c>
      <c r="U114" s="58"/>
      <c r="V114" s="58"/>
      <c r="X114" s="464"/>
      <c r="Z114" s="58"/>
      <c r="AI114" s="479"/>
      <c r="AL114" s="479"/>
      <c r="AS114" s="479"/>
      <c r="AU114" s="479"/>
      <c r="AZ114" s="479"/>
      <c r="BA114" s="479"/>
      <c r="BD114" s="85"/>
    </row>
    <row r="115" spans="1:56" ht="24" customHeight="1">
      <c r="A115" s="63"/>
      <c r="C115" s="2">
        <v>24</v>
      </c>
      <c r="D115" s="86"/>
      <c r="E115" s="595"/>
      <c r="I115" s="143"/>
      <c r="J115" s="143"/>
      <c r="K115" s="143"/>
      <c r="L115" s="181"/>
      <c r="N115" s="7">
        <v>0</v>
      </c>
      <c r="P115" s="150"/>
      <c r="Q115" s="150"/>
      <c r="R115" s="153" t="s">
        <v>43</v>
      </c>
      <c r="S115" s="581" t="s">
        <v>217</v>
      </c>
      <c r="U115" s="58"/>
      <c r="V115" s="58"/>
      <c r="X115" s="482"/>
      <c r="Y115" s="483"/>
      <c r="Z115" s="483"/>
      <c r="AA115" s="483"/>
      <c r="AB115" s="479"/>
      <c r="AC115" s="479"/>
      <c r="AD115" s="479"/>
      <c r="AE115" s="479"/>
      <c r="AF115" s="479"/>
      <c r="AG115" s="479"/>
      <c r="AH115" s="479"/>
      <c r="AI115" s="479"/>
      <c r="AJ115" s="479"/>
      <c r="AK115" s="479"/>
      <c r="AL115" s="479"/>
      <c r="AM115" s="479"/>
      <c r="AN115" s="479"/>
      <c r="AO115" s="479"/>
      <c r="AP115" s="479"/>
      <c r="AQ115" s="479"/>
      <c r="AR115" s="479"/>
      <c r="AS115" s="479"/>
      <c r="AT115" s="479"/>
      <c r="AU115" s="479"/>
      <c r="AV115" s="479"/>
      <c r="AW115" s="479"/>
      <c r="AX115" s="479"/>
      <c r="AY115" s="479"/>
      <c r="AZ115" s="479"/>
      <c r="BA115" s="479"/>
      <c r="BD115" s="85"/>
    </row>
    <row r="116" spans="1:56" ht="24" customHeight="1">
      <c r="A116" s="63"/>
      <c r="C116" s="2">
        <v>24</v>
      </c>
      <c r="D116" s="86"/>
      <c r="E116" s="595"/>
      <c r="I116" s="143"/>
      <c r="J116" s="143"/>
      <c r="K116" s="143"/>
      <c r="L116" s="181"/>
      <c r="P116" s="150"/>
      <c r="Q116" s="150"/>
      <c r="R116" s="153" t="s">
        <v>42</v>
      </c>
      <c r="S116" s="581"/>
      <c r="V116" s="473">
        <f>IF(AND(G110=1,N115=2),15,0)</f>
        <v>0</v>
      </c>
      <c r="X116" s="464"/>
      <c r="Z116" s="58"/>
      <c r="AB116" s="58"/>
      <c r="AH116" s="468">
        <f>IF(AND(G110=1,$N$115=2),1,0)</f>
        <v>0</v>
      </c>
      <c r="AI116" s="479"/>
      <c r="AL116" s="479"/>
      <c r="AS116" s="479"/>
      <c r="AU116" s="479"/>
      <c r="AZ116" s="479"/>
      <c r="BA116" s="479"/>
      <c r="BD116" s="85"/>
    </row>
    <row r="117" spans="1:56" ht="24" customHeight="1">
      <c r="A117" s="63"/>
      <c r="C117" s="2">
        <v>24</v>
      </c>
      <c r="D117" s="86"/>
      <c r="E117" s="595"/>
      <c r="I117" s="143"/>
      <c r="J117" s="143"/>
      <c r="K117" s="143"/>
      <c r="L117" s="181"/>
      <c r="P117" s="150"/>
      <c r="Q117" s="150"/>
      <c r="R117" s="153" t="s">
        <v>41</v>
      </c>
      <c r="S117" s="253"/>
      <c r="U117" s="58"/>
      <c r="V117" s="58"/>
      <c r="X117" s="482"/>
      <c r="Y117" s="483"/>
      <c r="Z117" s="483"/>
      <c r="AA117" s="483"/>
      <c r="AB117" s="479"/>
      <c r="AC117" s="479"/>
      <c r="AD117" s="479"/>
      <c r="AE117" s="479"/>
      <c r="AF117" s="479"/>
      <c r="AG117" s="479"/>
      <c r="AH117" s="479"/>
      <c r="AI117" s="479"/>
      <c r="AJ117" s="479"/>
      <c r="AK117" s="479"/>
      <c r="AL117" s="479"/>
      <c r="AM117" s="479"/>
      <c r="AN117" s="479"/>
      <c r="AO117" s="479"/>
      <c r="AP117" s="479"/>
      <c r="AQ117" s="479"/>
      <c r="AR117" s="479"/>
      <c r="AS117" s="479"/>
      <c r="AT117" s="479"/>
      <c r="AU117" s="479"/>
      <c r="AV117" s="479"/>
      <c r="AW117" s="479"/>
      <c r="AX117" s="479"/>
      <c r="AY117" s="479"/>
      <c r="AZ117" s="479"/>
      <c r="BA117" s="479"/>
      <c r="BD117" s="85"/>
    </row>
    <row r="118" spans="1:56" ht="6" customHeight="1">
      <c r="A118" s="63"/>
      <c r="D118" s="86"/>
      <c r="E118" s="595"/>
      <c r="I118" s="143"/>
      <c r="J118" s="143"/>
      <c r="K118" s="143"/>
      <c r="L118" s="149"/>
      <c r="M118" s="11"/>
      <c r="P118" s="150"/>
      <c r="Q118" s="150"/>
      <c r="R118" s="169"/>
      <c r="S118" s="253"/>
      <c r="U118" s="58"/>
      <c r="V118" s="58"/>
      <c r="X118" s="464"/>
      <c r="Z118" s="58"/>
      <c r="AI118" s="479"/>
      <c r="AL118" s="479"/>
      <c r="AS118" s="479"/>
      <c r="AU118" s="479"/>
      <c r="AZ118" s="479"/>
      <c r="BA118" s="479"/>
      <c r="BD118" s="85"/>
    </row>
    <row r="119" spans="1:56" ht="6" customHeight="1">
      <c r="A119" s="63"/>
      <c r="D119" s="86"/>
      <c r="E119" s="595"/>
      <c r="I119" s="143"/>
      <c r="J119" s="143"/>
      <c r="K119" s="143"/>
      <c r="L119" s="149"/>
      <c r="M119" s="11"/>
      <c r="P119" s="143"/>
      <c r="Q119" s="143"/>
      <c r="R119" s="183"/>
      <c r="S119" s="253"/>
      <c r="U119" s="58"/>
      <c r="V119" s="58"/>
      <c r="X119" s="464"/>
      <c r="Z119" s="58"/>
      <c r="AI119" s="479"/>
      <c r="AL119" s="479"/>
      <c r="AS119" s="479"/>
      <c r="AU119" s="479"/>
      <c r="AZ119" s="479"/>
      <c r="BA119" s="479"/>
      <c r="BD119" s="85"/>
    </row>
    <row r="120" spans="1:56" ht="24" customHeight="1">
      <c r="A120" s="63"/>
      <c r="D120" s="86"/>
      <c r="E120" s="595"/>
      <c r="I120" s="143"/>
      <c r="J120" s="143"/>
      <c r="K120" s="143"/>
      <c r="L120" s="189"/>
      <c r="M120" s="147" t="s">
        <v>0</v>
      </c>
      <c r="N120" s="188"/>
      <c r="O120" s="188"/>
      <c r="P120" s="220" t="s">
        <v>62</v>
      </c>
      <c r="Q120" s="145"/>
      <c r="R120" s="212" t="s">
        <v>98</v>
      </c>
      <c r="S120" s="259" t="b">
        <f>IF(AND(G110=1,N110=2,N121=0),TRUE)</f>
        <v>0</v>
      </c>
      <c r="U120" s="58"/>
      <c r="V120" s="58"/>
      <c r="X120" s="464"/>
      <c r="Z120" s="58"/>
      <c r="AI120" s="479"/>
      <c r="AL120" s="479"/>
      <c r="AS120" s="479"/>
      <c r="AU120" s="479"/>
      <c r="AZ120" s="479"/>
      <c r="BA120" s="479"/>
      <c r="BD120" s="85"/>
    </row>
    <row r="121" spans="1:56" ht="24" customHeight="1">
      <c r="A121" s="63"/>
      <c r="D121" s="86"/>
      <c r="E121" s="190"/>
      <c r="I121" s="143"/>
      <c r="J121" s="143"/>
      <c r="K121" s="143"/>
      <c r="L121" s="143"/>
      <c r="M121" s="11"/>
      <c r="N121" s="206">
        <v>0</v>
      </c>
      <c r="O121" s="188"/>
      <c r="P121" s="152"/>
      <c r="Q121" s="152"/>
      <c r="R121" s="59" t="s">
        <v>201</v>
      </c>
      <c r="S121" s="581" t="s">
        <v>216</v>
      </c>
      <c r="U121" s="58"/>
      <c r="V121" s="58"/>
      <c r="X121" s="482"/>
      <c r="Y121" s="483"/>
      <c r="Z121" s="483"/>
      <c r="AA121" s="483"/>
      <c r="AB121" s="479"/>
      <c r="AC121" s="479"/>
      <c r="AD121" s="479"/>
      <c r="AE121" s="479"/>
      <c r="AF121" s="479"/>
      <c r="AG121" s="479"/>
      <c r="AH121" s="479"/>
      <c r="AI121" s="479"/>
      <c r="AJ121" s="479"/>
      <c r="AK121" s="479"/>
      <c r="AL121" s="479"/>
      <c r="AM121" s="479"/>
      <c r="AN121" s="479"/>
      <c r="AO121" s="479"/>
      <c r="AP121" s="479"/>
      <c r="AQ121" s="479"/>
      <c r="AR121" s="479"/>
      <c r="AS121" s="479"/>
      <c r="AT121" s="479"/>
      <c r="AU121" s="479"/>
      <c r="AV121" s="479"/>
      <c r="AW121" s="479"/>
      <c r="AX121" s="479"/>
      <c r="AY121" s="479"/>
      <c r="AZ121" s="479"/>
      <c r="BA121" s="479"/>
      <c r="BD121" s="85"/>
    </row>
    <row r="122" spans="1:56" ht="39.75" customHeight="1">
      <c r="D122" s="86"/>
      <c r="E122" s="190"/>
      <c r="G122" s="204">
        <f>IF(OR(N110=0,N115=0,N121=0),0,1)</f>
        <v>0</v>
      </c>
      <c r="I122" s="143"/>
      <c r="J122" s="143"/>
      <c r="K122" s="143"/>
      <c r="L122" s="143"/>
      <c r="M122" s="11"/>
      <c r="N122" s="188"/>
      <c r="O122" s="188"/>
      <c r="P122" s="152"/>
      <c r="Q122" s="152"/>
      <c r="R122" s="191" t="s">
        <v>203</v>
      </c>
      <c r="S122" s="581"/>
      <c r="U122" s="58"/>
      <c r="V122" s="58"/>
      <c r="X122" s="464"/>
      <c r="Z122" s="58"/>
      <c r="AI122" s="479"/>
      <c r="AL122" s="479"/>
      <c r="AO122" s="467">
        <f>IF(AND(G110=1,N110=2,$N$121=2),1,0)</f>
        <v>0</v>
      </c>
      <c r="AS122" s="479"/>
      <c r="AU122" s="479"/>
      <c r="AZ122" s="479"/>
      <c r="BA122" s="479"/>
      <c r="BD122" s="85"/>
    </row>
    <row r="123" spans="1:56" ht="6" customHeight="1">
      <c r="A123" s="63"/>
      <c r="D123" s="86"/>
      <c r="E123" s="190"/>
      <c r="I123" s="149"/>
      <c r="J123" s="149"/>
      <c r="K123" s="149"/>
      <c r="L123" s="149"/>
      <c r="M123" s="11"/>
      <c r="N123" s="188"/>
      <c r="O123" s="188"/>
      <c r="P123" s="192"/>
      <c r="Q123" s="192"/>
      <c r="R123" s="3"/>
      <c r="S123" s="253"/>
      <c r="U123" s="58"/>
      <c r="V123" s="58"/>
      <c r="X123" s="464"/>
      <c r="Z123" s="58"/>
      <c r="AI123" s="479"/>
      <c r="AL123" s="479"/>
      <c r="AS123" s="479"/>
      <c r="AU123" s="479"/>
      <c r="AZ123" s="479"/>
      <c r="BA123" s="479"/>
      <c r="BD123" s="85"/>
    </row>
    <row r="124" spans="1:56" ht="6" customHeight="1">
      <c r="A124" s="63"/>
      <c r="D124" s="86"/>
      <c r="E124" s="190"/>
      <c r="I124" s="149"/>
      <c r="J124" s="149"/>
      <c r="K124" s="149"/>
      <c r="L124" s="149"/>
      <c r="M124" s="11"/>
      <c r="P124" s="149"/>
      <c r="Q124" s="149"/>
      <c r="R124" s="149"/>
      <c r="S124" s="253"/>
      <c r="U124" s="58"/>
      <c r="V124" s="58"/>
      <c r="X124" s="464"/>
      <c r="Z124" s="58"/>
      <c r="AI124" s="479"/>
      <c r="AL124" s="479"/>
      <c r="AS124" s="479"/>
      <c r="AU124" s="479"/>
      <c r="AZ124" s="479"/>
      <c r="BA124" s="479"/>
      <c r="BD124" s="85"/>
    </row>
    <row r="125" spans="1:56" ht="48">
      <c r="A125" s="63"/>
      <c r="D125" s="86"/>
      <c r="E125" s="190"/>
      <c r="I125" s="149"/>
      <c r="J125" s="149"/>
      <c r="K125" s="149"/>
      <c r="L125" s="149"/>
      <c r="M125" s="147" t="s">
        <v>0</v>
      </c>
      <c r="P125" s="240" t="s">
        <v>171</v>
      </c>
      <c r="Q125" s="62"/>
      <c r="R125" s="213" t="s">
        <v>71</v>
      </c>
      <c r="S125" s="259" t="b">
        <f>IF(AND(G110=2,N126=0),TRUE)</f>
        <v>0</v>
      </c>
      <c r="U125" s="58"/>
      <c r="V125" s="58"/>
      <c r="X125" s="464"/>
      <c r="Z125" s="58"/>
      <c r="AI125" s="479"/>
      <c r="AL125" s="479"/>
      <c r="AS125" s="479"/>
      <c r="AU125" s="479"/>
      <c r="AZ125" s="479"/>
      <c r="BA125" s="479"/>
      <c r="BD125" s="85"/>
    </row>
    <row r="126" spans="1:56" ht="24" customHeight="1">
      <c r="A126" s="63"/>
      <c r="D126" s="86"/>
      <c r="E126" s="190"/>
      <c r="I126" s="149"/>
      <c r="J126" s="149"/>
      <c r="K126" s="149"/>
      <c r="L126" s="149"/>
      <c r="N126" s="7">
        <v>0</v>
      </c>
      <c r="P126" s="143"/>
      <c r="Q126" s="143"/>
      <c r="R126" s="59" t="s">
        <v>39</v>
      </c>
      <c r="S126" s="581" t="s">
        <v>217</v>
      </c>
      <c r="V126" s="473">
        <f>IF(AND(G110=2,N126=1),5,0)</f>
        <v>0</v>
      </c>
      <c r="X126" s="464"/>
      <c r="Z126" s="468">
        <f>IF(AND(G110=2,$N$126=1),1,0)</f>
        <v>0</v>
      </c>
      <c r="AA126" s="468">
        <f>IF(AND(G110=2,$N$126=1),1,0)</f>
        <v>0</v>
      </c>
      <c r="AC126" s="468">
        <f>IF(AND(G110=2,$N$126=1),1,0)</f>
        <v>0</v>
      </c>
      <c r="AI126" s="479"/>
      <c r="AL126" s="479"/>
      <c r="AS126" s="479"/>
      <c r="AU126" s="479"/>
      <c r="AZ126" s="479"/>
      <c r="BA126" s="479"/>
      <c r="BD126" s="85"/>
    </row>
    <row r="127" spans="1:56" ht="24" customHeight="1">
      <c r="A127" s="63"/>
      <c r="D127" s="86"/>
      <c r="E127" s="190"/>
      <c r="I127" s="149"/>
      <c r="J127" s="149"/>
      <c r="K127" s="149"/>
      <c r="L127" s="149"/>
      <c r="M127" s="11"/>
      <c r="P127" s="143"/>
      <c r="Q127" s="143"/>
      <c r="R127" s="59" t="s">
        <v>72</v>
      </c>
      <c r="S127" s="581"/>
      <c r="U127" s="58"/>
      <c r="V127" s="58"/>
      <c r="X127" s="464"/>
      <c r="Z127" s="468">
        <f>IF(AND(G110=2,$N$126=2),1,0)</f>
        <v>0</v>
      </c>
      <c r="AC127" s="468">
        <f>IF(AND(G110=2,$N$126=2),1,0)</f>
        <v>0</v>
      </c>
      <c r="AI127" s="479"/>
      <c r="AL127" s="479"/>
      <c r="AS127" s="479"/>
      <c r="AU127" s="479"/>
      <c r="AZ127" s="479"/>
      <c r="BA127" s="479"/>
      <c r="BD127" s="85"/>
    </row>
    <row r="128" spans="1:56" ht="6" customHeight="1">
      <c r="A128" s="63"/>
      <c r="D128" s="86"/>
      <c r="E128" s="190"/>
      <c r="I128" s="149"/>
      <c r="J128" s="149"/>
      <c r="K128" s="149"/>
      <c r="L128" s="149"/>
      <c r="P128" s="150"/>
      <c r="Q128" s="150"/>
      <c r="R128" s="153"/>
      <c r="S128" s="253"/>
      <c r="U128" s="58"/>
      <c r="V128" s="58"/>
      <c r="X128" s="464"/>
      <c r="Z128" s="58"/>
      <c r="AI128" s="479"/>
      <c r="AL128" s="479"/>
      <c r="AS128" s="479"/>
      <c r="AU128" s="479"/>
      <c r="AZ128" s="479"/>
      <c r="BA128" s="479"/>
      <c r="BD128" s="85"/>
    </row>
    <row r="129" spans="1:56" ht="6" customHeight="1">
      <c r="A129" s="63"/>
      <c r="D129" s="86"/>
      <c r="E129" s="190"/>
      <c r="I129" s="149"/>
      <c r="J129" s="149"/>
      <c r="K129" s="149"/>
      <c r="L129" s="149"/>
      <c r="P129" s="150"/>
      <c r="Q129" s="150"/>
      <c r="R129" s="152"/>
      <c r="S129" s="253"/>
      <c r="U129" s="58"/>
      <c r="V129" s="58"/>
      <c r="X129" s="464"/>
      <c r="Z129" s="58"/>
      <c r="AI129" s="479"/>
      <c r="AL129" s="479"/>
      <c r="AS129" s="479"/>
      <c r="AU129" s="479"/>
      <c r="AZ129" s="479"/>
      <c r="BA129" s="479"/>
      <c r="BD129" s="85"/>
    </row>
    <row r="130" spans="1:56" ht="24" customHeight="1">
      <c r="A130" s="63"/>
      <c r="D130" s="86"/>
      <c r="E130" s="190"/>
      <c r="I130" s="149"/>
      <c r="J130" s="149"/>
      <c r="K130" s="149"/>
      <c r="L130" s="149"/>
      <c r="M130" s="147" t="s">
        <v>0</v>
      </c>
      <c r="N130" s="188"/>
      <c r="O130" s="188"/>
      <c r="P130" s="220" t="s">
        <v>172</v>
      </c>
      <c r="Q130" s="152"/>
      <c r="R130" s="212" t="s">
        <v>97</v>
      </c>
      <c r="S130" s="259" t="b">
        <f>IF(AND(G110=2,N131=0),TRUE)</f>
        <v>0</v>
      </c>
      <c r="U130" s="58"/>
      <c r="V130" s="58"/>
      <c r="X130" s="464"/>
      <c r="Z130" s="58"/>
      <c r="AI130" s="479"/>
      <c r="AL130" s="479"/>
      <c r="AS130" s="479"/>
      <c r="AU130" s="479"/>
      <c r="AZ130" s="479"/>
      <c r="BA130" s="479"/>
      <c r="BD130" s="85"/>
    </row>
    <row r="131" spans="1:56" ht="24" customHeight="1">
      <c r="A131" s="63"/>
      <c r="D131" s="86"/>
      <c r="E131" s="190"/>
      <c r="I131" s="149"/>
      <c r="J131" s="149"/>
      <c r="K131" s="149"/>
      <c r="L131" s="149"/>
      <c r="N131" s="7">
        <v>0</v>
      </c>
      <c r="P131" s="150"/>
      <c r="Q131" s="150"/>
      <c r="R131" s="153" t="s">
        <v>43</v>
      </c>
      <c r="S131" s="581" t="s">
        <v>215</v>
      </c>
      <c r="U131" s="58"/>
      <c r="V131" s="58"/>
      <c r="X131" s="482"/>
      <c r="Y131" s="483"/>
      <c r="Z131" s="483"/>
      <c r="AA131" s="483"/>
      <c r="AB131" s="479"/>
      <c r="AC131" s="479"/>
      <c r="AD131" s="479"/>
      <c r="AE131" s="479"/>
      <c r="AF131" s="479"/>
      <c r="AG131" s="479"/>
      <c r="AH131" s="479"/>
      <c r="AI131" s="479"/>
      <c r="AJ131" s="479"/>
      <c r="AK131" s="479"/>
      <c r="AL131" s="479"/>
      <c r="AM131" s="479"/>
      <c r="AN131" s="479"/>
      <c r="AO131" s="479"/>
      <c r="AP131" s="479"/>
      <c r="AQ131" s="479"/>
      <c r="AR131" s="479"/>
      <c r="AS131" s="479"/>
      <c r="AT131" s="479"/>
      <c r="AU131" s="479"/>
      <c r="AV131" s="479"/>
      <c r="AW131" s="479"/>
      <c r="AX131" s="479"/>
      <c r="AY131" s="479"/>
      <c r="AZ131" s="479"/>
      <c r="BA131" s="479"/>
      <c r="BD131" s="85"/>
    </row>
    <row r="132" spans="1:56" ht="24" customHeight="1">
      <c r="A132" s="63"/>
      <c r="D132" s="86"/>
      <c r="E132" s="190"/>
      <c r="I132" s="149"/>
      <c r="J132" s="149"/>
      <c r="K132" s="149"/>
      <c r="L132" s="149"/>
      <c r="P132" s="150"/>
      <c r="Q132" s="150"/>
      <c r="R132" s="153" t="s">
        <v>42</v>
      </c>
      <c r="S132" s="581"/>
      <c r="U132" s="475">
        <f>IF(AND(G110=2,N131=2),15,0)</f>
        <v>0</v>
      </c>
      <c r="V132" s="58"/>
      <c r="X132" s="464"/>
      <c r="Z132" s="58"/>
      <c r="AH132" s="468">
        <f>IF(AND(G110=2,$N$131=2),1,0)</f>
        <v>0</v>
      </c>
      <c r="AI132" s="479"/>
      <c r="AL132" s="479"/>
      <c r="AS132" s="479"/>
      <c r="AU132" s="479"/>
      <c r="AZ132" s="479"/>
      <c r="BA132" s="479"/>
      <c r="BD132" s="85"/>
    </row>
    <row r="133" spans="1:56" ht="24" customHeight="1">
      <c r="A133" s="63"/>
      <c r="D133" s="86"/>
      <c r="E133" s="190"/>
      <c r="I133" s="149"/>
      <c r="J133" s="149"/>
      <c r="K133" s="149"/>
      <c r="L133" s="149"/>
      <c r="P133" s="150"/>
      <c r="Q133" s="150"/>
      <c r="R133" s="153" t="s">
        <v>41</v>
      </c>
      <c r="S133" s="253"/>
      <c r="U133" s="58"/>
      <c r="V133" s="58"/>
      <c r="X133" s="482"/>
      <c r="Y133" s="483"/>
      <c r="Z133" s="483"/>
      <c r="AA133" s="483"/>
      <c r="AB133" s="479"/>
      <c r="AC133" s="479"/>
      <c r="AD133" s="479"/>
      <c r="AE133" s="479"/>
      <c r="AF133" s="479"/>
      <c r="AG133" s="479"/>
      <c r="AH133" s="479"/>
      <c r="AI133" s="479"/>
      <c r="AJ133" s="479"/>
      <c r="AK133" s="479"/>
      <c r="AL133" s="479"/>
      <c r="AM133" s="479"/>
      <c r="AN133" s="479"/>
      <c r="AO133" s="479"/>
      <c r="AP133" s="479"/>
      <c r="AQ133" s="479"/>
      <c r="AR133" s="479"/>
      <c r="AS133" s="479"/>
      <c r="AT133" s="479"/>
      <c r="AU133" s="479"/>
      <c r="AV133" s="479"/>
      <c r="AW133" s="479"/>
      <c r="AX133" s="479"/>
      <c r="AY133" s="479"/>
      <c r="AZ133" s="479"/>
      <c r="BA133" s="479"/>
      <c r="BD133" s="85"/>
    </row>
    <row r="134" spans="1:56" ht="6" customHeight="1">
      <c r="A134" s="63"/>
      <c r="D134" s="86"/>
      <c r="E134" s="190"/>
      <c r="I134" s="149"/>
      <c r="J134" s="149"/>
      <c r="K134" s="149"/>
      <c r="L134" s="149"/>
      <c r="M134" s="11"/>
      <c r="P134" s="150"/>
      <c r="Q134" s="150"/>
      <c r="R134" s="153"/>
      <c r="S134" s="253"/>
      <c r="U134" s="58"/>
      <c r="V134" s="58"/>
      <c r="X134" s="464"/>
      <c r="Z134" s="58"/>
      <c r="AI134" s="479"/>
      <c r="AL134" s="479"/>
      <c r="AS134" s="479"/>
      <c r="AU134" s="479"/>
      <c r="AZ134" s="479"/>
      <c r="BA134" s="479"/>
      <c r="BD134" s="85"/>
    </row>
    <row r="135" spans="1:56" ht="6" customHeight="1">
      <c r="A135" s="63"/>
      <c r="D135" s="86"/>
      <c r="E135" s="190"/>
      <c r="I135" s="149"/>
      <c r="J135" s="149"/>
      <c r="K135" s="149"/>
      <c r="L135" s="149"/>
      <c r="M135" s="11"/>
      <c r="P135" s="143"/>
      <c r="Q135" s="143"/>
      <c r="R135" s="59"/>
      <c r="S135" s="253"/>
      <c r="U135" s="58"/>
      <c r="V135" s="58"/>
      <c r="X135" s="464"/>
      <c r="Z135" s="58"/>
      <c r="AI135" s="479"/>
      <c r="AL135" s="479"/>
      <c r="AS135" s="479"/>
      <c r="AU135" s="479"/>
      <c r="AZ135" s="479"/>
      <c r="BA135" s="479"/>
      <c r="BD135" s="85"/>
    </row>
    <row r="136" spans="1:56" ht="24" customHeight="1">
      <c r="A136" s="63"/>
      <c r="D136" s="86"/>
      <c r="E136" s="190"/>
      <c r="I136" s="149"/>
      <c r="J136" s="149"/>
      <c r="K136" s="149"/>
      <c r="L136" s="149"/>
      <c r="M136" s="147" t="s">
        <v>0</v>
      </c>
      <c r="N136" s="188"/>
      <c r="O136" s="188"/>
      <c r="P136" s="220" t="s">
        <v>173</v>
      </c>
      <c r="Q136" s="145"/>
      <c r="R136" s="212" t="s">
        <v>98</v>
      </c>
      <c r="S136" s="259" t="b">
        <f>IF(AND(G110=2,N137=0),TRUE)</f>
        <v>0</v>
      </c>
      <c r="U136" s="58"/>
      <c r="V136" s="58"/>
      <c r="X136" s="464"/>
      <c r="Z136" s="58"/>
      <c r="AI136" s="479"/>
      <c r="AL136" s="479"/>
      <c r="AS136" s="479"/>
      <c r="AU136" s="479"/>
      <c r="AZ136" s="479"/>
      <c r="BA136" s="479"/>
      <c r="BD136" s="85"/>
    </row>
    <row r="137" spans="1:56" ht="24" customHeight="1">
      <c r="A137" s="63"/>
      <c r="D137" s="86"/>
      <c r="E137" s="190"/>
      <c r="I137" s="149"/>
      <c r="J137" s="149"/>
      <c r="K137" s="149"/>
      <c r="L137" s="149"/>
      <c r="M137" s="11"/>
      <c r="N137" s="206">
        <v>0</v>
      </c>
      <c r="O137" s="188"/>
      <c r="P137" s="152"/>
      <c r="Q137" s="152"/>
      <c r="R137" s="59" t="s">
        <v>201</v>
      </c>
      <c r="S137" s="581" t="s">
        <v>215</v>
      </c>
      <c r="U137" s="58"/>
      <c r="V137" s="58"/>
      <c r="X137" s="482"/>
      <c r="Y137" s="483"/>
      <c r="Z137" s="483"/>
      <c r="AA137" s="483"/>
      <c r="AB137" s="479"/>
      <c r="AC137" s="479"/>
      <c r="AD137" s="479"/>
      <c r="AE137" s="479"/>
      <c r="AF137" s="479"/>
      <c r="AG137" s="479"/>
      <c r="AH137" s="479"/>
      <c r="AI137" s="479"/>
      <c r="AJ137" s="479"/>
      <c r="AK137" s="479"/>
      <c r="AL137" s="479"/>
      <c r="AM137" s="479"/>
      <c r="AN137" s="479"/>
      <c r="AO137" s="479"/>
      <c r="AP137" s="479"/>
      <c r="AQ137" s="479"/>
      <c r="AR137" s="479"/>
      <c r="AS137" s="479"/>
      <c r="AT137" s="479"/>
      <c r="AU137" s="479"/>
      <c r="AV137" s="479"/>
      <c r="AW137" s="479"/>
      <c r="AX137" s="479"/>
      <c r="AY137" s="479"/>
      <c r="AZ137" s="479"/>
      <c r="BA137" s="479"/>
      <c r="BD137" s="85"/>
    </row>
    <row r="138" spans="1:56" ht="43.5" customHeight="1">
      <c r="A138" s="63"/>
      <c r="D138" s="86"/>
      <c r="E138" s="190"/>
      <c r="G138" s="204">
        <f>IF(OR(N126=0,N131=0,N137=0),0,1)</f>
        <v>0</v>
      </c>
      <c r="I138" s="149"/>
      <c r="J138" s="149"/>
      <c r="K138" s="149"/>
      <c r="L138" s="149"/>
      <c r="M138" s="11"/>
      <c r="N138" s="188"/>
      <c r="O138" s="188"/>
      <c r="P138" s="152"/>
      <c r="Q138" s="152"/>
      <c r="R138" s="191" t="s">
        <v>202</v>
      </c>
      <c r="S138" s="581"/>
      <c r="U138" s="58"/>
      <c r="V138" s="58"/>
      <c r="X138" s="464"/>
      <c r="Z138" s="58"/>
      <c r="AI138" s="479"/>
      <c r="AL138" s="479"/>
      <c r="AO138" s="467">
        <f>IF(AND(G110=2,$N$137=2,N126=2),1,0)</f>
        <v>0</v>
      </c>
      <c r="AS138" s="479"/>
      <c r="AU138" s="479"/>
      <c r="AZ138" s="479"/>
      <c r="BA138" s="479"/>
      <c r="BD138" s="85"/>
    </row>
    <row r="139" spans="1:56" ht="6" customHeight="1">
      <c r="A139" s="63"/>
      <c r="D139" s="86"/>
      <c r="E139" s="190"/>
      <c r="I139" s="149"/>
      <c r="J139" s="149"/>
      <c r="K139" s="149"/>
      <c r="L139" s="149"/>
      <c r="M139" s="11"/>
      <c r="N139" s="188"/>
      <c r="O139" s="188"/>
      <c r="P139" s="192"/>
      <c r="Q139" s="192"/>
      <c r="R139" s="3"/>
      <c r="S139" s="253"/>
      <c r="U139" s="58"/>
      <c r="V139" s="58"/>
      <c r="X139" s="464"/>
      <c r="Z139" s="58"/>
      <c r="AI139" s="479"/>
      <c r="AL139" s="479"/>
      <c r="AS139" s="479"/>
      <c r="AU139" s="479"/>
      <c r="AZ139" s="479"/>
      <c r="BA139" s="479"/>
      <c r="BD139" s="85"/>
    </row>
    <row r="140" spans="1:56" ht="6" customHeight="1" thickBot="1">
      <c r="A140" s="63"/>
      <c r="D140" s="86"/>
      <c r="E140" s="193"/>
      <c r="I140" s="149"/>
      <c r="J140" s="149"/>
      <c r="K140" s="149"/>
      <c r="L140" s="149"/>
      <c r="M140" s="11"/>
      <c r="N140" s="188"/>
      <c r="O140" s="188"/>
      <c r="P140" s="192"/>
      <c r="Q140" s="192"/>
      <c r="R140" s="3"/>
      <c r="S140" s="253"/>
      <c r="U140" s="58"/>
      <c r="V140" s="58"/>
      <c r="X140" s="464"/>
      <c r="Z140" s="58"/>
      <c r="AI140" s="479"/>
      <c r="AL140" s="479"/>
      <c r="AS140" s="479"/>
      <c r="AU140" s="479"/>
      <c r="AZ140" s="479"/>
      <c r="BA140" s="479"/>
      <c r="BD140" s="85"/>
    </row>
    <row r="141" spans="1:56" ht="23.25" customHeight="1" thickBot="1">
      <c r="A141" s="63"/>
      <c r="D141" s="86"/>
      <c r="E141" s="140"/>
      <c r="F141" s="139"/>
      <c r="G141" s="205">
        <f>IF(OR(AND(G110=1,G122=0),AND(G110=2,G138=0)),0,1)</f>
        <v>1</v>
      </c>
      <c r="H141" s="140"/>
      <c r="I141" s="508"/>
      <c r="J141" s="171"/>
      <c r="K141" s="171"/>
      <c r="L141" s="241" t="str">
        <f>IF(AND(G110=2,N126=0),"Q1-4 ","")&amp;IF(AND(G110=2,N131=0),"Q1-5 ","")&amp;IF(AND(G110=2,N126=2,N137=0),"Q1-6 ","")&amp;" のチェックを入れてください"</f>
        <v xml:space="preserve"> のチェックを入れてください</v>
      </c>
      <c r="M141" s="242"/>
      <c r="N141" s="243"/>
      <c r="O141" s="243"/>
      <c r="P141" s="244"/>
      <c r="Q141" s="244"/>
      <c r="R141" s="245" t="str">
        <f>IF(AND(G110=1,N110=0),"Q1-1 ","")&amp;IF(AND(G110=1,N115=0),"Q1-2 ","")&amp;IF(AND(G110=1,N110=2,N121=0),"Q1-3 ","")&amp;" のチェックを入れてください"</f>
        <v xml:space="preserve"> のチェックを入れてください</v>
      </c>
      <c r="S141" s="256"/>
      <c r="U141" s="58"/>
      <c r="V141" s="58"/>
      <c r="X141" s="464"/>
      <c r="Z141" s="58"/>
      <c r="AI141" s="479"/>
      <c r="AL141" s="479"/>
      <c r="AS141" s="479"/>
      <c r="AU141" s="479"/>
      <c r="AZ141" s="479"/>
      <c r="BA141" s="479"/>
      <c r="BD141" s="85"/>
    </row>
    <row r="142" spans="1:56" ht="23.25" customHeight="1" thickBot="1">
      <c r="C142" s="2">
        <v>24</v>
      </c>
      <c r="D142" s="86"/>
      <c r="E142" s="175" t="s">
        <v>241</v>
      </c>
      <c r="J142" s="143"/>
      <c r="K142" s="143"/>
      <c r="L142" s="62"/>
      <c r="M142" s="11"/>
      <c r="P142" s="144"/>
      <c r="Q142" s="144"/>
      <c r="S142" s="253"/>
      <c r="T142" s="59"/>
      <c r="U142" s="58"/>
      <c r="V142" s="58"/>
      <c r="X142" s="464"/>
      <c r="Z142" s="58"/>
      <c r="AI142" s="479"/>
      <c r="AL142" s="479"/>
      <c r="AS142" s="479"/>
      <c r="AU142" s="479"/>
      <c r="AZ142" s="479"/>
      <c r="BA142" s="479"/>
      <c r="BD142" s="85"/>
    </row>
    <row r="143" spans="1:56" ht="24" customHeight="1">
      <c r="A143" s="63"/>
      <c r="B143" s="64"/>
      <c r="C143" s="2">
        <v>24</v>
      </c>
      <c r="D143" s="86"/>
      <c r="E143" s="587" t="s">
        <v>319</v>
      </c>
      <c r="I143" s="211" t="s">
        <v>75</v>
      </c>
      <c r="J143" s="214"/>
      <c r="K143" s="214"/>
      <c r="L143" s="212" t="s">
        <v>301</v>
      </c>
      <c r="M143" s="147"/>
      <c r="N143" s="54"/>
      <c r="O143" s="54"/>
      <c r="P143" s="145"/>
      <c r="Q143" s="148"/>
      <c r="R143" s="146"/>
      <c r="S143" s="253"/>
      <c r="U143" s="58"/>
      <c r="V143" s="58"/>
      <c r="X143" s="464"/>
      <c r="Z143" s="58"/>
      <c r="AI143" s="479"/>
      <c r="AL143" s="479"/>
      <c r="AS143" s="479"/>
      <c r="AU143" s="479"/>
      <c r="AZ143" s="479"/>
      <c r="BA143" s="479"/>
      <c r="BD143" s="85"/>
    </row>
    <row r="144" spans="1:56" ht="24" customHeight="1">
      <c r="A144" s="63"/>
      <c r="C144" s="2">
        <v>24</v>
      </c>
      <c r="D144" s="86"/>
      <c r="E144" s="588"/>
      <c r="F144" s="141"/>
      <c r="G144" s="7">
        <v>0</v>
      </c>
      <c r="I144" s="143"/>
      <c r="J144" s="143"/>
      <c r="K144" s="143"/>
      <c r="L144" s="149" t="s">
        <v>76</v>
      </c>
      <c r="P144" s="150"/>
      <c r="Q144" s="150"/>
      <c r="R144" s="59"/>
      <c r="S144" s="581" t="s">
        <v>215</v>
      </c>
      <c r="U144" s="475">
        <f>IF(AND(G144=1),15,0)</f>
        <v>0</v>
      </c>
      <c r="V144" s="58"/>
      <c r="W144" s="209">
        <f>IF(G144=1,1,0)</f>
        <v>0</v>
      </c>
      <c r="X144" s="464"/>
      <c r="Z144" s="58"/>
      <c r="AB144" s="58"/>
      <c r="AH144" s="469">
        <f>IF($G$144=1,1,0)</f>
        <v>0</v>
      </c>
      <c r="AI144" s="479"/>
      <c r="AL144" s="479"/>
      <c r="AS144" s="479"/>
      <c r="AU144" s="479"/>
      <c r="AZ144" s="479"/>
      <c r="BA144" s="479"/>
      <c r="BB144" s="209">
        <f>IF($G$144=1,1,0)</f>
        <v>0</v>
      </c>
      <c r="BD144" s="85"/>
    </row>
    <row r="145" spans="1:56" ht="24" customHeight="1">
      <c r="A145" s="63"/>
      <c r="C145" s="2">
        <v>24</v>
      </c>
      <c r="D145" s="86"/>
      <c r="E145" s="588"/>
      <c r="I145" s="143"/>
      <c r="J145" s="143"/>
      <c r="K145" s="143"/>
      <c r="L145" s="149" t="s">
        <v>77</v>
      </c>
      <c r="M145" s="11"/>
      <c r="P145" s="150"/>
      <c r="Q145" s="150"/>
      <c r="R145" s="59"/>
      <c r="S145" s="581"/>
      <c r="U145" s="58"/>
      <c r="V145" s="58"/>
      <c r="X145" s="482"/>
      <c r="Y145" s="483"/>
      <c r="Z145" s="483"/>
      <c r="AA145" s="483"/>
      <c r="AB145" s="479"/>
      <c r="AC145" s="479"/>
      <c r="AD145" s="479"/>
      <c r="AE145" s="479"/>
      <c r="AF145" s="479"/>
      <c r="AG145" s="479"/>
      <c r="AH145" s="479"/>
      <c r="AI145" s="479"/>
      <c r="AJ145" s="479"/>
      <c r="AK145" s="479"/>
      <c r="AL145" s="479"/>
      <c r="AM145" s="479"/>
      <c r="AN145" s="479"/>
      <c r="AO145" s="479"/>
      <c r="AP145" s="479"/>
      <c r="AQ145" s="479"/>
      <c r="AR145" s="479"/>
      <c r="AS145" s="479"/>
      <c r="AT145" s="479"/>
      <c r="AU145" s="479"/>
      <c r="AV145" s="479"/>
      <c r="AW145" s="479"/>
      <c r="AX145" s="479"/>
      <c r="AY145" s="479"/>
      <c r="AZ145" s="479"/>
      <c r="BA145" s="479"/>
      <c r="BD145" s="85"/>
    </row>
    <row r="146" spans="1:56" ht="6" customHeight="1">
      <c r="A146" s="63"/>
      <c r="C146" s="2">
        <v>6</v>
      </c>
      <c r="D146" s="86"/>
      <c r="E146" s="588"/>
      <c r="I146" s="154"/>
      <c r="J146" s="154"/>
      <c r="K146" s="154"/>
      <c r="L146" s="154"/>
      <c r="M146" s="156"/>
      <c r="N146" s="157"/>
      <c r="O146" s="157"/>
      <c r="P146" s="158"/>
      <c r="Q146" s="158"/>
      <c r="R146" s="159"/>
      <c r="S146" s="254"/>
      <c r="U146" s="58"/>
      <c r="V146" s="58"/>
      <c r="X146" s="464"/>
      <c r="Z146" s="58"/>
      <c r="AI146" s="479"/>
      <c r="AL146" s="479"/>
      <c r="AS146" s="479"/>
      <c r="AU146" s="479"/>
      <c r="AZ146" s="479"/>
      <c r="BA146" s="479"/>
      <c r="BD146" s="85"/>
    </row>
    <row r="147" spans="1:56" ht="6" customHeight="1">
      <c r="A147" s="63"/>
      <c r="C147" s="2">
        <v>6</v>
      </c>
      <c r="D147" s="86"/>
      <c r="E147" s="588"/>
      <c r="I147" s="143"/>
      <c r="J147" s="143"/>
      <c r="K147" s="143"/>
      <c r="L147" s="143"/>
      <c r="M147" s="11"/>
      <c r="P147" s="150"/>
      <c r="Q147" s="150"/>
      <c r="R147" s="59"/>
      <c r="S147" s="253"/>
      <c r="U147" s="58"/>
      <c r="V147" s="58"/>
      <c r="X147" s="464"/>
      <c r="Z147" s="58"/>
      <c r="AI147" s="479"/>
      <c r="AL147" s="479"/>
      <c r="AS147" s="479"/>
      <c r="AU147" s="479"/>
      <c r="AZ147" s="479"/>
      <c r="BA147" s="479"/>
      <c r="BD147" s="85"/>
    </row>
    <row r="148" spans="1:56" ht="24" customHeight="1">
      <c r="C148" s="2">
        <v>24</v>
      </c>
      <c r="D148" s="86"/>
      <c r="E148" s="588"/>
      <c r="I148" s="211" t="s">
        <v>78</v>
      </c>
      <c r="J148" s="214"/>
      <c r="K148" s="214"/>
      <c r="L148" s="212" t="s">
        <v>176</v>
      </c>
      <c r="M148" s="147"/>
      <c r="P148" s="145"/>
      <c r="Q148" s="148"/>
      <c r="R148" s="146"/>
      <c r="S148" s="253"/>
      <c r="U148" s="58"/>
      <c r="V148" s="58"/>
      <c r="X148" s="464"/>
      <c r="Z148" s="58"/>
      <c r="AI148" s="479"/>
      <c r="AL148" s="479"/>
      <c r="AS148" s="479"/>
      <c r="AU148" s="479"/>
      <c r="AZ148" s="479"/>
      <c r="BA148" s="479"/>
      <c r="BD148" s="85"/>
    </row>
    <row r="149" spans="1:56" ht="24" customHeight="1">
      <c r="A149" s="63"/>
      <c r="C149" s="2">
        <v>24</v>
      </c>
      <c r="D149" s="86"/>
      <c r="E149" s="588"/>
      <c r="G149" s="7">
        <v>0</v>
      </c>
      <c r="I149" s="143"/>
      <c r="J149" s="143"/>
      <c r="K149" s="143"/>
      <c r="L149" s="149" t="s">
        <v>76</v>
      </c>
      <c r="M149" s="11"/>
      <c r="P149" s="150"/>
      <c r="Q149" s="150"/>
      <c r="R149" s="59"/>
      <c r="S149" s="581" t="s">
        <v>215</v>
      </c>
      <c r="U149" s="58"/>
      <c r="V149" s="58"/>
      <c r="W149" s="209">
        <f>IF(G149=1,1,0)</f>
        <v>0</v>
      </c>
      <c r="X149" s="464"/>
      <c r="Z149" s="58"/>
      <c r="AI149" s="479"/>
      <c r="AL149" s="479"/>
      <c r="AQ149" s="469">
        <f>IF($G$149=1,1,0)</f>
        <v>0</v>
      </c>
      <c r="AS149" s="479"/>
      <c r="AU149" s="479"/>
      <c r="AZ149" s="479"/>
      <c r="BA149" s="479"/>
      <c r="BB149" s="209">
        <f>IF(AND($G149=1),1,0)</f>
        <v>0</v>
      </c>
      <c r="BD149" s="85"/>
    </row>
    <row r="150" spans="1:56" ht="24" customHeight="1">
      <c r="A150" s="63"/>
      <c r="C150" s="2">
        <v>24</v>
      </c>
      <c r="D150" s="86"/>
      <c r="E150" s="588"/>
      <c r="I150" s="143"/>
      <c r="J150" s="143"/>
      <c r="K150" s="143"/>
      <c r="L150" s="149" t="s">
        <v>77</v>
      </c>
      <c r="M150" s="11"/>
      <c r="P150" s="150"/>
      <c r="Q150" s="150"/>
      <c r="R150" s="59"/>
      <c r="S150" s="581"/>
      <c r="U150" s="58"/>
      <c r="V150" s="58"/>
      <c r="X150" s="482"/>
      <c r="Y150" s="483"/>
      <c r="Z150" s="483"/>
      <c r="AA150" s="483"/>
      <c r="AB150" s="483"/>
      <c r="AC150" s="479"/>
      <c r="AD150" s="479"/>
      <c r="AE150" s="479"/>
      <c r="AF150" s="479"/>
      <c r="AG150" s="479"/>
      <c r="AH150" s="479"/>
      <c r="AI150" s="479"/>
      <c r="AJ150" s="479"/>
      <c r="AK150" s="479"/>
      <c r="AL150" s="479"/>
      <c r="AM150" s="479"/>
      <c r="AN150" s="479"/>
      <c r="AO150" s="479"/>
      <c r="AP150" s="479"/>
      <c r="AQ150" s="479"/>
      <c r="AR150" s="479"/>
      <c r="AS150" s="479"/>
      <c r="AT150" s="479"/>
      <c r="AU150" s="479"/>
      <c r="AV150" s="479"/>
      <c r="AW150" s="479"/>
      <c r="AX150" s="479"/>
      <c r="AY150" s="479"/>
      <c r="AZ150" s="479"/>
      <c r="BA150" s="479"/>
      <c r="BD150" s="85"/>
    </row>
    <row r="151" spans="1:56" ht="6" customHeight="1">
      <c r="A151" s="63"/>
      <c r="C151" s="2">
        <v>6</v>
      </c>
      <c r="D151" s="86"/>
      <c r="E151" s="588"/>
      <c r="I151" s="154"/>
      <c r="J151" s="154"/>
      <c r="K151" s="154"/>
      <c r="L151" s="155"/>
      <c r="M151" s="156"/>
      <c r="N151" s="157"/>
      <c r="O151" s="157"/>
      <c r="P151" s="158"/>
      <c r="Q151" s="158"/>
      <c r="R151" s="159"/>
      <c r="S151" s="254"/>
      <c r="U151" s="58"/>
      <c r="V151" s="58"/>
      <c r="X151" s="464"/>
      <c r="Z151" s="58"/>
      <c r="AI151" s="479"/>
      <c r="AL151" s="479"/>
      <c r="AS151" s="479"/>
      <c r="AU151" s="479"/>
      <c r="AZ151" s="479"/>
      <c r="BA151" s="479"/>
      <c r="BD151" s="85"/>
    </row>
    <row r="152" spans="1:56" ht="6" customHeight="1">
      <c r="A152" s="63"/>
      <c r="C152" s="2">
        <v>6</v>
      </c>
      <c r="D152" s="86"/>
      <c r="E152" s="588"/>
      <c r="I152" s="143"/>
      <c r="J152" s="143"/>
      <c r="K152" s="143"/>
      <c r="L152" s="143"/>
      <c r="M152" s="11"/>
      <c r="P152" s="150"/>
      <c r="Q152" s="150"/>
      <c r="R152" s="59"/>
      <c r="S152" s="253"/>
      <c r="U152" s="58"/>
      <c r="V152" s="58"/>
      <c r="X152" s="464"/>
      <c r="Z152" s="58"/>
      <c r="AI152" s="479"/>
      <c r="AL152" s="479"/>
      <c r="AS152" s="479"/>
      <c r="AU152" s="479"/>
      <c r="AZ152" s="479"/>
      <c r="BA152" s="479"/>
      <c r="BD152" s="85"/>
    </row>
    <row r="153" spans="1:56" ht="24" customHeight="1">
      <c r="C153" s="2">
        <v>24</v>
      </c>
      <c r="D153" s="86"/>
      <c r="E153" s="588"/>
      <c r="I153" s="211" t="s">
        <v>80</v>
      </c>
      <c r="J153" s="214"/>
      <c r="K153" s="214"/>
      <c r="L153" s="212" t="s">
        <v>79</v>
      </c>
      <c r="M153" s="147"/>
      <c r="P153" s="145"/>
      <c r="Q153" s="148"/>
      <c r="R153" s="146"/>
      <c r="S153" s="253"/>
      <c r="U153" s="58"/>
      <c r="V153" s="58"/>
      <c r="X153" s="464"/>
      <c r="Z153" s="58"/>
      <c r="AI153" s="479"/>
      <c r="AL153" s="479"/>
      <c r="AS153" s="479"/>
      <c r="AU153" s="479"/>
      <c r="AZ153" s="479"/>
      <c r="BA153" s="479"/>
      <c r="BD153" s="85"/>
    </row>
    <row r="154" spans="1:56" ht="24" customHeight="1">
      <c r="A154" s="63"/>
      <c r="C154" s="2">
        <v>24</v>
      </c>
      <c r="D154" s="86"/>
      <c r="E154" s="588"/>
      <c r="G154" s="7">
        <v>0</v>
      </c>
      <c r="I154" s="143"/>
      <c r="J154" s="143"/>
      <c r="K154" s="143"/>
      <c r="L154" s="149" t="s">
        <v>76</v>
      </c>
      <c r="M154" s="11"/>
      <c r="P154" s="150"/>
      <c r="Q154" s="150"/>
      <c r="R154" s="59"/>
      <c r="S154" s="581" t="s">
        <v>215</v>
      </c>
      <c r="U154" s="58"/>
      <c r="V154" s="58"/>
      <c r="W154" s="209">
        <f>IF(G154=1,1,0)</f>
        <v>0</v>
      </c>
      <c r="X154" s="464"/>
      <c r="Z154" s="58"/>
      <c r="AI154" s="479"/>
      <c r="AL154" s="479"/>
      <c r="AS154" s="479"/>
      <c r="AU154" s="479"/>
      <c r="AZ154" s="479"/>
      <c r="BA154" s="479"/>
      <c r="BB154" s="209">
        <f>IF(AND($G154=1),1,0)</f>
        <v>0</v>
      </c>
      <c r="BD154" s="85"/>
    </row>
    <row r="155" spans="1:56" ht="24" customHeight="1">
      <c r="A155" s="63"/>
      <c r="C155" s="2">
        <v>24</v>
      </c>
      <c r="D155" s="86"/>
      <c r="E155" s="588"/>
      <c r="I155" s="143"/>
      <c r="J155" s="143"/>
      <c r="K155" s="143"/>
      <c r="L155" s="149" t="s">
        <v>77</v>
      </c>
      <c r="M155" s="11"/>
      <c r="P155" s="150"/>
      <c r="Q155" s="150"/>
      <c r="R155" s="59"/>
      <c r="S155" s="581"/>
      <c r="U155" s="58"/>
      <c r="V155" s="58"/>
      <c r="X155" s="482"/>
      <c r="Y155" s="483"/>
      <c r="Z155" s="483"/>
      <c r="AA155" s="483"/>
      <c r="AB155" s="483"/>
      <c r="AC155" s="479"/>
      <c r="AD155" s="479"/>
      <c r="AE155" s="479"/>
      <c r="AF155" s="479"/>
      <c r="AG155" s="479"/>
      <c r="AH155" s="479"/>
      <c r="AI155" s="479"/>
      <c r="AJ155" s="479"/>
      <c r="AK155" s="479"/>
      <c r="AL155" s="479"/>
      <c r="AM155" s="479"/>
      <c r="AN155" s="479"/>
      <c r="AO155" s="479"/>
      <c r="AP155" s="479"/>
      <c r="AQ155" s="479"/>
      <c r="AR155" s="479"/>
      <c r="AS155" s="479"/>
      <c r="AT155" s="479"/>
      <c r="AU155" s="479"/>
      <c r="AV155" s="479"/>
      <c r="AW155" s="479"/>
      <c r="AX155" s="479"/>
      <c r="AY155" s="479"/>
      <c r="AZ155" s="479"/>
      <c r="BA155" s="479"/>
      <c r="BD155" s="85"/>
    </row>
    <row r="156" spans="1:56" ht="6" customHeight="1">
      <c r="A156" s="63"/>
      <c r="C156" s="2">
        <v>6</v>
      </c>
      <c r="D156" s="86"/>
      <c r="E156" s="588"/>
      <c r="I156" s="154"/>
      <c r="J156" s="154"/>
      <c r="K156" s="154"/>
      <c r="L156" s="155"/>
      <c r="M156" s="156"/>
      <c r="N156" s="157"/>
      <c r="O156" s="157"/>
      <c r="P156" s="158"/>
      <c r="Q156" s="158"/>
      <c r="R156" s="159"/>
      <c r="S156" s="254"/>
      <c r="U156" s="58"/>
      <c r="V156" s="58"/>
      <c r="X156" s="464"/>
      <c r="Z156" s="58"/>
      <c r="AI156" s="479"/>
      <c r="AL156" s="479"/>
      <c r="AS156" s="479"/>
      <c r="AU156" s="479"/>
      <c r="AZ156" s="479"/>
      <c r="BA156" s="479"/>
      <c r="BD156" s="85"/>
    </row>
    <row r="157" spans="1:56" ht="6" customHeight="1">
      <c r="A157" s="63"/>
      <c r="C157" s="2">
        <v>6</v>
      </c>
      <c r="D157" s="86"/>
      <c r="E157" s="588"/>
      <c r="I157" s="143"/>
      <c r="J157" s="143"/>
      <c r="K157" s="143"/>
      <c r="L157" s="160"/>
      <c r="M157" s="11"/>
      <c r="P157" s="150"/>
      <c r="Q157" s="150"/>
      <c r="R157" s="59"/>
      <c r="S157" s="253"/>
      <c r="U157" s="58"/>
      <c r="V157" s="58"/>
      <c r="X157" s="464"/>
      <c r="Z157" s="58"/>
      <c r="AI157" s="479"/>
      <c r="AL157" s="479"/>
      <c r="AS157" s="479"/>
      <c r="AU157" s="479"/>
      <c r="AZ157" s="479"/>
      <c r="BA157" s="479"/>
      <c r="BD157" s="85"/>
    </row>
    <row r="158" spans="1:56" ht="24" customHeight="1">
      <c r="A158" s="63"/>
      <c r="C158" s="2">
        <v>24</v>
      </c>
      <c r="D158" s="86"/>
      <c r="E158" s="588"/>
      <c r="I158" s="214" t="s">
        <v>82</v>
      </c>
      <c r="J158" s="214"/>
      <c r="K158" s="214"/>
      <c r="L158" s="212" t="s">
        <v>81</v>
      </c>
      <c r="M158" s="147"/>
      <c r="N158" s="54"/>
      <c r="O158" s="54"/>
      <c r="P158" s="145"/>
      <c r="Q158" s="148"/>
      <c r="R158" s="146"/>
      <c r="S158" s="253"/>
      <c r="U158" s="58"/>
      <c r="V158" s="58"/>
      <c r="X158" s="464"/>
      <c r="Z158" s="58"/>
      <c r="AI158" s="479"/>
      <c r="AL158" s="479"/>
      <c r="AS158" s="479"/>
      <c r="AU158" s="479"/>
      <c r="AZ158" s="479"/>
      <c r="BA158" s="479"/>
      <c r="BD158" s="85"/>
    </row>
    <row r="159" spans="1:56" ht="24" customHeight="1">
      <c r="A159" s="63"/>
      <c r="C159" s="2">
        <v>24</v>
      </c>
      <c r="D159" s="86"/>
      <c r="E159" s="588"/>
      <c r="G159" s="7">
        <v>0</v>
      </c>
      <c r="I159" s="143"/>
      <c r="J159" s="143"/>
      <c r="K159" s="143"/>
      <c r="L159" s="149" t="s">
        <v>76</v>
      </c>
      <c r="P159" s="150"/>
      <c r="Q159" s="150"/>
      <c r="R159" s="316"/>
      <c r="S159" s="581" t="s">
        <v>215</v>
      </c>
      <c r="U159" s="58"/>
      <c r="V159" s="58"/>
      <c r="W159" s="209">
        <f>IF(G159=1,1,0)</f>
        <v>0</v>
      </c>
      <c r="X159" s="464"/>
      <c r="Z159" s="58"/>
      <c r="AI159" s="479"/>
      <c r="AL159" s="479"/>
      <c r="AS159" s="479"/>
      <c r="AU159" s="479"/>
      <c r="AZ159" s="479"/>
      <c r="BA159" s="479"/>
      <c r="BB159" s="209">
        <f>IF(AND($G159=1),1,0)</f>
        <v>0</v>
      </c>
      <c r="BD159" s="85"/>
    </row>
    <row r="160" spans="1:56" ht="24" customHeight="1">
      <c r="A160" s="63"/>
      <c r="C160" s="2">
        <v>24</v>
      </c>
      <c r="D160" s="86"/>
      <c r="E160" s="588"/>
      <c r="F160" s="141"/>
      <c r="I160" s="143"/>
      <c r="J160" s="143"/>
      <c r="K160" s="143"/>
      <c r="L160" s="149" t="s">
        <v>77</v>
      </c>
      <c r="M160" s="11"/>
      <c r="P160" s="150"/>
      <c r="Q160" s="150"/>
      <c r="R160" s="59"/>
      <c r="S160" s="581"/>
      <c r="U160" s="58"/>
      <c r="V160" s="58"/>
      <c r="X160" s="482"/>
      <c r="Y160" s="483"/>
      <c r="Z160" s="483"/>
      <c r="AA160" s="483"/>
      <c r="AB160" s="479"/>
      <c r="AC160" s="479"/>
      <c r="AD160" s="479"/>
      <c r="AE160" s="479"/>
      <c r="AF160" s="479"/>
      <c r="AG160" s="479"/>
      <c r="AH160" s="479"/>
      <c r="AI160" s="479"/>
      <c r="AJ160" s="479"/>
      <c r="AK160" s="479"/>
      <c r="AL160" s="479"/>
      <c r="AM160" s="479"/>
      <c r="AN160" s="479"/>
      <c r="AO160" s="479"/>
      <c r="AP160" s="479"/>
      <c r="AQ160" s="479"/>
      <c r="AR160" s="479"/>
      <c r="AS160" s="479"/>
      <c r="AT160" s="479"/>
      <c r="AU160" s="479"/>
      <c r="AV160" s="479"/>
      <c r="AW160" s="479"/>
      <c r="AX160" s="479"/>
      <c r="AY160" s="479"/>
      <c r="AZ160" s="479"/>
      <c r="BA160" s="479"/>
      <c r="BD160" s="85"/>
    </row>
    <row r="161" spans="1:56" ht="6" customHeight="1">
      <c r="A161" s="63"/>
      <c r="C161" s="2">
        <v>6</v>
      </c>
      <c r="D161" s="86"/>
      <c r="E161" s="588"/>
      <c r="I161" s="154"/>
      <c r="J161" s="154"/>
      <c r="K161" s="154"/>
      <c r="L161" s="154"/>
      <c r="M161" s="156"/>
      <c r="N161" s="157"/>
      <c r="O161" s="157"/>
      <c r="P161" s="158"/>
      <c r="Q161" s="158"/>
      <c r="R161" s="159"/>
      <c r="S161" s="254"/>
      <c r="U161" s="58"/>
      <c r="V161" s="58"/>
      <c r="X161" s="464"/>
      <c r="Z161" s="58"/>
      <c r="AI161" s="479"/>
      <c r="AL161" s="479"/>
      <c r="AS161" s="479"/>
      <c r="AU161" s="479"/>
      <c r="AZ161" s="479"/>
      <c r="BA161" s="479"/>
      <c r="BD161" s="85"/>
    </row>
    <row r="162" spans="1:56" ht="6" customHeight="1">
      <c r="A162" s="63"/>
      <c r="C162" s="2">
        <v>6</v>
      </c>
      <c r="D162" s="86"/>
      <c r="E162" s="588"/>
      <c r="I162" s="143"/>
      <c r="J162" s="143"/>
      <c r="K162" s="143"/>
      <c r="L162" s="143"/>
      <c r="M162" s="11"/>
      <c r="P162" s="150"/>
      <c r="Q162" s="150"/>
      <c r="R162" s="59"/>
      <c r="S162" s="253"/>
      <c r="U162" s="58"/>
      <c r="V162" s="58"/>
      <c r="X162" s="464"/>
      <c r="Z162" s="58"/>
      <c r="AI162" s="479"/>
      <c r="AL162" s="479"/>
      <c r="AS162" s="479"/>
      <c r="AU162" s="479"/>
      <c r="AZ162" s="479"/>
      <c r="BA162" s="479"/>
      <c r="BD162" s="85"/>
    </row>
    <row r="163" spans="1:56" ht="24" customHeight="1">
      <c r="A163" s="63"/>
      <c r="C163" s="2">
        <v>24</v>
      </c>
      <c r="D163" s="86"/>
      <c r="E163" s="588"/>
      <c r="I163" s="214" t="s">
        <v>84</v>
      </c>
      <c r="J163" s="214"/>
      <c r="K163" s="214"/>
      <c r="L163" s="212" t="s">
        <v>83</v>
      </c>
      <c r="M163" s="147"/>
      <c r="P163" s="145"/>
      <c r="Q163" s="148"/>
      <c r="R163" s="146"/>
      <c r="S163" s="253"/>
      <c r="U163" s="58"/>
      <c r="V163" s="58"/>
      <c r="X163" s="464"/>
      <c r="Z163" s="58"/>
      <c r="AI163" s="479"/>
      <c r="AL163" s="479"/>
      <c r="AS163" s="479"/>
      <c r="AU163" s="479"/>
      <c r="AZ163" s="479"/>
      <c r="BA163" s="479"/>
      <c r="BD163" s="85"/>
    </row>
    <row r="164" spans="1:56" ht="24" customHeight="1">
      <c r="A164" s="63"/>
      <c r="C164" s="2">
        <v>24</v>
      </c>
      <c r="D164" s="86"/>
      <c r="E164" s="588"/>
      <c r="G164" s="7">
        <v>0</v>
      </c>
      <c r="I164" s="143"/>
      <c r="J164" s="143"/>
      <c r="K164" s="143"/>
      <c r="L164" s="149" t="s">
        <v>76</v>
      </c>
      <c r="M164" s="11"/>
      <c r="P164" s="150"/>
      <c r="Q164" s="150"/>
      <c r="R164" s="59"/>
      <c r="S164" s="581" t="s">
        <v>215</v>
      </c>
      <c r="U164" s="58"/>
      <c r="V164" s="58"/>
      <c r="W164" s="209">
        <f>IF(G164=1,1,0)</f>
        <v>0</v>
      </c>
      <c r="X164" s="464"/>
      <c r="Z164" s="58"/>
      <c r="AI164" s="479"/>
      <c r="AL164" s="479"/>
      <c r="AP164" s="469">
        <f>IF($G$164=1,1,0)</f>
        <v>0</v>
      </c>
      <c r="AS164" s="479"/>
      <c r="AU164" s="479"/>
      <c r="AZ164" s="479"/>
      <c r="BA164" s="479"/>
      <c r="BB164" s="209">
        <f>IF(AND($G164=1),1,0)</f>
        <v>0</v>
      </c>
      <c r="BD164" s="85"/>
    </row>
    <row r="165" spans="1:56" ht="24" customHeight="1">
      <c r="A165" s="63"/>
      <c r="C165" s="2">
        <v>24</v>
      </c>
      <c r="D165" s="86"/>
      <c r="E165" s="588"/>
      <c r="I165" s="143"/>
      <c r="J165" s="143"/>
      <c r="K165" s="143"/>
      <c r="L165" s="149" t="s">
        <v>77</v>
      </c>
      <c r="M165" s="11"/>
      <c r="N165" s="161"/>
      <c r="O165" s="161"/>
      <c r="P165" s="150"/>
      <c r="Q165" s="162"/>
      <c r="R165" s="59"/>
      <c r="S165" s="581"/>
      <c r="U165" s="58"/>
      <c r="V165" s="58"/>
      <c r="X165" s="482"/>
      <c r="Y165" s="483"/>
      <c r="Z165" s="483"/>
      <c r="AA165" s="483"/>
      <c r="AB165" s="479"/>
      <c r="AC165" s="479"/>
      <c r="AD165" s="479"/>
      <c r="AE165" s="479"/>
      <c r="AF165" s="479"/>
      <c r="AG165" s="479"/>
      <c r="AH165" s="479"/>
      <c r="AI165" s="479"/>
      <c r="AJ165" s="479"/>
      <c r="AK165" s="479"/>
      <c r="AL165" s="479"/>
      <c r="AM165" s="479"/>
      <c r="AN165" s="479"/>
      <c r="AO165" s="479"/>
      <c r="AP165" s="479"/>
      <c r="AQ165" s="479"/>
      <c r="AR165" s="479"/>
      <c r="AS165" s="479"/>
      <c r="AT165" s="479"/>
      <c r="AU165" s="479"/>
      <c r="AV165" s="479"/>
      <c r="AW165" s="479"/>
      <c r="AX165" s="479"/>
      <c r="AY165" s="479"/>
      <c r="AZ165" s="479"/>
      <c r="BA165" s="479"/>
      <c r="BD165" s="85"/>
    </row>
    <row r="166" spans="1:56" ht="6" customHeight="1">
      <c r="A166" s="63"/>
      <c r="C166" s="2">
        <v>6</v>
      </c>
      <c r="D166" s="86"/>
      <c r="E166" s="588"/>
      <c r="I166" s="154"/>
      <c r="J166" s="154"/>
      <c r="K166" s="154"/>
      <c r="L166" s="154"/>
      <c r="M166" s="156"/>
      <c r="N166" s="194"/>
      <c r="O166" s="194"/>
      <c r="P166" s="158"/>
      <c r="Q166" s="158"/>
      <c r="R166" s="159"/>
      <c r="S166" s="254"/>
      <c r="U166" s="58"/>
      <c r="V166" s="58"/>
      <c r="X166" s="464"/>
      <c r="Z166" s="58"/>
      <c r="AI166" s="479"/>
      <c r="AL166" s="479"/>
      <c r="AS166" s="479"/>
      <c r="AU166" s="479"/>
      <c r="AZ166" s="479"/>
      <c r="BA166" s="479"/>
      <c r="BD166" s="85"/>
    </row>
    <row r="167" spans="1:56" ht="6" customHeight="1">
      <c r="A167" s="63"/>
      <c r="C167" s="2">
        <v>6</v>
      </c>
      <c r="D167" s="86"/>
      <c r="E167" s="588"/>
      <c r="I167" s="143"/>
      <c r="J167" s="143"/>
      <c r="K167" s="143"/>
      <c r="L167" s="143"/>
      <c r="M167" s="11"/>
      <c r="N167" s="161"/>
      <c r="O167" s="161"/>
      <c r="P167" s="162"/>
      <c r="Q167" s="162"/>
      <c r="R167" s="59"/>
      <c r="S167" s="253"/>
      <c r="U167" s="58"/>
      <c r="V167" s="58"/>
      <c r="X167" s="464"/>
      <c r="Z167" s="58"/>
      <c r="AI167" s="479"/>
      <c r="AL167" s="479"/>
      <c r="AS167" s="479"/>
      <c r="AU167" s="479"/>
      <c r="AZ167" s="479"/>
      <c r="BA167" s="479"/>
      <c r="BD167" s="85"/>
    </row>
    <row r="168" spans="1:56" ht="24" customHeight="1">
      <c r="A168" s="63"/>
      <c r="C168" s="2">
        <v>24</v>
      </c>
      <c r="D168" s="86"/>
      <c r="E168" s="588"/>
      <c r="I168" s="214" t="s">
        <v>85</v>
      </c>
      <c r="J168" s="214"/>
      <c r="K168" s="214"/>
      <c r="L168" s="212" t="s">
        <v>100</v>
      </c>
      <c r="M168" s="147"/>
      <c r="P168" s="145"/>
      <c r="Q168" s="148"/>
      <c r="R168" s="146"/>
      <c r="S168" s="253"/>
      <c r="U168" s="58"/>
      <c r="V168" s="58"/>
      <c r="X168" s="464"/>
      <c r="Z168" s="58"/>
      <c r="AI168" s="479"/>
      <c r="AL168" s="479"/>
      <c r="AS168" s="479"/>
      <c r="AU168" s="479"/>
      <c r="AZ168" s="479"/>
      <c r="BA168" s="479"/>
      <c r="BD168" s="85"/>
    </row>
    <row r="169" spans="1:56" ht="24" customHeight="1">
      <c r="A169" s="63"/>
      <c r="C169" s="2">
        <v>24</v>
      </c>
      <c r="D169" s="86"/>
      <c r="E169" s="588"/>
      <c r="G169" s="7">
        <v>0</v>
      </c>
      <c r="I169" s="143"/>
      <c r="J169" s="143"/>
      <c r="K169" s="143"/>
      <c r="L169" s="149" t="s">
        <v>76</v>
      </c>
      <c r="M169" s="11"/>
      <c r="P169" s="150"/>
      <c r="Q169" s="150"/>
      <c r="R169" s="59"/>
      <c r="S169" s="581" t="s">
        <v>215</v>
      </c>
      <c r="V169" s="473">
        <f>IF(AND(G169=1),5,0)</f>
        <v>0</v>
      </c>
      <c r="W169" s="209">
        <f>IF(G169=1,1,0)</f>
        <v>0</v>
      </c>
      <c r="X169" s="464"/>
      <c r="Z169" s="58"/>
      <c r="AI169" s="479"/>
      <c r="AL169" s="479"/>
      <c r="AS169" s="479"/>
      <c r="AU169" s="479"/>
      <c r="AZ169" s="479"/>
      <c r="BA169" s="479"/>
      <c r="BB169" s="209">
        <f>IF(AND($G169=1),1,0)</f>
        <v>0</v>
      </c>
      <c r="BD169" s="85"/>
    </row>
    <row r="170" spans="1:56" ht="24" customHeight="1">
      <c r="A170" s="63"/>
      <c r="C170" s="2">
        <v>24</v>
      </c>
      <c r="D170" s="86"/>
      <c r="E170" s="588"/>
      <c r="I170" s="143"/>
      <c r="J170" s="143"/>
      <c r="K170" s="143"/>
      <c r="L170" s="149" t="s">
        <v>77</v>
      </c>
      <c r="M170" s="11"/>
      <c r="P170" s="150"/>
      <c r="Q170" s="150"/>
      <c r="R170" s="59"/>
      <c r="S170" s="581"/>
      <c r="U170" s="58"/>
      <c r="V170" s="58"/>
      <c r="X170" s="482"/>
      <c r="Y170" s="483"/>
      <c r="Z170" s="483"/>
      <c r="AA170" s="483"/>
      <c r="AB170" s="479"/>
      <c r="AC170" s="479"/>
      <c r="AD170" s="479"/>
      <c r="AE170" s="479"/>
      <c r="AF170" s="479"/>
      <c r="AG170" s="479"/>
      <c r="AH170" s="479"/>
      <c r="AI170" s="479"/>
      <c r="AJ170" s="479"/>
      <c r="AK170" s="479"/>
      <c r="AL170" s="479"/>
      <c r="AM170" s="479"/>
      <c r="AN170" s="479"/>
      <c r="AO170" s="479"/>
      <c r="AP170" s="479"/>
      <c r="AQ170" s="479"/>
      <c r="AR170" s="479"/>
      <c r="AS170" s="479"/>
      <c r="AT170" s="479"/>
      <c r="AU170" s="479"/>
      <c r="AV170" s="479"/>
      <c r="AW170" s="479"/>
      <c r="AX170" s="479"/>
      <c r="AY170" s="479"/>
      <c r="AZ170" s="479"/>
      <c r="BA170" s="479"/>
      <c r="BD170" s="85"/>
    </row>
    <row r="171" spans="1:56" ht="6" customHeight="1">
      <c r="A171" s="63"/>
      <c r="C171" s="2">
        <v>6</v>
      </c>
      <c r="D171" s="86"/>
      <c r="E171" s="588"/>
      <c r="I171" s="154"/>
      <c r="J171" s="154"/>
      <c r="K171" s="154"/>
      <c r="L171" s="154"/>
      <c r="M171" s="156"/>
      <c r="N171" s="157"/>
      <c r="O171" s="157"/>
      <c r="P171" s="158"/>
      <c r="Q171" s="158"/>
      <c r="R171" s="159"/>
      <c r="S171" s="254"/>
      <c r="U171" s="58"/>
      <c r="V171" s="58"/>
      <c r="X171" s="464"/>
      <c r="Z171" s="58"/>
      <c r="AI171" s="479"/>
      <c r="AL171" s="479"/>
      <c r="AS171" s="479"/>
      <c r="AU171" s="479"/>
      <c r="AZ171" s="479"/>
      <c r="BA171" s="479"/>
      <c r="BD171" s="85"/>
    </row>
    <row r="172" spans="1:56" ht="6" customHeight="1">
      <c r="A172" s="63"/>
      <c r="C172" s="2">
        <v>6</v>
      </c>
      <c r="D172" s="86"/>
      <c r="E172" s="588"/>
      <c r="I172" s="34"/>
      <c r="J172" s="34"/>
      <c r="K172" s="34"/>
      <c r="L172" s="34"/>
      <c r="M172" s="11"/>
      <c r="P172" s="150"/>
      <c r="Q172" s="150"/>
      <c r="R172" s="59"/>
      <c r="S172" s="253"/>
      <c r="U172" s="58"/>
      <c r="V172" s="58"/>
      <c r="X172" s="464"/>
      <c r="Z172" s="58"/>
      <c r="AI172" s="479"/>
      <c r="AL172" s="479"/>
      <c r="AS172" s="479"/>
      <c r="AU172" s="479"/>
      <c r="AZ172" s="479"/>
      <c r="BA172" s="479"/>
      <c r="BD172" s="85"/>
    </row>
    <row r="173" spans="1:56" ht="24" customHeight="1">
      <c r="A173" s="63"/>
      <c r="C173" s="2">
        <v>24</v>
      </c>
      <c r="D173" s="86"/>
      <c r="E173" s="588"/>
      <c r="I173" s="215" t="s">
        <v>174</v>
      </c>
      <c r="J173" s="218"/>
      <c r="K173" s="218"/>
      <c r="L173" s="216" t="s">
        <v>225</v>
      </c>
      <c r="M173" s="147"/>
      <c r="P173" s="145"/>
      <c r="Q173" s="165"/>
      <c r="R173" s="166"/>
      <c r="S173" s="253"/>
      <c r="U173" s="58"/>
      <c r="V173" s="58"/>
      <c r="X173" s="464"/>
      <c r="Z173" s="58"/>
      <c r="AI173" s="479"/>
      <c r="AL173" s="479"/>
      <c r="AS173" s="479"/>
      <c r="AU173" s="479"/>
      <c r="AZ173" s="479"/>
      <c r="BA173" s="479"/>
      <c r="BD173" s="85"/>
    </row>
    <row r="174" spans="1:56" ht="24" customHeight="1">
      <c r="A174" s="63"/>
      <c r="C174" s="2">
        <v>24</v>
      </c>
      <c r="D174" s="86"/>
      <c r="E174" s="588"/>
      <c r="G174" s="7">
        <v>0</v>
      </c>
      <c r="I174" s="143"/>
      <c r="J174" s="143"/>
      <c r="K174" s="143"/>
      <c r="L174" s="149" t="s">
        <v>76</v>
      </c>
      <c r="P174" s="152"/>
      <c r="Q174" s="152"/>
      <c r="R174" s="192"/>
      <c r="S174" s="581" t="s">
        <v>215</v>
      </c>
      <c r="U174" s="58"/>
      <c r="V174" s="58"/>
      <c r="W174" s="209">
        <f>IF(G174=1,1,0)</f>
        <v>0</v>
      </c>
      <c r="X174" s="464"/>
      <c r="Z174" s="58"/>
      <c r="AI174" s="479"/>
      <c r="AL174" s="479"/>
      <c r="AR174" s="469">
        <f>IF(AND($G174=1),1,0)</f>
        <v>0</v>
      </c>
      <c r="AS174" s="479"/>
      <c r="AU174" s="479"/>
      <c r="AZ174" s="479"/>
      <c r="BA174" s="479"/>
      <c r="BB174" s="209">
        <f>IF(AND($G174=1),1,0)</f>
        <v>0</v>
      </c>
      <c r="BD174" s="85"/>
    </row>
    <row r="175" spans="1:56" ht="24" customHeight="1">
      <c r="A175" s="63"/>
      <c r="C175" s="2">
        <v>24</v>
      </c>
      <c r="D175" s="86"/>
      <c r="E175" s="588"/>
      <c r="I175" s="143"/>
      <c r="J175" s="143"/>
      <c r="K175" s="143"/>
      <c r="L175" s="149" t="s">
        <v>77</v>
      </c>
      <c r="M175" s="11"/>
      <c r="P175" s="152"/>
      <c r="Q175" s="152"/>
      <c r="R175" s="153"/>
      <c r="S175" s="581"/>
      <c r="U175" s="58"/>
      <c r="V175" s="58"/>
      <c r="X175" s="482"/>
      <c r="Y175" s="483"/>
      <c r="Z175" s="483"/>
      <c r="AA175" s="483"/>
      <c r="AB175" s="479"/>
      <c r="AC175" s="479"/>
      <c r="AD175" s="479"/>
      <c r="AE175" s="479"/>
      <c r="AF175" s="479"/>
      <c r="AG175" s="479"/>
      <c r="AH175" s="479"/>
      <c r="AI175" s="479"/>
      <c r="AJ175" s="479"/>
      <c r="AK175" s="479"/>
      <c r="AL175" s="479"/>
      <c r="AM175" s="479"/>
      <c r="AN175" s="479"/>
      <c r="AO175" s="479"/>
      <c r="AP175" s="479"/>
      <c r="AQ175" s="479"/>
      <c r="AR175" s="479"/>
      <c r="AS175" s="479"/>
      <c r="AT175" s="479"/>
      <c r="AU175" s="479"/>
      <c r="AV175" s="479"/>
      <c r="AW175" s="479"/>
      <c r="AX175" s="479"/>
      <c r="AY175" s="479"/>
      <c r="AZ175" s="479"/>
      <c r="BA175" s="479"/>
      <c r="BD175" s="85"/>
    </row>
    <row r="176" spans="1:56" s="55" customFormat="1" ht="6" customHeight="1">
      <c r="A176" s="63"/>
      <c r="B176" s="2"/>
      <c r="C176" s="2">
        <v>6</v>
      </c>
      <c r="D176" s="86"/>
      <c r="E176" s="588"/>
      <c r="G176" s="61"/>
      <c r="H176" s="61"/>
      <c r="I176" s="154"/>
      <c r="J176" s="154"/>
      <c r="K176" s="154"/>
      <c r="L176" s="154"/>
      <c r="M176" s="156"/>
      <c r="N176" s="157"/>
      <c r="O176" s="157"/>
      <c r="P176" s="158"/>
      <c r="Q176" s="158"/>
      <c r="R176" s="167"/>
      <c r="S176" s="254"/>
      <c r="T176" s="5"/>
      <c r="U176" s="58"/>
      <c r="V176" s="58"/>
      <c r="W176" s="58"/>
      <c r="X176" s="464"/>
      <c r="Y176" s="58"/>
      <c r="Z176" s="58"/>
      <c r="AA176" s="58"/>
      <c r="AI176" s="480"/>
      <c r="AL176" s="480"/>
      <c r="AS176" s="480"/>
      <c r="AU176" s="480"/>
      <c r="AZ176" s="480"/>
      <c r="BA176" s="480"/>
      <c r="BD176" s="89"/>
    </row>
    <row r="177" spans="1:56" ht="6" customHeight="1">
      <c r="A177" s="63"/>
      <c r="C177" s="2">
        <v>6</v>
      </c>
      <c r="D177" s="86"/>
      <c r="E177" s="588"/>
      <c r="I177" s="143"/>
      <c r="J177" s="143"/>
      <c r="K177" s="143"/>
      <c r="L177" s="143"/>
      <c r="M177" s="11"/>
      <c r="P177" s="150"/>
      <c r="Q177" s="150"/>
      <c r="R177" s="59"/>
      <c r="S177" s="253"/>
      <c r="U177" s="58"/>
      <c r="V177" s="58"/>
      <c r="X177" s="464"/>
      <c r="Z177" s="58"/>
      <c r="AI177" s="479"/>
      <c r="AL177" s="479"/>
      <c r="AS177" s="479"/>
      <c r="AU177" s="479"/>
      <c r="AZ177" s="479"/>
      <c r="BA177" s="479"/>
      <c r="BD177" s="85"/>
    </row>
    <row r="178" spans="1:56" ht="24" customHeight="1">
      <c r="A178" s="63"/>
      <c r="C178" s="2">
        <v>24</v>
      </c>
      <c r="D178" s="86"/>
      <c r="E178" s="588"/>
      <c r="I178" s="215" t="s">
        <v>175</v>
      </c>
      <c r="J178" s="218"/>
      <c r="K178" s="218"/>
      <c r="L178" s="216" t="s">
        <v>268</v>
      </c>
      <c r="M178" s="147"/>
      <c r="P178" s="145"/>
      <c r="Q178" s="165"/>
      <c r="R178" s="166"/>
      <c r="S178" s="253"/>
      <c r="U178" s="58"/>
      <c r="V178" s="58"/>
      <c r="X178" s="464"/>
      <c r="Z178" s="58"/>
      <c r="AI178" s="479"/>
      <c r="AL178" s="479"/>
      <c r="AS178" s="479"/>
      <c r="AU178" s="479"/>
      <c r="AZ178" s="479"/>
      <c r="BA178" s="479"/>
      <c r="BD178" s="85"/>
    </row>
    <row r="179" spans="1:56" ht="24" customHeight="1">
      <c r="A179" s="63"/>
      <c r="C179" s="2">
        <v>24</v>
      </c>
      <c r="D179" s="86"/>
      <c r="E179" s="588"/>
      <c r="G179" s="7">
        <v>0</v>
      </c>
      <c r="I179" s="143"/>
      <c r="J179" s="143"/>
      <c r="K179" s="143"/>
      <c r="L179" s="149" t="s">
        <v>76</v>
      </c>
      <c r="P179" s="152"/>
      <c r="Q179" s="152"/>
      <c r="R179" s="192"/>
      <c r="S179" s="581" t="s">
        <v>215</v>
      </c>
      <c r="U179" s="58"/>
      <c r="V179" s="58"/>
      <c r="W179" s="209">
        <f>IF(G179=1,1,0)</f>
        <v>0</v>
      </c>
      <c r="X179" s="464"/>
      <c r="Z179" s="58"/>
      <c r="AI179" s="479"/>
      <c r="AL179" s="479"/>
      <c r="AS179" s="479"/>
      <c r="AU179" s="479"/>
      <c r="AZ179" s="479"/>
      <c r="BA179" s="479"/>
      <c r="BB179" s="209">
        <f>IF(AND($G179=1),1,0)</f>
        <v>0</v>
      </c>
      <c r="BD179" s="85"/>
    </row>
    <row r="180" spans="1:56" ht="24" customHeight="1">
      <c r="A180" s="63"/>
      <c r="C180" s="2">
        <v>24</v>
      </c>
      <c r="D180" s="86"/>
      <c r="E180" s="588"/>
      <c r="I180" s="143"/>
      <c r="J180" s="143"/>
      <c r="K180" s="143"/>
      <c r="L180" s="149" t="s">
        <v>77</v>
      </c>
      <c r="M180" s="11"/>
      <c r="P180" s="152"/>
      <c r="Q180" s="152"/>
      <c r="R180" s="153"/>
      <c r="S180" s="581"/>
      <c r="U180" s="58"/>
      <c r="V180" s="58"/>
      <c r="X180" s="482"/>
      <c r="Y180" s="483"/>
      <c r="Z180" s="483"/>
      <c r="AA180" s="483"/>
      <c r="AB180" s="479"/>
      <c r="AC180" s="479"/>
      <c r="AD180" s="479"/>
      <c r="AE180" s="479"/>
      <c r="AF180" s="479"/>
      <c r="AG180" s="479"/>
      <c r="AH180" s="479"/>
      <c r="AI180" s="479"/>
      <c r="AJ180" s="479"/>
      <c r="AK180" s="479"/>
      <c r="AL180" s="479"/>
      <c r="AM180" s="479"/>
      <c r="AN180" s="479"/>
      <c r="AO180" s="479"/>
      <c r="AP180" s="479"/>
      <c r="AQ180" s="479"/>
      <c r="AR180" s="479"/>
      <c r="AS180" s="479"/>
      <c r="AT180" s="479"/>
      <c r="AU180" s="479"/>
      <c r="AV180" s="479"/>
      <c r="AW180" s="479"/>
      <c r="AX180" s="479"/>
      <c r="AY180" s="479"/>
      <c r="AZ180" s="479"/>
      <c r="BA180" s="479"/>
      <c r="BD180" s="85"/>
    </row>
    <row r="181" spans="1:56" s="55" customFormat="1" ht="6" customHeight="1">
      <c r="A181" s="63"/>
      <c r="B181" s="2"/>
      <c r="C181" s="2">
        <v>6</v>
      </c>
      <c r="D181" s="86"/>
      <c r="E181" s="588"/>
      <c r="G181" s="61"/>
      <c r="H181" s="61"/>
      <c r="I181" s="154"/>
      <c r="J181" s="154"/>
      <c r="K181" s="154"/>
      <c r="L181" s="154"/>
      <c r="M181" s="156"/>
      <c r="N181" s="157"/>
      <c r="O181" s="157"/>
      <c r="P181" s="158"/>
      <c r="Q181" s="158"/>
      <c r="R181" s="167"/>
      <c r="S181" s="254"/>
      <c r="T181" s="5"/>
      <c r="U181" s="58"/>
      <c r="V181" s="58"/>
      <c r="W181" s="58"/>
      <c r="X181" s="464"/>
      <c r="Y181" s="58"/>
      <c r="Z181" s="58"/>
      <c r="AA181" s="58"/>
      <c r="AI181" s="480"/>
      <c r="AS181" s="480"/>
      <c r="AZ181" s="480"/>
      <c r="BA181" s="480"/>
      <c r="BD181" s="89"/>
    </row>
    <row r="182" spans="1:56" s="55" customFormat="1" ht="6" customHeight="1" thickBot="1">
      <c r="A182" s="63"/>
      <c r="B182" s="2"/>
      <c r="C182" s="2">
        <v>6</v>
      </c>
      <c r="D182" s="86"/>
      <c r="E182" s="589"/>
      <c r="G182" s="61"/>
      <c r="H182" s="61"/>
      <c r="I182" s="143"/>
      <c r="J182" s="143"/>
      <c r="K182" s="143"/>
      <c r="L182" s="143"/>
      <c r="M182" s="11"/>
      <c r="N182" s="61"/>
      <c r="O182" s="61"/>
      <c r="P182" s="150"/>
      <c r="Q182" s="150"/>
      <c r="R182" s="169"/>
      <c r="S182" s="253"/>
      <c r="T182" s="5"/>
      <c r="U182" s="58"/>
      <c r="V182" s="58"/>
      <c r="W182" s="58"/>
      <c r="X182" s="464"/>
      <c r="Y182" s="58"/>
      <c r="Z182" s="58"/>
      <c r="AA182" s="58"/>
      <c r="AI182" s="480"/>
      <c r="AL182" s="480"/>
      <c r="AS182" s="480"/>
      <c r="AU182" s="480"/>
      <c r="AZ182" s="480"/>
      <c r="BA182" s="480"/>
      <c r="BD182" s="89"/>
    </row>
    <row r="183" spans="1:56" ht="23.25" customHeight="1" thickBot="1">
      <c r="A183" s="63"/>
      <c r="C183" s="2">
        <v>6</v>
      </c>
      <c r="D183" s="86"/>
      <c r="E183" s="139"/>
      <c r="F183" s="139"/>
      <c r="G183" s="205">
        <f>IF(OR(G144=0,G149=0,G154=0,G159=0,G164=0,G169=0,G174=0,G179=0,),0,1)</f>
        <v>0</v>
      </c>
      <c r="H183" s="140"/>
      <c r="I183" s="179"/>
      <c r="J183" s="171"/>
      <c r="K183" s="171"/>
      <c r="L183" s="246"/>
      <c r="M183" s="247"/>
      <c r="N183" s="246"/>
      <c r="O183" s="246"/>
      <c r="P183" s="248"/>
      <c r="Q183" s="248"/>
      <c r="R183" s="249" t="str">
        <f>IF(G144=0,"F:Q1 ","")&amp;IF(G149=0,"F:Q2  ","")&amp;IF(G154=0,"F:Q3  ","")&amp;IF(G159=0,"F:Q4  ","")&amp;IF(G164=0,"F:Q5  ","")&amp;IF(G169=0,"F:Q6  ","")&amp;IF(G174=0,"F:Q7  ","")&amp;IF(G179=0,"F:Q8  ","")&amp;" のチェックを入れてください　"</f>
        <v>F:Q1 F:Q2  F:Q3  F:Q4  F:Q5  F:Q6  F:Q7  F:Q8   のチェックを入れてください　</v>
      </c>
      <c r="S183" s="256"/>
      <c r="U183" s="58"/>
      <c r="V183" s="58"/>
      <c r="X183" s="464"/>
      <c r="Z183" s="58"/>
      <c r="AI183" s="479"/>
      <c r="AL183" s="479"/>
      <c r="AS183" s="479"/>
      <c r="AU183" s="479"/>
      <c r="AZ183" s="479"/>
      <c r="BA183" s="479"/>
      <c r="BD183" s="85"/>
    </row>
    <row r="184" spans="1:56" ht="75" customHeight="1">
      <c r="A184" s="296"/>
      <c r="B184" s="297"/>
      <c r="C184" s="297"/>
      <c r="D184" s="298"/>
      <c r="E184" s="299"/>
      <c r="F184" s="300"/>
      <c r="G184" s="586" t="s">
        <v>320</v>
      </c>
      <c r="H184" s="586"/>
      <c r="I184" s="586"/>
      <c r="J184" s="586"/>
      <c r="K184" s="586"/>
      <c r="L184" s="586"/>
      <c r="M184" s="586"/>
      <c r="N184" s="586"/>
      <c r="O184" s="301"/>
      <c r="P184" s="302"/>
      <c r="Q184" s="302"/>
      <c r="R184" s="440" t="s">
        <v>205</v>
      </c>
      <c r="S184" s="259"/>
      <c r="T184" s="303"/>
      <c r="U184" s="304"/>
      <c r="V184" s="304"/>
      <c r="W184" s="305"/>
      <c r="X184" s="465"/>
      <c r="Y184" s="305"/>
      <c r="Z184" s="305"/>
      <c r="AA184" s="305"/>
      <c r="AB184" s="306"/>
      <c r="AC184" s="306"/>
      <c r="AD184" s="306"/>
      <c r="AE184" s="306"/>
      <c r="AF184" s="306"/>
      <c r="AG184" s="306"/>
      <c r="AH184" s="306"/>
      <c r="AI184" s="485"/>
      <c r="AJ184" s="306"/>
      <c r="AK184" s="306"/>
      <c r="AL184" s="485"/>
      <c r="AM184" s="306"/>
      <c r="AN184" s="306"/>
      <c r="AO184" s="306"/>
      <c r="AP184" s="306"/>
      <c r="AQ184" s="306"/>
      <c r="AR184" s="306"/>
      <c r="AS184" s="485"/>
      <c r="AT184" s="306"/>
      <c r="AU184" s="485"/>
      <c r="AV184" s="306"/>
      <c r="AW184" s="306"/>
      <c r="AX184" s="306"/>
      <c r="AY184" s="306"/>
      <c r="AZ184" s="485"/>
      <c r="BA184" s="485"/>
      <c r="BB184" s="306"/>
      <c r="BC184" s="306"/>
      <c r="BD184" s="262"/>
    </row>
    <row r="185" spans="1:56" ht="69" customHeight="1">
      <c r="A185" s="296"/>
      <c r="B185" s="297"/>
      <c r="C185" s="297"/>
      <c r="D185" s="298"/>
      <c r="E185" s="574" t="s">
        <v>238</v>
      </c>
      <c r="F185" s="575"/>
      <c r="G185" s="575"/>
      <c r="H185" s="575"/>
      <c r="I185" s="575"/>
      <c r="J185" s="575"/>
      <c r="K185" s="575"/>
      <c r="L185" s="575"/>
      <c r="M185" s="575"/>
      <c r="N185" s="575"/>
      <c r="O185" s="575"/>
      <c r="P185" s="575"/>
      <c r="Q185" s="575"/>
      <c r="R185" s="575"/>
      <c r="S185" s="575"/>
      <c r="T185" s="303"/>
      <c r="U185" s="304"/>
      <c r="V185" s="304"/>
      <c r="W185" s="305"/>
      <c r="X185" s="465"/>
      <c r="Y185" s="305"/>
      <c r="Z185" s="305"/>
      <c r="AA185" s="305"/>
      <c r="AB185" s="305"/>
      <c r="AC185" s="305"/>
      <c r="AD185" s="305"/>
      <c r="AE185" s="305"/>
      <c r="AF185" s="306"/>
      <c r="AG185" s="306"/>
      <c r="AH185" s="306"/>
      <c r="AI185" s="485"/>
      <c r="AJ185" s="306"/>
      <c r="AK185" s="306"/>
      <c r="AL185" s="485"/>
      <c r="AM185" s="306"/>
      <c r="AN185" s="306"/>
      <c r="AO185" s="306"/>
      <c r="AP185" s="306"/>
      <c r="AQ185" s="306"/>
      <c r="AR185" s="306"/>
      <c r="AS185" s="485"/>
      <c r="AT185" s="306"/>
      <c r="AU185" s="485"/>
      <c r="AV185" s="306"/>
      <c r="AW185" s="306"/>
      <c r="AX185" s="306"/>
      <c r="AY185" s="306"/>
      <c r="AZ185" s="485"/>
      <c r="BA185" s="485"/>
      <c r="BB185" s="306"/>
      <c r="BC185" s="306"/>
      <c r="BD185" s="262"/>
    </row>
    <row r="186" spans="1:56" ht="33" customHeight="1">
      <c r="A186" s="296"/>
      <c r="B186" s="297"/>
      <c r="C186" s="297"/>
      <c r="D186" s="298"/>
      <c r="E186" s="512"/>
      <c r="F186" s="513"/>
      <c r="G186" s="513"/>
      <c r="H186" s="513"/>
      <c r="I186" s="514" t="s">
        <v>420</v>
      </c>
      <c r="J186" s="513"/>
      <c r="K186" s="513"/>
      <c r="L186" s="513"/>
      <c r="M186" s="513"/>
      <c r="N186" s="513"/>
      <c r="O186" s="513"/>
      <c r="P186" s="513"/>
      <c r="Q186" s="513"/>
      <c r="R186" s="513"/>
      <c r="S186" s="513"/>
      <c r="T186" s="303"/>
      <c r="U186" s="304"/>
      <c r="V186" s="304"/>
      <c r="W186" s="305"/>
      <c r="X186" s="465"/>
      <c r="Y186" s="305"/>
      <c r="Z186" s="305"/>
      <c r="AA186" s="305"/>
      <c r="AB186" s="305"/>
      <c r="AC186" s="305"/>
      <c r="AD186" s="305"/>
      <c r="AE186" s="305"/>
      <c r="AF186" s="306"/>
      <c r="AG186" s="306"/>
      <c r="AH186" s="306"/>
      <c r="AI186" s="485"/>
      <c r="AJ186" s="306"/>
      <c r="AK186" s="306"/>
      <c r="AL186" s="485"/>
      <c r="AM186" s="306"/>
      <c r="AN186" s="306"/>
      <c r="AO186" s="306"/>
      <c r="AP186" s="306"/>
      <c r="AQ186" s="306"/>
      <c r="AR186" s="306"/>
      <c r="AS186" s="485"/>
      <c r="AT186" s="306"/>
      <c r="AU186" s="485"/>
      <c r="AV186" s="306"/>
      <c r="AW186" s="306"/>
      <c r="AX186" s="306"/>
      <c r="AY186" s="306"/>
      <c r="AZ186" s="485"/>
      <c r="BA186" s="485"/>
      <c r="BB186" s="306"/>
      <c r="BC186" s="306"/>
      <c r="BD186" s="262"/>
    </row>
    <row r="187" spans="1:56" ht="37.5" customHeight="1">
      <c r="A187" s="573">
        <f ca="1">TODAY()</f>
        <v>45624</v>
      </c>
      <c r="B187" s="573"/>
      <c r="C187" s="573"/>
      <c r="D187" s="307"/>
      <c r="E187" s="295"/>
      <c r="F187" s="308"/>
      <c r="G187" s="308"/>
      <c r="H187" s="308"/>
      <c r="I187" s="584" t="str">
        <f ca="1">L188</f>
        <v xml:space="preserve">保育施設名_法令SCS_2変更確認_241128 .pdf </v>
      </c>
      <c r="J187" s="585"/>
      <c r="K187" s="585"/>
      <c r="L187" s="585"/>
      <c r="M187" s="309"/>
      <c r="N187" s="310"/>
      <c r="O187" s="310"/>
      <c r="P187" s="310"/>
      <c r="Q187" s="311"/>
      <c r="R187" s="515" t="s">
        <v>419</v>
      </c>
      <c r="S187" s="312"/>
      <c r="T187" s="313"/>
      <c r="U187" s="314"/>
      <c r="V187" s="314"/>
      <c r="W187" s="315"/>
      <c r="X187" s="466"/>
      <c r="Y187" s="315"/>
      <c r="Z187" s="314"/>
      <c r="AA187" s="315"/>
      <c r="AB187" s="262"/>
      <c r="AC187" s="262"/>
      <c r="AD187" s="262"/>
      <c r="AE187" s="262"/>
      <c r="AF187" s="262"/>
      <c r="AG187" s="262"/>
      <c r="AH187" s="262"/>
      <c r="AI187" s="262"/>
      <c r="AJ187" s="262"/>
      <c r="AK187" s="262"/>
      <c r="AL187" s="262"/>
      <c r="AM187" s="262"/>
      <c r="AN187" s="262"/>
      <c r="AO187" s="262"/>
      <c r="AP187" s="262"/>
      <c r="AQ187" s="262"/>
      <c r="AR187" s="262"/>
      <c r="AS187" s="262"/>
      <c r="AT187" s="262"/>
      <c r="AU187" s="262"/>
      <c r="AV187" s="262"/>
      <c r="AW187" s="262"/>
      <c r="AX187" s="262"/>
      <c r="AY187" s="262"/>
      <c r="AZ187" s="262"/>
      <c r="BA187" s="262"/>
      <c r="BB187" s="262"/>
      <c r="BC187" s="262"/>
      <c r="BD187" s="262"/>
    </row>
    <row r="188" spans="1:56" ht="29.25" hidden="1" customHeight="1">
      <c r="L188" s="55" t="str">
        <f ca="1">'【印刷提出① 基本事項】'!F7&amp;"_法令SCS_2変更確認_"&amp;TEXT(A187,"yymmdd")&amp;" .pdf "</f>
        <v xml:space="preserve">保育施設名_法令SCS_2変更確認_241128 .pdf </v>
      </c>
      <c r="X188" s="462"/>
      <c r="AI188" s="479"/>
      <c r="AS188" s="479"/>
      <c r="AU188" s="479"/>
      <c r="AZ188" s="479"/>
      <c r="BA188" s="479"/>
    </row>
    <row r="189" spans="1:56" ht="15.75" hidden="1" customHeight="1">
      <c r="X189" s="462"/>
      <c r="AI189" s="479"/>
      <c r="AS189" s="479"/>
      <c r="AU189" s="479"/>
      <c r="AZ189" s="479"/>
      <c r="BA189" s="479"/>
    </row>
    <row r="190" spans="1:56" ht="15.75" hidden="1" customHeight="1">
      <c r="X190" s="462"/>
      <c r="AI190" s="479"/>
      <c r="AS190" s="479"/>
      <c r="AU190" s="479"/>
      <c r="AZ190" s="479"/>
      <c r="BA190" s="479"/>
    </row>
    <row r="191" spans="1:56" ht="15.75" hidden="1" customHeight="1">
      <c r="X191" s="462"/>
      <c r="AI191" s="479"/>
      <c r="AS191" s="479"/>
      <c r="AU191" s="479"/>
      <c r="AZ191" s="479"/>
      <c r="BA191" s="479"/>
    </row>
    <row r="192" spans="1:56" ht="15.75" hidden="1" customHeight="1">
      <c r="X192" s="462"/>
      <c r="AI192" s="479"/>
      <c r="AS192" s="479"/>
      <c r="AU192" s="479"/>
      <c r="AZ192" s="479"/>
      <c r="BA192" s="479"/>
    </row>
    <row r="193" spans="2:53" ht="15.75" hidden="1" customHeight="1">
      <c r="X193" s="462"/>
      <c r="AI193" s="479"/>
      <c r="AS193" s="479"/>
      <c r="AU193" s="479"/>
      <c r="AZ193" s="479"/>
      <c r="BA193" s="479"/>
    </row>
    <row r="194" spans="2:53" ht="15.75" hidden="1" customHeight="1">
      <c r="X194" s="462"/>
      <c r="AI194" s="479"/>
      <c r="AS194" s="479"/>
      <c r="AU194" s="479"/>
      <c r="AZ194" s="479"/>
      <c r="BA194" s="479"/>
    </row>
    <row r="195" spans="2:53" ht="15.75" hidden="1" customHeight="1">
      <c r="X195" s="462"/>
      <c r="AI195" s="479"/>
      <c r="AS195" s="479"/>
      <c r="AU195" s="479"/>
      <c r="AZ195" s="479"/>
      <c r="BA195" s="479"/>
    </row>
    <row r="196" spans="2:53" ht="15.75" hidden="1" customHeight="1">
      <c r="X196" s="462"/>
      <c r="AI196" s="479"/>
      <c r="AS196" s="479"/>
      <c r="AU196" s="479"/>
      <c r="AZ196" s="479"/>
      <c r="BA196" s="479"/>
    </row>
    <row r="197" spans="2:53" ht="15.75" hidden="1" customHeight="1">
      <c r="X197" s="462"/>
      <c r="AI197" s="479"/>
      <c r="AS197" s="479"/>
      <c r="AU197" s="479"/>
      <c r="AZ197" s="479"/>
      <c r="BA197" s="479"/>
    </row>
    <row r="198" spans="2:53" ht="15.75" hidden="1" customHeight="1">
      <c r="T198" s="459" t="s">
        <v>133</v>
      </c>
      <c r="U198" s="496">
        <f>SUM(U9:U196)</f>
        <v>0</v>
      </c>
      <c r="V198" s="497">
        <f t="shared" ref="V198:BA198" si="0">SUM(V9:V196)</f>
        <v>0</v>
      </c>
      <c r="W198" s="497">
        <f t="shared" si="0"/>
        <v>0</v>
      </c>
      <c r="X198" s="464">
        <f t="shared" si="0"/>
        <v>0</v>
      </c>
      <c r="Y198" s="58">
        <f t="shared" si="0"/>
        <v>0</v>
      </c>
      <c r="Z198" s="58">
        <f t="shared" si="0"/>
        <v>0</v>
      </c>
      <c r="AA198" s="58">
        <f t="shared" si="0"/>
        <v>0</v>
      </c>
      <c r="AB198" s="58">
        <f t="shared" si="0"/>
        <v>0</v>
      </c>
      <c r="AC198" s="58">
        <f t="shared" si="0"/>
        <v>0</v>
      </c>
      <c r="AD198" s="58">
        <f t="shared" si="0"/>
        <v>0</v>
      </c>
      <c r="AE198" s="58">
        <f t="shared" si="0"/>
        <v>0</v>
      </c>
      <c r="AF198" s="58">
        <f t="shared" si="0"/>
        <v>0</v>
      </c>
      <c r="AG198" s="58">
        <f t="shared" si="0"/>
        <v>0</v>
      </c>
      <c r="AH198" s="58">
        <f t="shared" si="0"/>
        <v>0</v>
      </c>
      <c r="AI198" s="483">
        <f t="shared" si="0"/>
        <v>0</v>
      </c>
      <c r="AJ198" s="58">
        <f t="shared" si="0"/>
        <v>0</v>
      </c>
      <c r="AK198" s="58">
        <f t="shared" si="0"/>
        <v>0</v>
      </c>
      <c r="AL198" s="58">
        <f t="shared" si="0"/>
        <v>0</v>
      </c>
      <c r="AM198" s="58">
        <f t="shared" si="0"/>
        <v>0</v>
      </c>
      <c r="AN198" s="58">
        <f t="shared" si="0"/>
        <v>0</v>
      </c>
      <c r="AO198" s="58">
        <f t="shared" si="0"/>
        <v>0</v>
      </c>
      <c r="AP198" s="58">
        <f t="shared" si="0"/>
        <v>0</v>
      </c>
      <c r="AQ198" s="58">
        <f t="shared" si="0"/>
        <v>0</v>
      </c>
      <c r="AR198" s="58">
        <f t="shared" si="0"/>
        <v>0</v>
      </c>
      <c r="AS198" s="483">
        <f t="shared" si="0"/>
        <v>0</v>
      </c>
      <c r="AT198" s="58">
        <f t="shared" si="0"/>
        <v>0</v>
      </c>
      <c r="AU198" s="483">
        <f t="shared" si="0"/>
        <v>0</v>
      </c>
      <c r="AV198" s="58">
        <f t="shared" si="0"/>
        <v>0</v>
      </c>
      <c r="AW198" s="58">
        <f t="shared" si="0"/>
        <v>0</v>
      </c>
      <c r="AX198" s="58">
        <f t="shared" si="0"/>
        <v>0</v>
      </c>
      <c r="AY198" s="58">
        <f t="shared" si="0"/>
        <v>0</v>
      </c>
      <c r="AZ198" s="483">
        <f t="shared" si="0"/>
        <v>0</v>
      </c>
      <c r="BA198" s="483">
        <f t="shared" si="0"/>
        <v>0</v>
      </c>
    </row>
    <row r="199" spans="2:53" s="458" customFormat="1" ht="56.25" hidden="1" customHeight="1">
      <c r="B199" s="4"/>
      <c r="C199" s="4"/>
      <c r="D199" s="4"/>
      <c r="E199" s="4"/>
      <c r="F199" s="4"/>
      <c r="G199" s="61"/>
      <c r="H199" s="66"/>
      <c r="I199" s="4"/>
      <c r="J199" s="4"/>
      <c r="K199" s="4"/>
      <c r="L199" s="4"/>
      <c r="M199" s="4"/>
      <c r="N199" s="66"/>
      <c r="O199" s="66"/>
      <c r="P199" s="4"/>
      <c r="Q199" s="4"/>
      <c r="R199" s="4"/>
      <c r="S199" s="11"/>
      <c r="T199" s="57"/>
      <c r="U199" s="60" t="str">
        <f t="shared" ref="U199:W199" si="1">U6</f>
        <v>建築士必須判断A</v>
      </c>
      <c r="V199" s="60" t="str">
        <f t="shared" si="1"/>
        <v>建築士必須判断B</v>
      </c>
      <c r="W199" s="60" t="str">
        <f t="shared" si="1"/>
        <v>協会建築士審査</v>
      </c>
      <c r="X199" s="463" t="str">
        <f>X6</f>
        <v>士名番号</v>
      </c>
      <c r="Y199" s="60" t="str">
        <f t="shared" ref="Y199:BA199" si="2">Y6</f>
        <v>建築重要</v>
      </c>
      <c r="Z199" s="60" t="str">
        <f t="shared" si="2"/>
        <v>有効a</v>
      </c>
      <c r="AA199" s="60" t="str">
        <f t="shared" si="2"/>
        <v>区画a</v>
      </c>
      <c r="AB199" s="60" t="str">
        <f t="shared" si="2"/>
        <v>避難a</v>
      </c>
      <c r="AC199" s="60" t="str">
        <f t="shared" si="2"/>
        <v>採光a</v>
      </c>
      <c r="AD199" s="60" t="str">
        <f t="shared" si="2"/>
        <v>採光b</v>
      </c>
      <c r="AE199" s="60" t="str">
        <f t="shared" si="2"/>
        <v>居室a</v>
      </c>
      <c r="AF199" s="60" t="str">
        <f t="shared" si="2"/>
        <v>病児専用a</v>
      </c>
      <c r="AG199" s="60" t="str">
        <f t="shared" si="2"/>
        <v>病児専用b</v>
      </c>
      <c r="AH199" s="60" t="str">
        <f t="shared" si="2"/>
        <v>別紙a</v>
      </c>
      <c r="AI199" s="486" t="str">
        <f t="shared" si="2"/>
        <v>安静区切a</v>
      </c>
      <c r="AJ199" s="60" t="str">
        <f t="shared" si="2"/>
        <v>安静区切b</v>
      </c>
      <c r="AK199" s="60" t="str">
        <f t="shared" si="2"/>
        <v>安静区切c</v>
      </c>
      <c r="AL199" s="60" t="str">
        <f t="shared" si="2"/>
        <v>安静区切d</v>
      </c>
      <c r="AM199" s="60" t="str">
        <f t="shared" si="2"/>
        <v>安静室a</v>
      </c>
      <c r="AN199" s="60" t="str">
        <f t="shared" si="2"/>
        <v>安静室b</v>
      </c>
      <c r="AO199" s="60" t="str">
        <f t="shared" si="2"/>
        <v>その他の間仕切a</v>
      </c>
      <c r="AP199" s="60" t="str">
        <f t="shared" si="2"/>
        <v>返還a</v>
      </c>
      <c r="AQ199" s="60" t="str">
        <f t="shared" si="2"/>
        <v>返還b</v>
      </c>
      <c r="AR199" s="60" t="str">
        <f t="shared" si="2"/>
        <v>消防a</v>
      </c>
      <c r="AS199" s="486" t="str">
        <f t="shared" si="2"/>
        <v>経費a</v>
      </c>
      <c r="AT199" s="60" t="str">
        <f t="shared" si="2"/>
        <v>便所数a</v>
      </c>
      <c r="AU199" s="486" t="str">
        <f t="shared" si="2"/>
        <v>便所数b</v>
      </c>
      <c r="AV199" s="60" t="str">
        <f t="shared" si="2"/>
        <v>定員内訳a</v>
      </c>
      <c r="AW199" s="60" t="str">
        <f t="shared" si="2"/>
        <v>病児病後児a</v>
      </c>
      <c r="AX199" s="60" t="str">
        <f t="shared" si="2"/>
        <v>体調不良児a</v>
      </c>
      <c r="AY199" s="60" t="str">
        <f t="shared" si="2"/>
        <v>一時預かりa</v>
      </c>
      <c r="AZ199" s="486" t="str">
        <f t="shared" si="2"/>
        <v>協議a</v>
      </c>
      <c r="BA199" s="486" t="str">
        <f t="shared" si="2"/>
        <v>調理室a</v>
      </c>
    </row>
    <row r="200" spans="2:53" ht="15.75" hidden="1" customHeight="1">
      <c r="U200" s="57" t="s">
        <v>160</v>
      </c>
      <c r="W200" s="58" t="s">
        <v>161</v>
      </c>
      <c r="X200" s="67"/>
      <c r="Y200" s="67"/>
      <c r="Z200" s="67"/>
      <c r="AA200" s="67"/>
      <c r="AB200" s="67"/>
      <c r="AC200" s="67"/>
      <c r="AD200" s="67"/>
      <c r="AE200" s="67"/>
    </row>
    <row r="201" spans="2:53" ht="15.75" hidden="1" customHeight="1">
      <c r="U201" s="57" t="s">
        <v>162</v>
      </c>
      <c r="W201" s="58" t="s">
        <v>162</v>
      </c>
    </row>
    <row r="202" spans="2:53" ht="15.75" hidden="1" customHeight="1">
      <c r="U202" s="460">
        <f>COUNTIF(U14:U175,U200)</f>
        <v>0</v>
      </c>
      <c r="V202" s="460"/>
      <c r="W202" s="122">
        <f>COUNTIF(W14:W175,W200)</f>
        <v>0</v>
      </c>
    </row>
    <row r="203" spans="2:53" ht="15.75" hidden="1" customHeight="1">
      <c r="U203" s="57" t="s">
        <v>163</v>
      </c>
    </row>
    <row r="204" spans="2:53" ht="15.75" hidden="1" customHeight="1">
      <c r="U204" s="57" t="s">
        <v>162</v>
      </c>
    </row>
    <row r="205" spans="2:53" ht="15.75" hidden="1" customHeight="1">
      <c r="U205" s="460">
        <f>COUNTIF(U14:U175,U203)</f>
        <v>0</v>
      </c>
      <c r="V205" s="460"/>
    </row>
    <row r="206" spans="2:53" ht="15.75" hidden="1" customHeight="1">
      <c r="U206" s="58">
        <f>U202*3+U205</f>
        <v>0</v>
      </c>
      <c r="V206" s="58"/>
    </row>
    <row r="207" spans="2:53" ht="15.75" hidden="1" customHeight="1" thickBot="1"/>
    <row r="208" spans="2:53" ht="15.75" hidden="1" customHeight="1" thickBot="1">
      <c r="S208" s="576" t="s">
        <v>324</v>
      </c>
      <c r="U208" s="498">
        <f>U198+V198</f>
        <v>0</v>
      </c>
      <c r="V208" s="461"/>
    </row>
    <row r="209" spans="19:19" ht="15.75" hidden="1" customHeight="1">
      <c r="S209" s="576"/>
    </row>
    <row r="210" spans="19:19" ht="15.75" hidden="1" customHeight="1">
      <c r="S210" s="576"/>
    </row>
    <row r="211" spans="19:19" ht="15.75" hidden="1" customHeight="1">
      <c r="S211" s="576"/>
    </row>
  </sheetData>
  <sheetProtection algorithmName="SHA-512" hashValue="GNCczGAVbybnQgFIsbJ9/pNFjgh6rQX9DnGoa54DHMtAV73HNyFPWkDLsbxajJRUEBBCbRr9tKUSs+E/H0Xi+w==" saltValue="mNFVV6b1IIPxadluDwCbJw==" spinCount="100000" sheet="1" objects="1" scenarios="1" selectLockedCells="1"/>
  <mergeCells count="50">
    <mergeCell ref="I187:L187"/>
    <mergeCell ref="G184:N184"/>
    <mergeCell ref="E143:E182"/>
    <mergeCell ref="E15:E17"/>
    <mergeCell ref="E6:R6"/>
    <mergeCell ref="E20:E44"/>
    <mergeCell ref="E109:E120"/>
    <mergeCell ref="E57:E92"/>
    <mergeCell ref="E7:P7"/>
    <mergeCell ref="E95:E101"/>
    <mergeCell ref="M13:Q13"/>
    <mergeCell ref="E4:S4"/>
    <mergeCell ref="S70:S71"/>
    <mergeCell ref="S121:S122"/>
    <mergeCell ref="S21:S22"/>
    <mergeCell ref="S33:S34"/>
    <mergeCell ref="S39:S40"/>
    <mergeCell ref="S44:S45"/>
    <mergeCell ref="S58:S59"/>
    <mergeCell ref="S64:S65"/>
    <mergeCell ref="S27:S28"/>
    <mergeCell ref="S49:S50"/>
    <mergeCell ref="S76:S77"/>
    <mergeCell ref="S102:S103"/>
    <mergeCell ref="S16:S17"/>
    <mergeCell ref="S179:S180"/>
    <mergeCell ref="S82:S83"/>
    <mergeCell ref="S88:S89"/>
    <mergeCell ref="S159:S160"/>
    <mergeCell ref="S164:S165"/>
    <mergeCell ref="S169:S170"/>
    <mergeCell ref="S154:S155"/>
    <mergeCell ref="S144:S145"/>
    <mergeCell ref="S149:S150"/>
    <mergeCell ref="A187:C187"/>
    <mergeCell ref="E185:S185"/>
    <mergeCell ref="S208:S211"/>
    <mergeCell ref="F8:R8"/>
    <mergeCell ref="M9:Q9"/>
    <mergeCell ref="M10:Q10"/>
    <mergeCell ref="M11:Q11"/>
    <mergeCell ref="M12:Q12"/>
    <mergeCell ref="I9:L13"/>
    <mergeCell ref="S96:S97"/>
    <mergeCell ref="S110:S111"/>
    <mergeCell ref="S115:S116"/>
    <mergeCell ref="S126:S127"/>
    <mergeCell ref="S131:S132"/>
    <mergeCell ref="S137:S138"/>
    <mergeCell ref="S174:S175"/>
  </mergeCells>
  <phoneticPr fontId="3"/>
  <conditionalFormatting sqref="E15">
    <cfRule type="expression" dxfId="408" priority="489">
      <formula>$G$16</formula>
    </cfRule>
  </conditionalFormatting>
  <conditionalFormatting sqref="E20:E54">
    <cfRule type="expression" dxfId="407" priority="3103">
      <formula>$G$21</formula>
    </cfRule>
    <cfRule type="expression" dxfId="406" priority="3101">
      <formula>$G$49</formula>
    </cfRule>
    <cfRule type="expression" dxfId="405" priority="3102">
      <formula>$G$33</formula>
    </cfRule>
  </conditionalFormatting>
  <conditionalFormatting sqref="E57">
    <cfRule type="expression" dxfId="404" priority="4056">
      <formula>OR($G$58=1,$G$58=2)</formula>
    </cfRule>
  </conditionalFormatting>
  <conditionalFormatting sqref="E95:E106">
    <cfRule type="expression" dxfId="403" priority="4034">
      <formula>$G$96</formula>
    </cfRule>
  </conditionalFormatting>
  <conditionalFormatting sqref="E109 E121:E140">
    <cfRule type="expression" dxfId="402" priority="3998">
      <formula>$G$110&gt;0</formula>
    </cfRule>
  </conditionalFormatting>
  <conditionalFormatting sqref="E143:E182">
    <cfRule type="expression" dxfId="401" priority="72">
      <formula>$G$174=1</formula>
    </cfRule>
    <cfRule type="expression" dxfId="400" priority="71">
      <formula>$G$169=1</formula>
    </cfRule>
    <cfRule type="expression" dxfId="399" priority="9">
      <formula>$G$179=1</formula>
    </cfRule>
    <cfRule type="expression" dxfId="398" priority="10">
      <formula>$G$144=1</formula>
    </cfRule>
    <cfRule type="expression" dxfId="397" priority="70">
      <formula>$G$164=1</formula>
    </cfRule>
    <cfRule type="expression" dxfId="396" priority="69">
      <formula>$G$159=1</formula>
    </cfRule>
    <cfRule type="expression" dxfId="395" priority="68">
      <formula>$G$154=1</formula>
    </cfRule>
    <cfRule type="expression" dxfId="394" priority="65">
      <formula>$G$149=1</formula>
    </cfRule>
  </conditionalFormatting>
  <conditionalFormatting sqref="I16:I17">
    <cfRule type="expression" dxfId="393" priority="32">
      <formula>$G$16=0</formula>
    </cfRule>
  </conditionalFormatting>
  <conditionalFormatting sqref="I21:I22 I33:I34 I49:I50">
    <cfRule type="expression" priority="1" stopIfTrue="1">
      <formula>AND($G$21&gt;0,$G$33&gt;0,$G$49&gt;0)</formula>
    </cfRule>
    <cfRule type="expression" dxfId="392" priority="4">
      <formula>OR($G$21&gt;0,$G$33&gt;0,$G$49&gt;0)</formula>
    </cfRule>
  </conditionalFormatting>
  <conditionalFormatting sqref="I144:I145">
    <cfRule type="expression" dxfId="391" priority="18">
      <formula>$G$144=0</formula>
    </cfRule>
  </conditionalFormatting>
  <conditionalFormatting sqref="I149:I150">
    <cfRule type="expression" dxfId="390" priority="17">
      <formula>$G$149=0</formula>
    </cfRule>
  </conditionalFormatting>
  <conditionalFormatting sqref="I154:I155">
    <cfRule type="expression" dxfId="389" priority="73">
      <formula>$G$154=0</formula>
    </cfRule>
  </conditionalFormatting>
  <conditionalFormatting sqref="I159:I160">
    <cfRule type="expression" dxfId="388" priority="16">
      <formula>$G$159=0</formula>
    </cfRule>
  </conditionalFormatting>
  <conditionalFormatting sqref="I164:I165">
    <cfRule type="expression" dxfId="387" priority="15">
      <formula>$G$164=0</formula>
    </cfRule>
  </conditionalFormatting>
  <conditionalFormatting sqref="I169:I170">
    <cfRule type="expression" dxfId="386" priority="14">
      <formula>$G$169=0</formula>
    </cfRule>
  </conditionalFormatting>
  <conditionalFormatting sqref="I174:I175">
    <cfRule type="expression" dxfId="385" priority="13">
      <formula>$G$174=0</formula>
    </cfRule>
  </conditionalFormatting>
  <conditionalFormatting sqref="L16">
    <cfRule type="expression" dxfId="384" priority="1434">
      <formula>$G$16=1</formula>
    </cfRule>
  </conditionalFormatting>
  <conditionalFormatting sqref="L17">
    <cfRule type="expression" dxfId="383" priority="794">
      <formula>$G$16=2</formula>
    </cfRule>
  </conditionalFormatting>
  <conditionalFormatting sqref="L22">
    <cfRule type="expression" dxfId="382" priority="242">
      <formula>$G$21=2</formula>
    </cfRule>
  </conditionalFormatting>
  <conditionalFormatting sqref="L34">
    <cfRule type="expression" dxfId="381" priority="287">
      <formula>$G$33=2</formula>
    </cfRule>
  </conditionalFormatting>
  <conditionalFormatting sqref="L50">
    <cfRule type="expression" dxfId="380" priority="1551">
      <formula>$G$49=2</formula>
    </cfRule>
  </conditionalFormatting>
  <conditionalFormatting sqref="L55">
    <cfRule type="expression" dxfId="379" priority="220">
      <formula>AND($G$21&gt;0,$G$33&gt;0,$G$49&gt;0)</formula>
    </cfRule>
    <cfRule type="expression" dxfId="378" priority="12">
      <formula>AND($G$21=0,$G$33=0,$G$49=0)</formula>
    </cfRule>
  </conditionalFormatting>
  <conditionalFormatting sqref="L93">
    <cfRule type="expression" dxfId="377" priority="118">
      <formula>OR($G$58=0,$G$58=1)</formula>
    </cfRule>
    <cfRule type="expression" dxfId="376" priority="117">
      <formula>AND($G$58=2,$N$76&gt;0,$N$82&gt;0,$N$88&gt;0)</formula>
    </cfRule>
  </conditionalFormatting>
  <conditionalFormatting sqref="L107">
    <cfRule type="expression" dxfId="375" priority="107">
      <formula>OR($G$96=0,$G$96=1)</formula>
    </cfRule>
  </conditionalFormatting>
  <conditionalFormatting sqref="L141">
    <cfRule type="expression" dxfId="374" priority="2">
      <formula>AND($N$126=2,$N$131&gt;0,$N$137&gt;0)</formula>
    </cfRule>
    <cfRule type="expression" dxfId="373" priority="4069">
      <formula>AND($N$126=1,$N$131&gt;0)</formula>
    </cfRule>
    <cfRule type="expression" dxfId="372" priority="4070">
      <formula>OR($G$110=0,$G$110=1)</formula>
    </cfRule>
  </conditionalFormatting>
  <conditionalFormatting sqref="L144">
    <cfRule type="expression" dxfId="371" priority="66">
      <formula>$G$144=1</formula>
    </cfRule>
  </conditionalFormatting>
  <conditionalFormatting sqref="L145">
    <cfRule type="expression" dxfId="370" priority="67">
      <formula>$G$144=2</formula>
    </cfRule>
  </conditionalFormatting>
  <conditionalFormatting sqref="L149">
    <cfRule type="expression" dxfId="369" priority="76">
      <formula>$G$149=1</formula>
    </cfRule>
  </conditionalFormatting>
  <conditionalFormatting sqref="L150">
    <cfRule type="expression" dxfId="368" priority="77">
      <formula>$G$149=2</formula>
    </cfRule>
  </conditionalFormatting>
  <conditionalFormatting sqref="L154">
    <cfRule type="expression" dxfId="367" priority="245">
      <formula>$G$154=1</formula>
    </cfRule>
  </conditionalFormatting>
  <conditionalFormatting sqref="L155">
    <cfRule type="expression" dxfId="366" priority="246">
      <formula>$G$154=2</formula>
    </cfRule>
  </conditionalFormatting>
  <conditionalFormatting sqref="L159">
    <cfRule type="expression" dxfId="365" priority="247">
      <formula>$G$159=1</formula>
    </cfRule>
  </conditionalFormatting>
  <conditionalFormatting sqref="L160">
    <cfRule type="expression" dxfId="364" priority="248">
      <formula>$G$159=2</formula>
    </cfRule>
  </conditionalFormatting>
  <conditionalFormatting sqref="L164">
    <cfRule type="expression" dxfId="363" priority="249">
      <formula>$G$164=1</formula>
    </cfRule>
  </conditionalFormatting>
  <conditionalFormatting sqref="L165">
    <cfRule type="expression" dxfId="362" priority="253">
      <formula>$G$164=2</formula>
    </cfRule>
  </conditionalFormatting>
  <conditionalFormatting sqref="L169">
    <cfRule type="expression" dxfId="361" priority="252">
      <formula>$G$169=1</formula>
    </cfRule>
  </conditionalFormatting>
  <conditionalFormatting sqref="L170">
    <cfRule type="expression" dxfId="360" priority="254">
      <formula>$G$169=2</formula>
    </cfRule>
  </conditionalFormatting>
  <conditionalFormatting sqref="L174">
    <cfRule type="expression" dxfId="359" priority="250">
      <formula>$G$174=1</formula>
    </cfRule>
  </conditionalFormatting>
  <conditionalFormatting sqref="L175">
    <cfRule type="expression" dxfId="358" priority="251">
      <formula>$G$174=2</formula>
    </cfRule>
  </conditionalFormatting>
  <conditionalFormatting sqref="L179">
    <cfRule type="expression" dxfId="357" priority="255">
      <formula>$G$179=1</formula>
    </cfRule>
  </conditionalFormatting>
  <conditionalFormatting sqref="L180">
    <cfRule type="expression" dxfId="356" priority="303">
      <formula>$G$179=2</formula>
    </cfRule>
  </conditionalFormatting>
  <conditionalFormatting sqref="M20 M26">
    <cfRule type="expression" dxfId="355" priority="236">
      <formula>$G$21=1</formula>
    </cfRule>
  </conditionalFormatting>
  <conditionalFormatting sqref="M32 M38 M43">
    <cfRule type="expression" dxfId="354" priority="238">
      <formula>$G$33=1</formula>
    </cfRule>
  </conditionalFormatting>
  <conditionalFormatting sqref="M48">
    <cfRule type="expression" dxfId="353" priority="241">
      <formula>$G$49=1</formula>
    </cfRule>
  </conditionalFormatting>
  <conditionalFormatting sqref="M57 M63 M69">
    <cfRule type="expression" dxfId="352" priority="122">
      <formula>$G$58=1</formula>
    </cfRule>
  </conditionalFormatting>
  <conditionalFormatting sqref="M75 M81 M87">
    <cfRule type="expression" dxfId="351" priority="128">
      <formula>$G$58=2</formula>
    </cfRule>
  </conditionalFormatting>
  <conditionalFormatting sqref="M95">
    <cfRule type="expression" dxfId="350" priority="136">
      <formula>$G$96=1</formula>
    </cfRule>
  </conditionalFormatting>
  <conditionalFormatting sqref="M101">
    <cfRule type="expression" dxfId="349" priority="142">
      <formula>$G$96=2</formula>
    </cfRule>
  </conditionalFormatting>
  <conditionalFormatting sqref="M109 M114">
    <cfRule type="expression" dxfId="348" priority="94">
      <formula>$G$110=1</formula>
    </cfRule>
  </conditionalFormatting>
  <conditionalFormatting sqref="M120">
    <cfRule type="expression" dxfId="347" priority="35">
      <formula>AND($G$110=1,$N$110=2)</formula>
    </cfRule>
  </conditionalFormatting>
  <conditionalFormatting sqref="M125 M130 M136">
    <cfRule type="expression" dxfId="346" priority="96">
      <formula>$G$110=2</formula>
    </cfRule>
  </conditionalFormatting>
  <conditionalFormatting sqref="P21:P23">
    <cfRule type="expression" dxfId="345" priority="31">
      <formula>$S$20=TRUE</formula>
    </cfRule>
  </conditionalFormatting>
  <conditionalFormatting sqref="P27:P29">
    <cfRule type="expression" dxfId="344" priority="30">
      <formula>$S$26=TRUE</formula>
    </cfRule>
  </conditionalFormatting>
  <conditionalFormatting sqref="P33:P35">
    <cfRule type="expression" dxfId="343" priority="29">
      <formula>$S$32=TRUE</formula>
    </cfRule>
  </conditionalFormatting>
  <conditionalFormatting sqref="P39:P40">
    <cfRule type="expression" dxfId="342" priority="28">
      <formula>$S$38=TRUE</formula>
    </cfRule>
  </conditionalFormatting>
  <conditionalFormatting sqref="P44:P45">
    <cfRule type="expression" dxfId="341" priority="27">
      <formula>$S$43=TRUE</formula>
    </cfRule>
  </conditionalFormatting>
  <conditionalFormatting sqref="P49:P50">
    <cfRule type="expression" dxfId="340" priority="26">
      <formula>$S$48=TRUE</formula>
    </cfRule>
  </conditionalFormatting>
  <conditionalFormatting sqref="P58:P60">
    <cfRule type="expression" dxfId="339" priority="25">
      <formula>$S$57=TRUE</formula>
    </cfRule>
  </conditionalFormatting>
  <conditionalFormatting sqref="P64:P66">
    <cfRule type="expression" dxfId="338" priority="24">
      <formula>$S$63=TRUE</formula>
    </cfRule>
  </conditionalFormatting>
  <conditionalFormatting sqref="P70:P71">
    <cfRule type="expression" dxfId="337" priority="23">
      <formula>$S$69=TRUE</formula>
    </cfRule>
  </conditionalFormatting>
  <conditionalFormatting sqref="P88:P90">
    <cfRule type="expression" dxfId="336" priority="33">
      <formula>$S$87=TRUE</formula>
    </cfRule>
  </conditionalFormatting>
  <conditionalFormatting sqref="P96:P98">
    <cfRule type="expression" dxfId="335" priority="21">
      <formula>$S$95=TRUE</formula>
    </cfRule>
  </conditionalFormatting>
  <conditionalFormatting sqref="P102:P104">
    <cfRule type="expression" dxfId="334" priority="22">
      <formula>$S$101=TRUE</formula>
    </cfRule>
  </conditionalFormatting>
  <conditionalFormatting sqref="P131:P133">
    <cfRule type="expression" dxfId="333" priority="20">
      <formula>$S$130=TRUE</formula>
    </cfRule>
  </conditionalFormatting>
  <conditionalFormatting sqref="P137:P138">
    <cfRule type="expression" dxfId="332" priority="19">
      <formula>$S$136=TRUE</formula>
    </cfRule>
  </conditionalFormatting>
  <conditionalFormatting sqref="P120:R122">
    <cfRule type="expression" dxfId="331" priority="45">
      <formula>OR($N$110=0,$N$110=1)</formula>
    </cfRule>
  </conditionalFormatting>
  <conditionalFormatting sqref="P20:S29">
    <cfRule type="expression" dxfId="330" priority="228">
      <formula>OR($G$21=0,$G$21=2)</formula>
    </cfRule>
  </conditionalFormatting>
  <conditionalFormatting sqref="P32:S45">
    <cfRule type="expression" dxfId="329" priority="224">
      <formula>OR($G$33=0,$G$33=2)</formula>
    </cfRule>
  </conditionalFormatting>
  <conditionalFormatting sqref="P48:S52">
    <cfRule type="expression" dxfId="328" priority="223">
      <formula>OR($G$49=0,$G$49=2)</formula>
    </cfRule>
  </conditionalFormatting>
  <conditionalFormatting sqref="P57:S72">
    <cfRule type="expression" dxfId="327" priority="83">
      <formula>OR($G$58=0,$G$58=2)</formula>
    </cfRule>
  </conditionalFormatting>
  <conditionalFormatting sqref="P75:S90">
    <cfRule type="expression" dxfId="326" priority="111">
      <formula>OR($G$58=0,$G$58=1)</formula>
    </cfRule>
  </conditionalFormatting>
  <conditionalFormatting sqref="P95:S99">
    <cfRule type="expression" dxfId="325" priority="134">
      <formula>$G$96=2</formula>
    </cfRule>
  </conditionalFormatting>
  <conditionalFormatting sqref="P95:S106">
    <cfRule type="expression" dxfId="324" priority="50">
      <formula>$G$96=0</formula>
    </cfRule>
  </conditionalFormatting>
  <conditionalFormatting sqref="P101:S105">
    <cfRule type="expression" dxfId="323" priority="108">
      <formula>$G$96=1</formula>
    </cfRule>
  </conditionalFormatting>
  <conditionalFormatting sqref="P109:S122">
    <cfRule type="expression" dxfId="322" priority="92">
      <formula>OR($G$110=0,$G$110=2)</formula>
    </cfRule>
  </conditionalFormatting>
  <conditionalFormatting sqref="P125:S138">
    <cfRule type="expression" dxfId="321" priority="48">
      <formula>OR($G$110=0,$G$110=1)</formula>
    </cfRule>
  </conditionalFormatting>
  <conditionalFormatting sqref="P136:S138">
    <cfRule type="expression" dxfId="320" priority="7">
      <formula>OR($N$126=0,$N$126=1)</formula>
    </cfRule>
  </conditionalFormatting>
  <conditionalFormatting sqref="R7">
    <cfRule type="expression" dxfId="319" priority="146">
      <formula>$W$202&gt;1</formula>
    </cfRule>
    <cfRule type="expression" dxfId="318" priority="147">
      <formula>$U$206&gt;2</formula>
    </cfRule>
  </conditionalFormatting>
  <conditionalFormatting sqref="R18">
    <cfRule type="expression" dxfId="313" priority="318">
      <formula>AND($G$16=0,#REF!=0,#REF!=0,#REF!=0)</formula>
    </cfRule>
    <cfRule type="expression" dxfId="312" priority="317">
      <formula>AND($G$16&gt;0,#REF!&gt;0,#REF!&gt;0,#REF!)</formula>
    </cfRule>
  </conditionalFormatting>
  <conditionalFormatting sqref="R21">
    <cfRule type="expression" dxfId="311" priority="281">
      <formula>$N$21=1</formula>
    </cfRule>
  </conditionalFormatting>
  <conditionalFormatting sqref="R22">
    <cfRule type="expression" dxfId="310" priority="282">
      <formula>$N$21=2</formula>
    </cfRule>
  </conditionalFormatting>
  <conditionalFormatting sqref="R23">
    <cfRule type="expression" dxfId="309" priority="283">
      <formula>$N$21=3</formula>
    </cfRule>
  </conditionalFormatting>
  <conditionalFormatting sqref="R27">
    <cfRule type="expression" dxfId="308" priority="284">
      <formula>$N$27=1</formula>
    </cfRule>
  </conditionalFormatting>
  <conditionalFormatting sqref="R28">
    <cfRule type="expression" dxfId="307" priority="285">
      <formula>$N$27=2</formula>
    </cfRule>
  </conditionalFormatting>
  <conditionalFormatting sqref="R29">
    <cfRule type="expression" dxfId="306" priority="286">
      <formula>$N$27=3</formula>
    </cfRule>
  </conditionalFormatting>
  <conditionalFormatting sqref="R33">
    <cfRule type="expression" dxfId="305" priority="288">
      <formula>$N$33=1</formula>
    </cfRule>
  </conditionalFormatting>
  <conditionalFormatting sqref="R34">
    <cfRule type="expression" dxfId="304" priority="289">
      <formula>$N$33=2</formula>
    </cfRule>
  </conditionalFormatting>
  <conditionalFormatting sqref="R35">
    <cfRule type="expression" dxfId="303" priority="455">
      <formula>$N$33=3</formula>
    </cfRule>
  </conditionalFormatting>
  <conditionalFormatting sqref="R39">
    <cfRule type="expression" dxfId="302" priority="490">
      <formula>$N$39=TRUE</formula>
    </cfRule>
    <cfRule type="expression" dxfId="301" priority="456">
      <formula>$N$39=1</formula>
    </cfRule>
  </conditionalFormatting>
  <conditionalFormatting sqref="R40">
    <cfRule type="expression" dxfId="300" priority="647">
      <formula>$N$39=2</formula>
    </cfRule>
  </conditionalFormatting>
  <conditionalFormatting sqref="R44">
    <cfRule type="expression" dxfId="299" priority="648">
      <formula>$N$44=1</formula>
    </cfRule>
  </conditionalFormatting>
  <conditionalFormatting sqref="R45">
    <cfRule type="expression" dxfId="298" priority="788">
      <formula>$N$44=2</formula>
    </cfRule>
  </conditionalFormatting>
  <conditionalFormatting sqref="R49">
    <cfRule type="expression" dxfId="297" priority="1553">
      <formula>$N$49=1</formula>
    </cfRule>
  </conditionalFormatting>
  <conditionalFormatting sqref="R50">
    <cfRule type="expression" dxfId="296" priority="1557">
      <formula>$N$49=2</formula>
    </cfRule>
  </conditionalFormatting>
  <conditionalFormatting sqref="R55">
    <cfRule type="expression" dxfId="295" priority="181">
      <formula>AND($G$21=1,$G$33=0,$G$49=0,$N$21&gt;0,$N$27&gt;0)</formula>
    </cfRule>
    <cfRule type="expression" dxfId="294" priority="182">
      <formula>AND($G$21=1,$G$33=1,$N$21&gt;0,$N$27&gt;0,$N$33&gt;0,$N$39&gt;0,$N$44&gt;0)</formula>
    </cfRule>
    <cfRule type="expression" dxfId="293" priority="276">
      <formula>AND($N$21&gt;0,$N$27&gt;0,$N$33&gt;0,$N$39&gt;0,$N$44&gt;0,$N$49&gt;0)</formula>
    </cfRule>
    <cfRule type="expression" dxfId="292" priority="193">
      <formula>AND($G$21=1,$G$33=2,$G$49=2,$N$21&gt;0,$N$27&gt;0)</formula>
    </cfRule>
    <cfRule type="expression" dxfId="291" priority="194">
      <formula>AND($G$21=1,$G$33=1,$G$49=2,$N$21&gt;0,$N$27&gt;0,$N$33&gt;0,$N$39&gt;0,$N$44&gt;0)</formula>
    </cfRule>
    <cfRule type="expression" dxfId="290" priority="170">
      <formula>AND($G$21=0,$G$33=1,$G$49=0,$N$33&gt;0,$N$39&gt;0,$N$44&gt;0)</formula>
    </cfRule>
    <cfRule type="expression" dxfId="289" priority="190">
      <formula>AND($G$21=2,$G$33=1,$G$49=1, $N$33&gt;0,$N$39&gt;0,$N$44&gt;0,$N$49&gt;0)</formula>
    </cfRule>
    <cfRule type="expression" dxfId="288" priority="189">
      <formula>AND($G$21=1,$G$33=2,$G$49=1, $N$21&gt;0,$N$39&gt;0,$N$44&gt;0,$N$49&gt;0)</formula>
    </cfRule>
    <cfRule type="expression" dxfId="287" priority="188">
      <formula>AND($G$21=1,$G$33=2,$G$49=1, $N$21&gt;0,$N$27&gt;0,$N$49&gt;0)</formula>
    </cfRule>
    <cfRule type="expression" dxfId="286" priority="187">
      <formula>AND($G$21=2,$G$33=1,$G$49=2,$N$33&gt;0,$N$39&gt;0,$N$44&gt;0)</formula>
    </cfRule>
    <cfRule type="expression" dxfId="285" priority="185">
      <formula>AND($G$21=2,$G$33=1,$G$49=0,$N$33&gt;0,$N$39&gt;0,$N$44&gt;0)</formula>
    </cfRule>
    <cfRule type="expression" dxfId="284" priority="184">
      <formula>AND($G$21=1,$G$33=2,$G$49=0,$N$21&gt;0,$N$27&gt;0)</formula>
    </cfRule>
    <cfRule type="expression" dxfId="283" priority="183">
      <formula>AND($G$21=2,$G$33=2,$G$49=0)</formula>
    </cfRule>
    <cfRule type="expression" dxfId="282" priority="278">
      <formula>AND($G$21=0,$G$33=0,$G$49=0)</formula>
    </cfRule>
    <cfRule type="expression" dxfId="281" priority="172">
      <formula>AND($G$21=0,$G$33=0,$G$49=1,$N$49&gt;0)</formula>
    </cfRule>
    <cfRule type="expression" dxfId="280" priority="180">
      <formula>AND($G$21=2,$G$33=0,$G$49=0)</formula>
    </cfRule>
    <cfRule type="expression" dxfId="279" priority="179">
      <formula>AND($G$21=1,$G$33=0,$G$49=1,$N$21&gt;0,$N$27&gt;0, $N$49&gt;0)</formula>
    </cfRule>
    <cfRule type="expression" dxfId="278" priority="178">
      <formula>AND($G$21=1,$G$33=0,$G$49=2,$N$21&gt;0,$N$27&gt;0)</formula>
    </cfRule>
    <cfRule type="expression" dxfId="277" priority="177">
      <formula>AND($G$21=2,$G$33=0,$G$49=1,$N$49&gt;0)</formula>
    </cfRule>
    <cfRule type="expression" dxfId="276" priority="176">
      <formula>AND($G$21=2,$G$33=0,$G$49=2)</formula>
    </cfRule>
    <cfRule type="expression" dxfId="275" priority="175">
      <formula>AND($G$21=0,$G$33=1,$G$49=2,$N$33&gt;0,$N$39&gt;0,$N$44&gt;0)</formula>
    </cfRule>
    <cfRule type="expression" dxfId="274" priority="174">
      <formula>AND($G$21=0,$G$33=2,$G$49=1,$N$49&gt;0)</formula>
    </cfRule>
    <cfRule type="expression" dxfId="273" priority="192">
      <formula>AND($G$21=2,$G$33=2,$G$49=2)</formula>
    </cfRule>
    <cfRule type="expression" dxfId="272" priority="173">
      <formula>AND($G$21=0,$G$33=2,$G$49=2)</formula>
    </cfRule>
    <cfRule type="expression" dxfId="271" priority="171">
      <formula>AND($G$21=0,$G$33=0,$G$49=2)</formula>
    </cfRule>
    <cfRule type="expression" dxfId="270" priority="191">
      <formula>AND($G$21=2,$G$33=2,$G$49=1,$N$49&gt;0)</formula>
    </cfRule>
  </conditionalFormatting>
  <conditionalFormatting sqref="R58">
    <cfRule type="expression" dxfId="269" priority="274">
      <formula>$N$58=1</formula>
    </cfRule>
  </conditionalFormatting>
  <conditionalFormatting sqref="R59">
    <cfRule type="expression" dxfId="268" priority="314">
      <formula>$N$58=2</formula>
    </cfRule>
  </conditionalFormatting>
  <conditionalFormatting sqref="R60">
    <cfRule type="expression" dxfId="267" priority="452">
      <formula>$N$58=3</formula>
    </cfRule>
  </conditionalFormatting>
  <conditionalFormatting sqref="R64">
    <cfRule type="expression" dxfId="266" priority="550">
      <formula>$N$64=1</formula>
    </cfRule>
  </conditionalFormatting>
  <conditionalFormatting sqref="R65">
    <cfRule type="expression" dxfId="265" priority="554">
      <formula>$N$64=2</formula>
    </cfRule>
  </conditionalFormatting>
  <conditionalFormatting sqref="R66">
    <cfRule type="expression" dxfId="264" priority="664">
      <formula>$N$64=3</formula>
    </cfRule>
  </conditionalFormatting>
  <conditionalFormatting sqref="R70">
    <cfRule type="expression" dxfId="263" priority="665">
      <formula>$N$70=1</formula>
    </cfRule>
  </conditionalFormatting>
  <conditionalFormatting sqref="R71">
    <cfRule type="expression" dxfId="262" priority="666">
      <formula>$N$70=2</formula>
    </cfRule>
  </conditionalFormatting>
  <conditionalFormatting sqref="R76">
    <cfRule type="expression" dxfId="261" priority="760">
      <formula>$N$76=1</formula>
    </cfRule>
  </conditionalFormatting>
  <conditionalFormatting sqref="R77">
    <cfRule type="expression" dxfId="260" priority="950">
      <formula>$N$76=2</formula>
    </cfRule>
  </conditionalFormatting>
  <conditionalFormatting sqref="R78">
    <cfRule type="expression" dxfId="259" priority="1012">
      <formula>$N$76=3</formula>
    </cfRule>
  </conditionalFormatting>
  <conditionalFormatting sqref="R82">
    <cfRule type="expression" dxfId="258" priority="3055">
      <formula>$N$82=1</formula>
    </cfRule>
  </conditionalFormatting>
  <conditionalFormatting sqref="R83">
    <cfRule type="expression" dxfId="257" priority="3056">
      <formula>$N$82=2</formula>
    </cfRule>
  </conditionalFormatting>
  <conditionalFormatting sqref="R84">
    <cfRule type="expression" dxfId="256" priority="4061">
      <formula>$N$82=3</formula>
    </cfRule>
  </conditionalFormatting>
  <conditionalFormatting sqref="R88">
    <cfRule type="expression" dxfId="255" priority="4062">
      <formula>$N$88=1</formula>
    </cfRule>
  </conditionalFormatting>
  <conditionalFormatting sqref="R89">
    <cfRule type="expression" dxfId="254" priority="4081">
      <formula>$N$88=2</formula>
    </cfRule>
  </conditionalFormatting>
  <conditionalFormatting sqref="R90">
    <cfRule type="expression" dxfId="253" priority="4082">
      <formula>$N$88=3</formula>
    </cfRule>
  </conditionalFormatting>
  <conditionalFormatting sqref="R93">
    <cfRule type="expression" dxfId="252" priority="120">
      <formula>AND($G$58=1,$N$58&gt;0,$N$64&gt;0,$N$70&gt;0)</formula>
    </cfRule>
  </conditionalFormatting>
  <conditionalFormatting sqref="R96">
    <cfRule type="expression" dxfId="251" priority="144">
      <formula>$N$96=1</formula>
    </cfRule>
  </conditionalFormatting>
  <conditionalFormatting sqref="R97">
    <cfRule type="expression" dxfId="250" priority="270">
      <formula>$N$96=2</formula>
    </cfRule>
  </conditionalFormatting>
  <conditionalFormatting sqref="R98">
    <cfRule type="expression" dxfId="249" priority="310">
      <formula>$N$96=3</formula>
    </cfRule>
  </conditionalFormatting>
  <conditionalFormatting sqref="R102">
    <cfRule type="expression" dxfId="248" priority="644">
      <formula>$N$102=1</formula>
    </cfRule>
  </conditionalFormatting>
  <conditionalFormatting sqref="R103">
    <cfRule type="expression" dxfId="247" priority="4093">
      <formula>$N$102=2</formula>
    </cfRule>
  </conditionalFormatting>
  <conditionalFormatting sqref="R104">
    <cfRule type="expression" dxfId="246" priority="4094">
      <formula>$N$102=3</formula>
    </cfRule>
  </conditionalFormatting>
  <conditionalFormatting sqref="R107">
    <cfRule type="expression" dxfId="245" priority="545">
      <formula>OR($G$96=0,$G$96=2)</formula>
    </cfRule>
  </conditionalFormatting>
  <conditionalFormatting sqref="R110">
    <cfRule type="expression" dxfId="244" priority="99">
      <formula>AND($G$110=1,$N$110=1)</formula>
    </cfRule>
  </conditionalFormatting>
  <conditionalFormatting sqref="R111">
    <cfRule type="expression" dxfId="243" priority="262">
      <formula>AND($G$110=1,$N$110=2)</formula>
    </cfRule>
  </conditionalFormatting>
  <conditionalFormatting sqref="R115">
    <cfRule type="expression" dxfId="242" priority="264">
      <formula>AND($G$110=1,$N$115=1)</formula>
    </cfRule>
  </conditionalFormatting>
  <conditionalFormatting sqref="R116">
    <cfRule type="expression" dxfId="241" priority="265">
      <formula>AND($G$110=1,$N$115=2)</formula>
    </cfRule>
  </conditionalFormatting>
  <conditionalFormatting sqref="R117">
    <cfRule type="expression" dxfId="240" priority="370">
      <formula>AND($G$110=1,$N$115=3)</formula>
    </cfRule>
  </conditionalFormatting>
  <conditionalFormatting sqref="R121">
    <cfRule type="expression" dxfId="239" priority="436">
      <formula>AND($G$110=1,$N$110=2,$N$121=1)</formula>
    </cfRule>
  </conditionalFormatting>
  <conditionalFormatting sqref="R122">
    <cfRule type="expression" dxfId="238" priority="498">
      <formula>AND($G$110=1,$N$110=2,$N$121=2)</formula>
    </cfRule>
  </conditionalFormatting>
  <conditionalFormatting sqref="R126">
    <cfRule type="expression" dxfId="237" priority="566">
      <formula>AND($G$110=2,$N$126=1)</formula>
    </cfRule>
  </conditionalFormatting>
  <conditionalFormatting sqref="R127">
    <cfRule type="expression" dxfId="236" priority="577">
      <formula>AND($G$110=2,$N$126=2)</formula>
    </cfRule>
  </conditionalFormatting>
  <conditionalFormatting sqref="R131">
    <cfRule type="expression" dxfId="235" priority="633">
      <formula>AND($G$110=2,$N$131=1)</formula>
    </cfRule>
  </conditionalFormatting>
  <conditionalFormatting sqref="R132">
    <cfRule type="expression" dxfId="234" priority="968">
      <formula>AND($G$110=2,$N$131=2)</formula>
    </cfRule>
  </conditionalFormatting>
  <conditionalFormatting sqref="R133">
    <cfRule type="expression" dxfId="233" priority="969">
      <formula>AND($G$110=2,$N$131=3)</formula>
    </cfRule>
  </conditionalFormatting>
  <conditionalFormatting sqref="R137">
    <cfRule type="expression" dxfId="232" priority="972">
      <formula>AND($G$110=2,$N$137=1)</formula>
    </cfRule>
  </conditionalFormatting>
  <conditionalFormatting sqref="R138">
    <cfRule type="expression" dxfId="231" priority="2697">
      <formula>AND($G$110=2,$N$137=2)</formula>
    </cfRule>
  </conditionalFormatting>
  <conditionalFormatting sqref="R141">
    <cfRule type="expression" dxfId="230" priority="4078">
      <formula>OR($G$110=0,$G$110=2)</formula>
    </cfRule>
    <cfRule type="expression" dxfId="229" priority="3">
      <formula>AND($N$110=2,$N$115&gt;0,$N$121&gt;0)</formula>
    </cfRule>
    <cfRule type="expression" dxfId="228" priority="4077">
      <formula>AND($N$110=1,$N$115&gt;0)</formula>
    </cfRule>
  </conditionalFormatting>
  <conditionalFormatting sqref="R183">
    <cfRule type="expression" dxfId="227" priority="159">
      <formula>AND($G$144&gt;0,$G$149&gt;0,$G$159&gt;0,$G$164&gt;0,$G$169&gt;0,$G$174&gt;0)</formula>
    </cfRule>
  </conditionalFormatting>
  <conditionalFormatting sqref="S6:S7">
    <cfRule type="expression" dxfId="226" priority="5">
      <formula>AND(G16=0,G144=0,G149=0,G154=0,G159=0,G164=0,G174=0,G179=0)</formula>
    </cfRule>
  </conditionalFormatting>
  <conditionalFormatting sqref="S16:S17">
    <cfRule type="expression" dxfId="225" priority="11">
      <formula>$G$16=0</formula>
    </cfRule>
  </conditionalFormatting>
  <conditionalFormatting sqref="S21:S22">
    <cfRule type="expression" dxfId="224" priority="230">
      <formula>$S$20=TRUE</formula>
    </cfRule>
  </conditionalFormatting>
  <conditionalFormatting sqref="S27:S28">
    <cfRule type="expression" dxfId="223" priority="231">
      <formula>$S$26=TRUE</formula>
    </cfRule>
  </conditionalFormatting>
  <conditionalFormatting sqref="S33:S34">
    <cfRule type="expression" dxfId="222" priority="235">
      <formula>$S$32=TRUE</formula>
    </cfRule>
  </conditionalFormatting>
  <conditionalFormatting sqref="S39:S40">
    <cfRule type="expression" dxfId="221" priority="233">
      <formula>$S$38=TRUE</formula>
    </cfRule>
  </conditionalFormatting>
  <conditionalFormatting sqref="S44:S45">
    <cfRule type="expression" dxfId="220" priority="232">
      <formula>$S$43=TRUE</formula>
    </cfRule>
  </conditionalFormatting>
  <conditionalFormatting sqref="S49">
    <cfRule type="expression" dxfId="219" priority="234">
      <formula>$S$48=TRUE</formula>
    </cfRule>
  </conditionalFormatting>
  <conditionalFormatting sqref="S58 S64 R93">
    <cfRule type="expression" dxfId="218" priority="114">
      <formula>OR($G$58=0,$G$58=2)</formula>
    </cfRule>
  </conditionalFormatting>
  <conditionalFormatting sqref="S58:S59">
    <cfRule type="expression" dxfId="217" priority="204">
      <formula>$S$57=TRUE</formula>
    </cfRule>
  </conditionalFormatting>
  <conditionalFormatting sqref="S64:S65">
    <cfRule type="expression" dxfId="216" priority="272">
      <formula>$S$63=TRUE</formula>
    </cfRule>
  </conditionalFormatting>
  <conditionalFormatting sqref="S70">
    <cfRule type="expression" dxfId="215" priority="115">
      <formula>OR($G$58=0,$G$58=2)</formula>
    </cfRule>
  </conditionalFormatting>
  <conditionalFormatting sqref="S70:S71">
    <cfRule type="expression" dxfId="214" priority="273">
      <formula>$S$69=TRUE</formula>
    </cfRule>
  </conditionalFormatting>
  <conditionalFormatting sqref="S76 P76:P78">
    <cfRule type="expression" dxfId="213" priority="132">
      <formula>$S$75</formula>
    </cfRule>
  </conditionalFormatting>
  <conditionalFormatting sqref="S76 S82 S88">
    <cfRule type="expression" dxfId="212" priority="113">
      <formula>OR($G$58=0,$G$58=1)</formula>
    </cfRule>
  </conditionalFormatting>
  <conditionalFormatting sqref="S82 P82:P84">
    <cfRule type="expression" dxfId="211" priority="131">
      <formula>$S$81=TRUE</formula>
    </cfRule>
  </conditionalFormatting>
  <conditionalFormatting sqref="S88:S89">
    <cfRule type="expression" dxfId="210" priority="133">
      <formula>$S$87=TRUE</formula>
    </cfRule>
  </conditionalFormatting>
  <conditionalFormatting sqref="S96:S97">
    <cfRule type="expression" dxfId="209" priority="145">
      <formula>$S$95=TRUE</formula>
    </cfRule>
  </conditionalFormatting>
  <conditionalFormatting sqref="S98">
    <cfRule type="expression" dxfId="208" priority="155">
      <formula>$S$96=FALSE</formula>
    </cfRule>
  </conditionalFormatting>
  <conditionalFormatting sqref="S102:S103">
    <cfRule type="expression" dxfId="207" priority="157">
      <formula>$S$101=TRUE</formula>
    </cfRule>
  </conditionalFormatting>
  <conditionalFormatting sqref="S104:S106">
    <cfRule type="expression" dxfId="206" priority="268">
      <formula>$S$102=FALSE</formula>
    </cfRule>
  </conditionalFormatting>
  <conditionalFormatting sqref="S110 P110:P111">
    <cfRule type="expression" dxfId="205" priority="103">
      <formula>$S$109=TRUE</formula>
    </cfRule>
  </conditionalFormatting>
  <conditionalFormatting sqref="S115 P115:P117">
    <cfRule type="expression" dxfId="204" priority="104">
      <formula>$S$114=TRUE</formula>
    </cfRule>
  </conditionalFormatting>
  <conditionalFormatting sqref="S121 P121:P122">
    <cfRule type="expression" dxfId="203" priority="105">
      <formula>$S$120=TRUE</formula>
    </cfRule>
  </conditionalFormatting>
  <conditionalFormatting sqref="S126 P126:P127">
    <cfRule type="expression" dxfId="202" priority="106">
      <formula>$S$125=TRUE</formula>
    </cfRule>
  </conditionalFormatting>
  <conditionalFormatting sqref="S131">
    <cfRule type="expression" dxfId="201" priority="256">
      <formula>$S$130=TRUE</formula>
    </cfRule>
  </conditionalFormatting>
  <conditionalFormatting sqref="S137">
    <cfRule type="expression" dxfId="200" priority="260">
      <formula>$S$136=TRUE</formula>
    </cfRule>
  </conditionalFormatting>
  <conditionalFormatting sqref="S144:S145">
    <cfRule type="expression" dxfId="199" priority="168">
      <formula>$G$144=0</formula>
    </cfRule>
  </conditionalFormatting>
  <conditionalFormatting sqref="S149:S150">
    <cfRule type="expression" dxfId="198" priority="164">
      <formula>$G$149=0</formula>
    </cfRule>
  </conditionalFormatting>
  <conditionalFormatting sqref="S154:S155">
    <cfRule type="expression" dxfId="197" priority="8">
      <formula>$G$154=0</formula>
    </cfRule>
  </conditionalFormatting>
  <conditionalFormatting sqref="S159:S160">
    <cfRule type="expression" dxfId="196" priority="163">
      <formula>$G$159=0</formula>
    </cfRule>
  </conditionalFormatting>
  <conditionalFormatting sqref="S164:S165">
    <cfRule type="expression" dxfId="195" priority="162">
      <formula>$G$164=0</formula>
    </cfRule>
  </conditionalFormatting>
  <conditionalFormatting sqref="S169:S170">
    <cfRule type="expression" dxfId="194" priority="161">
      <formula>$G$169=0</formula>
    </cfRule>
  </conditionalFormatting>
  <conditionalFormatting sqref="S174:S175">
    <cfRule type="expression" dxfId="193" priority="160">
      <formula>$G$174=0</formula>
    </cfRule>
  </conditionalFormatting>
  <conditionalFormatting sqref="S179 I179:I180">
    <cfRule type="expression" dxfId="192" priority="63">
      <formula>$G$179=0</formula>
    </cfRule>
  </conditionalFormatting>
  <hyperlinks>
    <hyperlink ref="R184" location="'【印刷提出③ 結果入力】'!A1" display="【印刷提出③ 結果入力】へ進む　▶▶▶" xr:uid="{00000000-0004-0000-0200-000000000000}"/>
  </hyperlinks>
  <pageMargins left="0.70866141732283472" right="0.70866141732283472" top="0.74803149606299213" bottom="0.74803149606299213" header="0.31496062992125984" footer="0.31496062992125984"/>
  <pageSetup paperSize="9" scale="42" fitToHeight="0" orientation="portrait" r:id="rId1"/>
  <headerFooter>
    <oddHeader>&amp;C&amp;A&amp;R&amp;D</oddHeader>
    <oddFooter>&amp;C&amp;P/&amp;N</oddFooter>
  </headerFooter>
  <rowBreaks count="2" manualBreakCount="2">
    <brk id="55" min="4" max="18" man="1"/>
    <brk id="141" min="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263" r:id="rId4" name="Option Button 239">
              <controlPr defaultSize="0" autoFill="0" autoLine="0" autoPict="0">
                <anchor moveWithCells="1">
                  <from>
                    <xdr:col>8</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1264" r:id="rId5" name="Option Button 240">
              <controlPr defaultSize="0" autoFill="0" autoLine="0" autoPict="0">
                <anchor moveWithCells="1">
                  <from>
                    <xdr:col>8</xdr:col>
                    <xdr:colOff>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1278" r:id="rId6" name="Option Button 254">
              <controlPr locked="0" defaultSize="0" autoFill="0" autoLine="0" autoPict="0">
                <anchor moveWithCells="1">
                  <from>
                    <xdr:col>8</xdr:col>
                    <xdr:colOff>47625</xdr:colOff>
                    <xdr:row>20</xdr:row>
                    <xdr:rowOff>9525</xdr:rowOff>
                  </from>
                  <to>
                    <xdr:col>8</xdr:col>
                    <xdr:colOff>409575</xdr:colOff>
                    <xdr:row>21</xdr:row>
                    <xdr:rowOff>19050</xdr:rowOff>
                  </to>
                </anchor>
              </controlPr>
            </control>
          </mc:Choice>
        </mc:AlternateContent>
        <mc:AlternateContent xmlns:mc="http://schemas.openxmlformats.org/markup-compatibility/2006">
          <mc:Choice Requires="x14">
            <control shapeId="1285" r:id="rId7" name="Option Button 261">
              <controlPr defaultSize="0" autoFill="0" autoLine="0" autoPict="0">
                <anchor moveWithCells="1">
                  <from>
                    <xdr:col>15</xdr:col>
                    <xdr:colOff>0</xdr:colOff>
                    <xdr:row>25</xdr:row>
                    <xdr:rowOff>304800</xdr:rowOff>
                  </from>
                  <to>
                    <xdr:col>15</xdr:col>
                    <xdr:colOff>266700</xdr:colOff>
                    <xdr:row>27</xdr:row>
                    <xdr:rowOff>0</xdr:rowOff>
                  </to>
                </anchor>
              </controlPr>
            </control>
          </mc:Choice>
        </mc:AlternateContent>
        <mc:AlternateContent xmlns:mc="http://schemas.openxmlformats.org/markup-compatibility/2006">
          <mc:Choice Requires="x14">
            <control shapeId="1290" r:id="rId8" name="Option Button 266">
              <controlPr defaultSize="0" autoFill="0" autoLine="0" autoPict="0">
                <anchor moveWithCells="1">
                  <from>
                    <xdr:col>8</xdr:col>
                    <xdr:colOff>0</xdr:colOff>
                    <xdr:row>32</xdr:row>
                    <xdr:rowOff>0</xdr:rowOff>
                  </from>
                  <to>
                    <xdr:col>8</xdr:col>
                    <xdr:colOff>638175</xdr:colOff>
                    <xdr:row>33</xdr:row>
                    <xdr:rowOff>0</xdr:rowOff>
                  </to>
                </anchor>
              </controlPr>
            </control>
          </mc:Choice>
        </mc:AlternateContent>
        <mc:AlternateContent xmlns:mc="http://schemas.openxmlformats.org/markup-compatibility/2006">
          <mc:Choice Requires="x14">
            <control shapeId="1298" r:id="rId9" name="Option Button 274">
              <controlPr defaultSize="0" autoFill="0" autoLine="0" autoPict="0">
                <anchor moveWithCells="1">
                  <from>
                    <xdr:col>15</xdr:col>
                    <xdr:colOff>0</xdr:colOff>
                    <xdr:row>20</xdr:row>
                    <xdr:rowOff>0</xdr:rowOff>
                  </from>
                  <to>
                    <xdr:col>15</xdr:col>
                    <xdr:colOff>352425</xdr:colOff>
                    <xdr:row>21</xdr:row>
                    <xdr:rowOff>0</xdr:rowOff>
                  </to>
                </anchor>
              </controlPr>
            </control>
          </mc:Choice>
        </mc:AlternateContent>
        <mc:AlternateContent xmlns:mc="http://schemas.openxmlformats.org/markup-compatibility/2006">
          <mc:Choice Requires="x14">
            <control shapeId="1299" r:id="rId10" name="Option Button 275">
              <controlPr defaultSize="0" autoFill="0" autoLine="0" autoPict="0">
                <anchor moveWithCells="1">
                  <from>
                    <xdr:col>15</xdr:col>
                    <xdr:colOff>0</xdr:colOff>
                    <xdr:row>21</xdr:row>
                    <xdr:rowOff>0</xdr:rowOff>
                  </from>
                  <to>
                    <xdr:col>15</xdr:col>
                    <xdr:colOff>352425</xdr:colOff>
                    <xdr:row>22</xdr:row>
                    <xdr:rowOff>0</xdr:rowOff>
                  </to>
                </anchor>
              </controlPr>
            </control>
          </mc:Choice>
        </mc:AlternateContent>
        <mc:AlternateContent xmlns:mc="http://schemas.openxmlformats.org/markup-compatibility/2006">
          <mc:Choice Requires="x14">
            <control shapeId="1300" r:id="rId11" name="Option Button 276">
              <controlPr defaultSize="0" autoFill="0" autoLine="0" autoPict="0">
                <anchor moveWithCells="1">
                  <from>
                    <xdr:col>15</xdr:col>
                    <xdr:colOff>0</xdr:colOff>
                    <xdr:row>21</xdr:row>
                    <xdr:rowOff>304800</xdr:rowOff>
                  </from>
                  <to>
                    <xdr:col>15</xdr:col>
                    <xdr:colOff>352425</xdr:colOff>
                    <xdr:row>23</xdr:row>
                    <xdr:rowOff>0</xdr:rowOff>
                  </to>
                </anchor>
              </controlPr>
            </control>
          </mc:Choice>
        </mc:AlternateContent>
        <mc:AlternateContent xmlns:mc="http://schemas.openxmlformats.org/markup-compatibility/2006">
          <mc:Choice Requires="x14">
            <control shapeId="1301" r:id="rId12" name="Option Button 277">
              <controlPr defaultSize="0" autoFill="0" autoLine="0" autoPict="0">
                <anchor moveWithCells="1">
                  <from>
                    <xdr:col>15</xdr:col>
                    <xdr:colOff>0</xdr:colOff>
                    <xdr:row>32</xdr:row>
                    <xdr:rowOff>0</xdr:rowOff>
                  </from>
                  <to>
                    <xdr:col>15</xdr:col>
                    <xdr:colOff>352425</xdr:colOff>
                    <xdr:row>33</xdr:row>
                    <xdr:rowOff>0</xdr:rowOff>
                  </to>
                </anchor>
              </controlPr>
            </control>
          </mc:Choice>
        </mc:AlternateContent>
        <mc:AlternateContent xmlns:mc="http://schemas.openxmlformats.org/markup-compatibility/2006">
          <mc:Choice Requires="x14">
            <control shapeId="1312" r:id="rId13" name="Option Button 288">
              <controlPr defaultSize="0" autoFill="0" autoLine="0" autoPict="0">
                <anchor moveWithCells="1">
                  <from>
                    <xdr:col>8</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315" r:id="rId14" name="Option Button 291">
              <controlPr defaultSize="0" autoFill="0" autoLine="0" autoPict="0">
                <anchor moveWithCells="1">
                  <from>
                    <xdr:col>15</xdr:col>
                    <xdr:colOff>0</xdr:colOff>
                    <xdr:row>48</xdr:row>
                    <xdr:rowOff>0</xdr:rowOff>
                  </from>
                  <to>
                    <xdr:col>15</xdr:col>
                    <xdr:colOff>352425</xdr:colOff>
                    <xdr:row>49</xdr:row>
                    <xdr:rowOff>0</xdr:rowOff>
                  </to>
                </anchor>
              </controlPr>
            </control>
          </mc:Choice>
        </mc:AlternateContent>
        <mc:AlternateContent xmlns:mc="http://schemas.openxmlformats.org/markup-compatibility/2006">
          <mc:Choice Requires="x14">
            <control shapeId="1505" r:id="rId15" name="Option Button 481">
              <controlPr defaultSize="0" autoFill="0" autoLine="0" autoPict="0">
                <anchor moveWithCells="1">
                  <from>
                    <xdr:col>15</xdr:col>
                    <xdr:colOff>0</xdr:colOff>
                    <xdr:row>38</xdr:row>
                    <xdr:rowOff>0</xdr:rowOff>
                  </from>
                  <to>
                    <xdr:col>15</xdr:col>
                    <xdr:colOff>352425</xdr:colOff>
                    <xdr:row>39</xdr:row>
                    <xdr:rowOff>0</xdr:rowOff>
                  </to>
                </anchor>
              </controlPr>
            </control>
          </mc:Choice>
        </mc:AlternateContent>
        <mc:AlternateContent xmlns:mc="http://schemas.openxmlformats.org/markup-compatibility/2006">
          <mc:Choice Requires="x14">
            <control shapeId="1507" r:id="rId16" name="Option Button 483">
              <controlPr defaultSize="0" autoFill="0" autoLine="0" autoPict="0">
                <anchor moveWithCells="1">
                  <from>
                    <xdr:col>15</xdr:col>
                    <xdr:colOff>0</xdr:colOff>
                    <xdr:row>43</xdr:row>
                    <xdr:rowOff>0</xdr:rowOff>
                  </from>
                  <to>
                    <xdr:col>15</xdr:col>
                    <xdr:colOff>352425</xdr:colOff>
                    <xdr:row>44</xdr:row>
                    <xdr:rowOff>0</xdr:rowOff>
                  </to>
                </anchor>
              </controlPr>
            </control>
          </mc:Choice>
        </mc:AlternateContent>
        <mc:AlternateContent xmlns:mc="http://schemas.openxmlformats.org/markup-compatibility/2006">
          <mc:Choice Requires="x14">
            <control shapeId="1508" r:id="rId17" name="Option Button 484">
              <controlPr defaultSize="0" autoFill="0" autoLine="0" autoPict="0">
                <anchor moveWithCells="1">
                  <from>
                    <xdr:col>15</xdr:col>
                    <xdr:colOff>0</xdr:colOff>
                    <xdr:row>44</xdr:row>
                    <xdr:rowOff>0</xdr:rowOff>
                  </from>
                  <to>
                    <xdr:col>15</xdr:col>
                    <xdr:colOff>352425</xdr:colOff>
                    <xdr:row>45</xdr:row>
                    <xdr:rowOff>0</xdr:rowOff>
                  </to>
                </anchor>
              </controlPr>
            </control>
          </mc:Choice>
        </mc:AlternateContent>
        <mc:AlternateContent xmlns:mc="http://schemas.openxmlformats.org/markup-compatibility/2006">
          <mc:Choice Requires="x14">
            <control shapeId="1529" r:id="rId18" name="BQ1-2">
              <controlPr defaultSize="0" autoFill="0" autoPict="0">
                <anchor moveWithCells="1">
                  <from>
                    <xdr:col>13</xdr:col>
                    <xdr:colOff>200025</xdr:colOff>
                    <xdr:row>25</xdr:row>
                    <xdr:rowOff>0</xdr:rowOff>
                  </from>
                  <to>
                    <xdr:col>17</xdr:col>
                    <xdr:colOff>0</xdr:colOff>
                    <xdr:row>30</xdr:row>
                    <xdr:rowOff>0</xdr:rowOff>
                  </to>
                </anchor>
              </controlPr>
            </control>
          </mc:Choice>
        </mc:AlternateContent>
        <mc:AlternateContent xmlns:mc="http://schemas.openxmlformats.org/markup-compatibility/2006">
          <mc:Choice Requires="x14">
            <control shapeId="1564" r:id="rId19" name="Option Button 540">
              <controlPr defaultSize="0" autoFill="0" autoLine="0" autoPict="0">
                <anchor moveWithCells="1">
                  <from>
                    <xdr:col>15</xdr:col>
                    <xdr:colOff>0</xdr:colOff>
                    <xdr:row>33</xdr:row>
                    <xdr:rowOff>0</xdr:rowOff>
                  </from>
                  <to>
                    <xdr:col>15</xdr:col>
                    <xdr:colOff>352425</xdr:colOff>
                    <xdr:row>34</xdr:row>
                    <xdr:rowOff>0</xdr:rowOff>
                  </to>
                </anchor>
              </controlPr>
            </control>
          </mc:Choice>
        </mc:AlternateContent>
        <mc:AlternateContent xmlns:mc="http://schemas.openxmlformats.org/markup-compatibility/2006">
          <mc:Choice Requires="x14">
            <control shapeId="1566" r:id="rId20" name="Option Button 542">
              <controlPr defaultSize="0" autoFill="0" autoLine="0" autoPict="0">
                <anchor moveWithCells="1">
                  <from>
                    <xdr:col>8</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1573" r:id="rId21" name="Option Button 549">
              <controlPr defaultSize="0" autoFill="0" autoLine="0" autoPict="0">
                <anchor moveWithCells="1">
                  <from>
                    <xdr:col>15</xdr:col>
                    <xdr:colOff>0</xdr:colOff>
                    <xdr:row>26</xdr:row>
                    <xdr:rowOff>304800</xdr:rowOff>
                  </from>
                  <to>
                    <xdr:col>15</xdr:col>
                    <xdr:colOff>266700</xdr:colOff>
                    <xdr:row>28</xdr:row>
                    <xdr:rowOff>0</xdr:rowOff>
                  </to>
                </anchor>
              </controlPr>
            </control>
          </mc:Choice>
        </mc:AlternateContent>
        <mc:AlternateContent xmlns:mc="http://schemas.openxmlformats.org/markup-compatibility/2006">
          <mc:Choice Requires="x14">
            <control shapeId="1574" r:id="rId22" name="Option Button 550">
              <controlPr defaultSize="0" autoFill="0" autoLine="0" autoPict="0">
                <anchor moveWithCells="1">
                  <from>
                    <xdr:col>15</xdr:col>
                    <xdr:colOff>0</xdr:colOff>
                    <xdr:row>27</xdr:row>
                    <xdr:rowOff>304800</xdr:rowOff>
                  </from>
                  <to>
                    <xdr:col>15</xdr:col>
                    <xdr:colOff>266700</xdr:colOff>
                    <xdr:row>29</xdr:row>
                    <xdr:rowOff>0</xdr:rowOff>
                  </to>
                </anchor>
              </controlPr>
            </control>
          </mc:Choice>
        </mc:AlternateContent>
        <mc:AlternateContent xmlns:mc="http://schemas.openxmlformats.org/markup-compatibility/2006">
          <mc:Choice Requires="x14">
            <control shapeId="1581" r:id="rId23" name="Option Button 557">
              <controlPr defaultSize="0" autoFill="0" autoLine="0" autoPict="0">
                <anchor moveWithCells="1">
                  <from>
                    <xdr:col>15</xdr:col>
                    <xdr:colOff>0</xdr:colOff>
                    <xdr:row>39</xdr:row>
                    <xdr:rowOff>0</xdr:rowOff>
                  </from>
                  <to>
                    <xdr:col>15</xdr:col>
                    <xdr:colOff>352425</xdr:colOff>
                    <xdr:row>40</xdr:row>
                    <xdr:rowOff>0</xdr:rowOff>
                  </to>
                </anchor>
              </controlPr>
            </control>
          </mc:Choice>
        </mc:AlternateContent>
        <mc:AlternateContent xmlns:mc="http://schemas.openxmlformats.org/markup-compatibility/2006">
          <mc:Choice Requires="x14">
            <control shapeId="1583" r:id="rId24" name="Option Button 559">
              <controlPr defaultSize="0" autoFill="0" autoLine="0" autoPict="0">
                <anchor moveWithCells="1">
                  <from>
                    <xdr:col>8</xdr:col>
                    <xdr:colOff>0</xdr:colOff>
                    <xdr:row>48</xdr:row>
                    <xdr:rowOff>304800</xdr:rowOff>
                  </from>
                  <to>
                    <xdr:col>9</xdr:col>
                    <xdr:colOff>0</xdr:colOff>
                    <xdr:row>50</xdr:row>
                    <xdr:rowOff>0</xdr:rowOff>
                  </to>
                </anchor>
              </controlPr>
            </control>
          </mc:Choice>
        </mc:AlternateContent>
        <mc:AlternateContent xmlns:mc="http://schemas.openxmlformats.org/markup-compatibility/2006">
          <mc:Choice Requires="x14">
            <control shapeId="1585" r:id="rId25" name="Option Button 561">
              <controlPr defaultSize="0" autoFill="0" autoLine="0" autoPict="0">
                <anchor moveWithCells="1">
                  <from>
                    <xdr:col>15</xdr:col>
                    <xdr:colOff>0</xdr:colOff>
                    <xdr:row>49</xdr:row>
                    <xdr:rowOff>0</xdr:rowOff>
                  </from>
                  <to>
                    <xdr:col>15</xdr:col>
                    <xdr:colOff>352425</xdr:colOff>
                    <xdr:row>50</xdr:row>
                    <xdr:rowOff>0</xdr:rowOff>
                  </to>
                </anchor>
              </controlPr>
            </control>
          </mc:Choice>
        </mc:AlternateContent>
        <mc:AlternateContent xmlns:mc="http://schemas.openxmlformats.org/markup-compatibility/2006">
          <mc:Choice Requires="x14">
            <control shapeId="1589" r:id="rId26" name="Option Button 565">
              <controlPr defaultSize="0" autoFill="0" autoLine="0" autoPict="0">
                <anchor moveWithCells="1">
                  <from>
                    <xdr:col>8</xdr:col>
                    <xdr:colOff>0</xdr:colOff>
                    <xdr:row>57</xdr:row>
                    <xdr:rowOff>0</xdr:rowOff>
                  </from>
                  <to>
                    <xdr:col>9</xdr:col>
                    <xdr:colOff>0</xdr:colOff>
                    <xdr:row>58</xdr:row>
                    <xdr:rowOff>0</xdr:rowOff>
                  </to>
                </anchor>
              </controlPr>
            </control>
          </mc:Choice>
        </mc:AlternateContent>
        <mc:AlternateContent xmlns:mc="http://schemas.openxmlformats.org/markup-compatibility/2006">
          <mc:Choice Requires="x14">
            <control shapeId="1590" r:id="rId27" name="Option Button 566">
              <controlPr defaultSize="0" autoFill="0" autoLine="0" autoPict="0">
                <anchor moveWithCells="1">
                  <from>
                    <xdr:col>8</xdr:col>
                    <xdr:colOff>0</xdr:colOff>
                    <xdr:row>57</xdr:row>
                    <xdr:rowOff>295275</xdr:rowOff>
                  </from>
                  <to>
                    <xdr:col>9</xdr:col>
                    <xdr:colOff>0</xdr:colOff>
                    <xdr:row>59</xdr:row>
                    <xdr:rowOff>0</xdr:rowOff>
                  </to>
                </anchor>
              </controlPr>
            </control>
          </mc:Choice>
        </mc:AlternateContent>
        <mc:AlternateContent xmlns:mc="http://schemas.openxmlformats.org/markup-compatibility/2006">
          <mc:Choice Requires="x14">
            <control shapeId="1598" r:id="rId28" name="Option Button 574">
              <controlPr defaultSize="0" autoFill="0" autoLine="0" autoPict="0">
                <anchor moveWithCells="1">
                  <from>
                    <xdr:col>15</xdr:col>
                    <xdr:colOff>0</xdr:colOff>
                    <xdr:row>57</xdr:row>
                    <xdr:rowOff>0</xdr:rowOff>
                  </from>
                  <to>
                    <xdr:col>15</xdr:col>
                    <xdr:colOff>352425</xdr:colOff>
                    <xdr:row>58</xdr:row>
                    <xdr:rowOff>0</xdr:rowOff>
                  </to>
                </anchor>
              </controlPr>
            </control>
          </mc:Choice>
        </mc:AlternateContent>
        <mc:AlternateContent xmlns:mc="http://schemas.openxmlformats.org/markup-compatibility/2006">
          <mc:Choice Requires="x14">
            <control shapeId="1599" r:id="rId29" name="Option Button 575">
              <controlPr defaultSize="0" autoFill="0" autoLine="0" autoPict="0">
                <anchor moveWithCells="1">
                  <from>
                    <xdr:col>15</xdr:col>
                    <xdr:colOff>0</xdr:colOff>
                    <xdr:row>58</xdr:row>
                    <xdr:rowOff>0</xdr:rowOff>
                  </from>
                  <to>
                    <xdr:col>15</xdr:col>
                    <xdr:colOff>352425</xdr:colOff>
                    <xdr:row>59</xdr:row>
                    <xdr:rowOff>0</xdr:rowOff>
                  </to>
                </anchor>
              </controlPr>
            </control>
          </mc:Choice>
        </mc:AlternateContent>
        <mc:AlternateContent xmlns:mc="http://schemas.openxmlformats.org/markup-compatibility/2006">
          <mc:Choice Requires="x14">
            <control shapeId="1603" r:id="rId30" name="Option Button 579">
              <controlPr defaultSize="0" autoFill="0" autoLine="0" autoPict="0">
                <anchor moveWithCells="1">
                  <from>
                    <xdr:col>15</xdr:col>
                    <xdr:colOff>0</xdr:colOff>
                    <xdr:row>63</xdr:row>
                    <xdr:rowOff>0</xdr:rowOff>
                  </from>
                  <to>
                    <xdr:col>15</xdr:col>
                    <xdr:colOff>352425</xdr:colOff>
                    <xdr:row>64</xdr:row>
                    <xdr:rowOff>0</xdr:rowOff>
                  </to>
                </anchor>
              </controlPr>
            </control>
          </mc:Choice>
        </mc:AlternateContent>
        <mc:AlternateContent xmlns:mc="http://schemas.openxmlformats.org/markup-compatibility/2006">
          <mc:Choice Requires="x14">
            <control shapeId="1604" r:id="rId31" name="Option Button 580">
              <controlPr defaultSize="0" autoFill="0" autoLine="0" autoPict="0">
                <anchor moveWithCells="1">
                  <from>
                    <xdr:col>15</xdr:col>
                    <xdr:colOff>0</xdr:colOff>
                    <xdr:row>64</xdr:row>
                    <xdr:rowOff>0</xdr:rowOff>
                  </from>
                  <to>
                    <xdr:col>15</xdr:col>
                    <xdr:colOff>352425</xdr:colOff>
                    <xdr:row>65</xdr:row>
                    <xdr:rowOff>0</xdr:rowOff>
                  </to>
                </anchor>
              </controlPr>
            </control>
          </mc:Choice>
        </mc:AlternateContent>
        <mc:AlternateContent xmlns:mc="http://schemas.openxmlformats.org/markup-compatibility/2006">
          <mc:Choice Requires="x14">
            <control shapeId="1605" r:id="rId32" name="Option Button 581">
              <controlPr defaultSize="0" autoFill="0" autoLine="0" autoPict="0">
                <anchor moveWithCells="1">
                  <from>
                    <xdr:col>15</xdr:col>
                    <xdr:colOff>0</xdr:colOff>
                    <xdr:row>65</xdr:row>
                    <xdr:rowOff>0</xdr:rowOff>
                  </from>
                  <to>
                    <xdr:col>15</xdr:col>
                    <xdr:colOff>352425</xdr:colOff>
                    <xdr:row>66</xdr:row>
                    <xdr:rowOff>0</xdr:rowOff>
                  </to>
                </anchor>
              </controlPr>
            </control>
          </mc:Choice>
        </mc:AlternateContent>
        <mc:AlternateContent xmlns:mc="http://schemas.openxmlformats.org/markup-compatibility/2006">
          <mc:Choice Requires="x14">
            <control shapeId="1606" r:id="rId33" name="Option Button 582">
              <controlPr defaultSize="0" autoFill="0" autoLine="0" autoPict="0">
                <anchor moveWithCells="1">
                  <from>
                    <xdr:col>15</xdr:col>
                    <xdr:colOff>0</xdr:colOff>
                    <xdr:row>69</xdr:row>
                    <xdr:rowOff>0</xdr:rowOff>
                  </from>
                  <to>
                    <xdr:col>15</xdr:col>
                    <xdr:colOff>352425</xdr:colOff>
                    <xdr:row>70</xdr:row>
                    <xdr:rowOff>0</xdr:rowOff>
                  </to>
                </anchor>
              </controlPr>
            </control>
          </mc:Choice>
        </mc:AlternateContent>
        <mc:AlternateContent xmlns:mc="http://schemas.openxmlformats.org/markup-compatibility/2006">
          <mc:Choice Requires="x14">
            <control shapeId="1635" r:id="rId34" name="Option Button 611">
              <controlPr defaultSize="0" autoFill="0" autoLine="0" autoPict="0">
                <anchor moveWithCells="1">
                  <from>
                    <xdr:col>15</xdr:col>
                    <xdr:colOff>0</xdr:colOff>
                    <xdr:row>59</xdr:row>
                    <xdr:rowOff>0</xdr:rowOff>
                  </from>
                  <to>
                    <xdr:col>15</xdr:col>
                    <xdr:colOff>352425</xdr:colOff>
                    <xdr:row>60</xdr:row>
                    <xdr:rowOff>0</xdr:rowOff>
                  </to>
                </anchor>
              </controlPr>
            </control>
          </mc:Choice>
        </mc:AlternateContent>
        <mc:AlternateContent xmlns:mc="http://schemas.openxmlformats.org/markup-compatibility/2006">
          <mc:Choice Requires="x14">
            <control shapeId="1637" r:id="rId35" name="Option Button 613">
              <controlPr defaultSize="0" autoFill="0" autoLine="0" autoPict="0">
                <anchor moveWithCells="1">
                  <from>
                    <xdr:col>15</xdr:col>
                    <xdr:colOff>0</xdr:colOff>
                    <xdr:row>70</xdr:row>
                    <xdr:rowOff>0</xdr:rowOff>
                  </from>
                  <to>
                    <xdr:col>15</xdr:col>
                    <xdr:colOff>352425</xdr:colOff>
                    <xdr:row>71</xdr:row>
                    <xdr:rowOff>0</xdr:rowOff>
                  </to>
                </anchor>
              </controlPr>
            </control>
          </mc:Choice>
        </mc:AlternateContent>
        <mc:AlternateContent xmlns:mc="http://schemas.openxmlformats.org/markup-compatibility/2006">
          <mc:Choice Requires="x14">
            <control shapeId="1662" r:id="rId36" name="Option Button 638">
              <controlPr defaultSize="0" autoFill="0" autoLine="0" autoPict="0">
                <anchor moveWithCells="1">
                  <from>
                    <xdr:col>8</xdr:col>
                    <xdr:colOff>0</xdr:colOff>
                    <xdr:row>94</xdr:row>
                    <xdr:rowOff>600075</xdr:rowOff>
                  </from>
                  <to>
                    <xdr:col>9</xdr:col>
                    <xdr:colOff>0</xdr:colOff>
                    <xdr:row>96</xdr:row>
                    <xdr:rowOff>0</xdr:rowOff>
                  </to>
                </anchor>
              </controlPr>
            </control>
          </mc:Choice>
        </mc:AlternateContent>
        <mc:AlternateContent xmlns:mc="http://schemas.openxmlformats.org/markup-compatibility/2006">
          <mc:Choice Requires="x14">
            <control shapeId="1663" r:id="rId37" name="Option Button 639">
              <controlPr defaultSize="0" autoFill="0" autoLine="0" autoPict="0">
                <anchor moveWithCells="1">
                  <from>
                    <xdr:col>8</xdr:col>
                    <xdr:colOff>0</xdr:colOff>
                    <xdr:row>95</xdr:row>
                    <xdr:rowOff>304800</xdr:rowOff>
                  </from>
                  <to>
                    <xdr:col>9</xdr:col>
                    <xdr:colOff>0</xdr:colOff>
                    <xdr:row>97</xdr:row>
                    <xdr:rowOff>0</xdr:rowOff>
                  </to>
                </anchor>
              </controlPr>
            </control>
          </mc:Choice>
        </mc:AlternateContent>
        <mc:AlternateContent xmlns:mc="http://schemas.openxmlformats.org/markup-compatibility/2006">
          <mc:Choice Requires="x14">
            <control shapeId="1834" r:id="rId38" name="Option Button 810">
              <controlPr defaultSize="0" autoFill="0" autoLine="0" autoPict="0">
                <anchor moveWithCells="1">
                  <from>
                    <xdr:col>15</xdr:col>
                    <xdr:colOff>0</xdr:colOff>
                    <xdr:row>109</xdr:row>
                    <xdr:rowOff>0</xdr:rowOff>
                  </from>
                  <to>
                    <xdr:col>15</xdr:col>
                    <xdr:colOff>314325</xdr:colOff>
                    <xdr:row>110</xdr:row>
                    <xdr:rowOff>0</xdr:rowOff>
                  </to>
                </anchor>
              </controlPr>
            </control>
          </mc:Choice>
        </mc:AlternateContent>
        <mc:AlternateContent xmlns:mc="http://schemas.openxmlformats.org/markup-compatibility/2006">
          <mc:Choice Requires="x14">
            <control shapeId="1835" r:id="rId39" name="Option Button 811">
              <controlPr defaultSize="0" autoFill="0" autoLine="0" autoPict="0">
                <anchor moveWithCells="1">
                  <from>
                    <xdr:col>15</xdr:col>
                    <xdr:colOff>0</xdr:colOff>
                    <xdr:row>110</xdr:row>
                    <xdr:rowOff>0</xdr:rowOff>
                  </from>
                  <to>
                    <xdr:col>15</xdr:col>
                    <xdr:colOff>304800</xdr:colOff>
                    <xdr:row>111</xdr:row>
                    <xdr:rowOff>0</xdr:rowOff>
                  </to>
                </anchor>
              </controlPr>
            </control>
          </mc:Choice>
        </mc:AlternateContent>
        <mc:AlternateContent xmlns:mc="http://schemas.openxmlformats.org/markup-compatibility/2006">
          <mc:Choice Requires="x14">
            <control shapeId="1837" r:id="rId40" name="Option Button 813">
              <controlPr defaultSize="0" autoFill="0" autoLine="0" autoPict="0">
                <anchor moveWithCells="1">
                  <from>
                    <xdr:col>8</xdr:col>
                    <xdr:colOff>0</xdr:colOff>
                    <xdr:row>109</xdr:row>
                    <xdr:rowOff>0</xdr:rowOff>
                  </from>
                  <to>
                    <xdr:col>9</xdr:col>
                    <xdr:colOff>0</xdr:colOff>
                    <xdr:row>110</xdr:row>
                    <xdr:rowOff>0</xdr:rowOff>
                  </to>
                </anchor>
              </controlPr>
            </control>
          </mc:Choice>
        </mc:AlternateContent>
        <mc:AlternateContent xmlns:mc="http://schemas.openxmlformats.org/markup-compatibility/2006">
          <mc:Choice Requires="x14">
            <control shapeId="1839" r:id="rId41" name="Option Button 815">
              <controlPr defaultSize="0" autoFill="0" autoLine="0" autoPict="0">
                <anchor moveWithCells="1">
                  <from>
                    <xdr:col>8</xdr:col>
                    <xdr:colOff>0</xdr:colOff>
                    <xdr:row>110</xdr:row>
                    <xdr:rowOff>0</xdr:rowOff>
                  </from>
                  <to>
                    <xdr:col>9</xdr:col>
                    <xdr:colOff>0</xdr:colOff>
                    <xdr:row>111</xdr:row>
                    <xdr:rowOff>0</xdr:rowOff>
                  </to>
                </anchor>
              </controlPr>
            </control>
          </mc:Choice>
        </mc:AlternateContent>
        <mc:AlternateContent xmlns:mc="http://schemas.openxmlformats.org/markup-compatibility/2006">
          <mc:Choice Requires="x14">
            <control shapeId="1841" r:id="rId42" name="Option Button 817">
              <controlPr defaultSize="0" autoFill="0" autoLine="0" autoPict="0">
                <anchor moveWithCells="1">
                  <from>
                    <xdr:col>15</xdr:col>
                    <xdr:colOff>0</xdr:colOff>
                    <xdr:row>120</xdr:row>
                    <xdr:rowOff>0</xdr:rowOff>
                  </from>
                  <to>
                    <xdr:col>15</xdr:col>
                    <xdr:colOff>352425</xdr:colOff>
                    <xdr:row>121</xdr:row>
                    <xdr:rowOff>0</xdr:rowOff>
                  </to>
                </anchor>
              </controlPr>
            </control>
          </mc:Choice>
        </mc:AlternateContent>
        <mc:AlternateContent xmlns:mc="http://schemas.openxmlformats.org/markup-compatibility/2006">
          <mc:Choice Requires="x14">
            <control shapeId="1842" r:id="rId43" name="Option Button 818">
              <controlPr defaultSize="0" autoFill="0" autoLine="0" autoPict="0">
                <anchor moveWithCells="1">
                  <from>
                    <xdr:col>15</xdr:col>
                    <xdr:colOff>0</xdr:colOff>
                    <xdr:row>121</xdr:row>
                    <xdr:rowOff>95250</xdr:rowOff>
                  </from>
                  <to>
                    <xdr:col>15</xdr:col>
                    <xdr:colOff>352425</xdr:colOff>
                    <xdr:row>121</xdr:row>
                    <xdr:rowOff>409575</xdr:rowOff>
                  </to>
                </anchor>
              </controlPr>
            </control>
          </mc:Choice>
        </mc:AlternateContent>
        <mc:AlternateContent xmlns:mc="http://schemas.openxmlformats.org/markup-compatibility/2006">
          <mc:Choice Requires="x14">
            <control shapeId="1901" r:id="rId44" name="Option Button 877">
              <controlPr defaultSize="0" autoFill="0" autoLine="0" autoPict="0">
                <anchor moveWithCells="1">
                  <from>
                    <xdr:col>15</xdr:col>
                    <xdr:colOff>0</xdr:colOff>
                    <xdr:row>114</xdr:row>
                    <xdr:rowOff>0</xdr:rowOff>
                  </from>
                  <to>
                    <xdr:col>15</xdr:col>
                    <xdr:colOff>219075</xdr:colOff>
                    <xdr:row>115</xdr:row>
                    <xdr:rowOff>0</xdr:rowOff>
                  </to>
                </anchor>
              </controlPr>
            </control>
          </mc:Choice>
        </mc:AlternateContent>
        <mc:AlternateContent xmlns:mc="http://schemas.openxmlformats.org/markup-compatibility/2006">
          <mc:Choice Requires="x14">
            <control shapeId="1902" r:id="rId45" name="Option Button 878">
              <controlPr defaultSize="0" autoFill="0" autoLine="0" autoPict="0">
                <anchor moveWithCells="1">
                  <from>
                    <xdr:col>15</xdr:col>
                    <xdr:colOff>0</xdr:colOff>
                    <xdr:row>115</xdr:row>
                    <xdr:rowOff>0</xdr:rowOff>
                  </from>
                  <to>
                    <xdr:col>15</xdr:col>
                    <xdr:colOff>219075</xdr:colOff>
                    <xdr:row>116</xdr:row>
                    <xdr:rowOff>0</xdr:rowOff>
                  </to>
                </anchor>
              </controlPr>
            </control>
          </mc:Choice>
        </mc:AlternateContent>
        <mc:AlternateContent xmlns:mc="http://schemas.openxmlformats.org/markup-compatibility/2006">
          <mc:Choice Requires="x14">
            <control shapeId="1903" r:id="rId46" name="Option Button 879">
              <controlPr defaultSize="0" autoFill="0" autoLine="0" autoPict="0">
                <anchor moveWithCells="1">
                  <from>
                    <xdr:col>15</xdr:col>
                    <xdr:colOff>0</xdr:colOff>
                    <xdr:row>116</xdr:row>
                    <xdr:rowOff>0</xdr:rowOff>
                  </from>
                  <to>
                    <xdr:col>15</xdr:col>
                    <xdr:colOff>219075</xdr:colOff>
                    <xdr:row>117</xdr:row>
                    <xdr:rowOff>0</xdr:rowOff>
                  </to>
                </anchor>
              </controlPr>
            </control>
          </mc:Choice>
        </mc:AlternateContent>
        <mc:AlternateContent xmlns:mc="http://schemas.openxmlformats.org/markup-compatibility/2006">
          <mc:Choice Requires="x14">
            <control shapeId="1923" r:id="rId47" name="Option Button 899">
              <controlPr defaultSize="0" autoFill="0" autoLine="0" autoPict="0">
                <anchor moveWithCells="1">
                  <from>
                    <xdr:col>8</xdr:col>
                    <xdr:colOff>0</xdr:colOff>
                    <xdr:row>143</xdr:row>
                    <xdr:rowOff>0</xdr:rowOff>
                  </from>
                  <to>
                    <xdr:col>9</xdr:col>
                    <xdr:colOff>0</xdr:colOff>
                    <xdr:row>144</xdr:row>
                    <xdr:rowOff>0</xdr:rowOff>
                  </to>
                </anchor>
              </controlPr>
            </control>
          </mc:Choice>
        </mc:AlternateContent>
        <mc:AlternateContent xmlns:mc="http://schemas.openxmlformats.org/markup-compatibility/2006">
          <mc:Choice Requires="x14">
            <control shapeId="1924" r:id="rId48" name="Option Button 900">
              <controlPr defaultSize="0" autoFill="0" autoLine="0" autoPict="0">
                <anchor moveWithCells="1">
                  <from>
                    <xdr:col>8</xdr:col>
                    <xdr:colOff>0</xdr:colOff>
                    <xdr:row>157</xdr:row>
                    <xdr:rowOff>304800</xdr:rowOff>
                  </from>
                  <to>
                    <xdr:col>9</xdr:col>
                    <xdr:colOff>0</xdr:colOff>
                    <xdr:row>159</xdr:row>
                    <xdr:rowOff>0</xdr:rowOff>
                  </to>
                </anchor>
              </controlPr>
            </control>
          </mc:Choice>
        </mc:AlternateContent>
        <mc:AlternateContent xmlns:mc="http://schemas.openxmlformats.org/markup-compatibility/2006">
          <mc:Choice Requires="x14">
            <control shapeId="1925" r:id="rId49" name="Option Button 901">
              <controlPr defaultSize="0" autoFill="0" autoLine="0" autoPict="0">
                <anchor moveWithCells="1">
                  <from>
                    <xdr:col>8</xdr:col>
                    <xdr:colOff>0</xdr:colOff>
                    <xdr:row>172</xdr:row>
                    <xdr:rowOff>304800</xdr:rowOff>
                  </from>
                  <to>
                    <xdr:col>9</xdr:col>
                    <xdr:colOff>0</xdr:colOff>
                    <xdr:row>174</xdr:row>
                    <xdr:rowOff>0</xdr:rowOff>
                  </to>
                </anchor>
              </controlPr>
            </control>
          </mc:Choice>
        </mc:AlternateContent>
        <mc:AlternateContent xmlns:mc="http://schemas.openxmlformats.org/markup-compatibility/2006">
          <mc:Choice Requires="x14">
            <control shapeId="1932" r:id="rId50" name="Option Button 908">
              <controlPr defaultSize="0" autoFill="0" autoLine="0" autoPict="0">
                <anchor moveWithCells="1">
                  <from>
                    <xdr:col>8</xdr:col>
                    <xdr:colOff>0</xdr:colOff>
                    <xdr:row>144</xdr:row>
                    <xdr:rowOff>0</xdr:rowOff>
                  </from>
                  <to>
                    <xdr:col>9</xdr:col>
                    <xdr:colOff>0</xdr:colOff>
                    <xdr:row>145</xdr:row>
                    <xdr:rowOff>0</xdr:rowOff>
                  </to>
                </anchor>
              </controlPr>
            </control>
          </mc:Choice>
        </mc:AlternateContent>
        <mc:AlternateContent xmlns:mc="http://schemas.openxmlformats.org/markup-compatibility/2006">
          <mc:Choice Requires="x14">
            <control shapeId="1933" r:id="rId51" name="Option Button 909">
              <controlPr defaultSize="0" autoFill="0" autoLine="0" autoPict="0">
                <anchor moveWithCells="1">
                  <from>
                    <xdr:col>8</xdr:col>
                    <xdr:colOff>0</xdr:colOff>
                    <xdr:row>158</xdr:row>
                    <xdr:rowOff>304800</xdr:rowOff>
                  </from>
                  <to>
                    <xdr:col>9</xdr:col>
                    <xdr:colOff>0</xdr:colOff>
                    <xdr:row>160</xdr:row>
                    <xdr:rowOff>0</xdr:rowOff>
                  </to>
                </anchor>
              </controlPr>
            </control>
          </mc:Choice>
        </mc:AlternateContent>
        <mc:AlternateContent xmlns:mc="http://schemas.openxmlformats.org/markup-compatibility/2006">
          <mc:Choice Requires="x14">
            <control shapeId="1934" r:id="rId52" name="Option Button 910">
              <controlPr defaultSize="0" autoFill="0" autoLine="0" autoPict="0">
                <anchor moveWithCells="1">
                  <from>
                    <xdr:col>8</xdr:col>
                    <xdr:colOff>0</xdr:colOff>
                    <xdr:row>173</xdr:row>
                    <xdr:rowOff>304800</xdr:rowOff>
                  </from>
                  <to>
                    <xdr:col>9</xdr:col>
                    <xdr:colOff>0</xdr:colOff>
                    <xdr:row>175</xdr:row>
                    <xdr:rowOff>0</xdr:rowOff>
                  </to>
                </anchor>
              </controlPr>
            </control>
          </mc:Choice>
        </mc:AlternateContent>
        <mc:AlternateContent xmlns:mc="http://schemas.openxmlformats.org/markup-compatibility/2006">
          <mc:Choice Requires="x14">
            <control shapeId="1935" r:id="rId53" name="Option Button 911">
              <controlPr defaultSize="0" autoFill="0" autoLine="0" autoPict="0">
                <anchor moveWithCells="1">
                  <from>
                    <xdr:col>8</xdr:col>
                    <xdr:colOff>0</xdr:colOff>
                    <xdr:row>147</xdr:row>
                    <xdr:rowOff>304800</xdr:rowOff>
                  </from>
                  <to>
                    <xdr:col>9</xdr:col>
                    <xdr:colOff>0</xdr:colOff>
                    <xdr:row>149</xdr:row>
                    <xdr:rowOff>0</xdr:rowOff>
                  </to>
                </anchor>
              </controlPr>
            </control>
          </mc:Choice>
        </mc:AlternateContent>
        <mc:AlternateContent xmlns:mc="http://schemas.openxmlformats.org/markup-compatibility/2006">
          <mc:Choice Requires="x14">
            <control shapeId="1936" r:id="rId54" name="Option Button 912">
              <controlPr defaultSize="0" autoFill="0" autoLine="0" autoPict="0">
                <anchor moveWithCells="1">
                  <from>
                    <xdr:col>8</xdr:col>
                    <xdr:colOff>0</xdr:colOff>
                    <xdr:row>148</xdr:row>
                    <xdr:rowOff>304800</xdr:rowOff>
                  </from>
                  <to>
                    <xdr:col>9</xdr:col>
                    <xdr:colOff>0</xdr:colOff>
                    <xdr:row>150</xdr:row>
                    <xdr:rowOff>0</xdr:rowOff>
                  </to>
                </anchor>
              </controlPr>
            </control>
          </mc:Choice>
        </mc:AlternateContent>
        <mc:AlternateContent xmlns:mc="http://schemas.openxmlformats.org/markup-compatibility/2006">
          <mc:Choice Requires="x14">
            <control shapeId="1937" r:id="rId55" name="Option Button 913">
              <controlPr defaultSize="0" autoFill="0" autoLine="0" autoPict="0">
                <anchor moveWithCells="1">
                  <from>
                    <xdr:col>8</xdr:col>
                    <xdr:colOff>0</xdr:colOff>
                    <xdr:row>163</xdr:row>
                    <xdr:rowOff>0</xdr:rowOff>
                  </from>
                  <to>
                    <xdr:col>9</xdr:col>
                    <xdr:colOff>0</xdr:colOff>
                    <xdr:row>164</xdr:row>
                    <xdr:rowOff>0</xdr:rowOff>
                  </to>
                </anchor>
              </controlPr>
            </control>
          </mc:Choice>
        </mc:AlternateContent>
        <mc:AlternateContent xmlns:mc="http://schemas.openxmlformats.org/markup-compatibility/2006">
          <mc:Choice Requires="x14">
            <control shapeId="1938" r:id="rId56" name="Option Button 914">
              <controlPr defaultSize="0" autoFill="0" autoLine="0" autoPict="0">
                <anchor moveWithCells="1">
                  <from>
                    <xdr:col>8</xdr:col>
                    <xdr:colOff>0</xdr:colOff>
                    <xdr:row>164</xdr:row>
                    <xdr:rowOff>0</xdr:rowOff>
                  </from>
                  <to>
                    <xdr:col>9</xdr:col>
                    <xdr:colOff>0</xdr:colOff>
                    <xdr:row>165</xdr:row>
                    <xdr:rowOff>0</xdr:rowOff>
                  </to>
                </anchor>
              </controlPr>
            </control>
          </mc:Choice>
        </mc:AlternateContent>
        <mc:AlternateContent xmlns:mc="http://schemas.openxmlformats.org/markup-compatibility/2006">
          <mc:Choice Requires="x14">
            <control shapeId="1939" r:id="rId57" name="Option Button 915">
              <controlPr defaultSize="0" autoFill="0" autoLine="0" autoPict="0">
                <anchor moveWithCells="1">
                  <from>
                    <xdr:col>8</xdr:col>
                    <xdr:colOff>0</xdr:colOff>
                    <xdr:row>168</xdr:row>
                    <xdr:rowOff>9525</xdr:rowOff>
                  </from>
                  <to>
                    <xdr:col>9</xdr:col>
                    <xdr:colOff>0</xdr:colOff>
                    <xdr:row>169</xdr:row>
                    <xdr:rowOff>0</xdr:rowOff>
                  </to>
                </anchor>
              </controlPr>
            </control>
          </mc:Choice>
        </mc:AlternateContent>
        <mc:AlternateContent xmlns:mc="http://schemas.openxmlformats.org/markup-compatibility/2006">
          <mc:Choice Requires="x14">
            <control shapeId="1940" r:id="rId58" name="Option Button 916">
              <controlPr defaultSize="0" autoFill="0" autoLine="0" autoPict="0">
                <anchor moveWithCells="1">
                  <from>
                    <xdr:col>8</xdr:col>
                    <xdr:colOff>0</xdr:colOff>
                    <xdr:row>169</xdr:row>
                    <xdr:rowOff>9525</xdr:rowOff>
                  </from>
                  <to>
                    <xdr:col>9</xdr:col>
                    <xdr:colOff>0</xdr:colOff>
                    <xdr:row>170</xdr:row>
                    <xdr:rowOff>0</xdr:rowOff>
                  </to>
                </anchor>
              </controlPr>
            </control>
          </mc:Choice>
        </mc:AlternateContent>
        <mc:AlternateContent xmlns:mc="http://schemas.openxmlformats.org/markup-compatibility/2006">
          <mc:Choice Requires="x14">
            <control shapeId="1943" r:id="rId59" name="Option Button 919">
              <controlPr locked="0" defaultSize="0" autoFill="0" autoLine="0" autoPict="0">
                <anchor moveWithCells="1">
                  <from>
                    <xdr:col>8</xdr:col>
                    <xdr:colOff>47625</xdr:colOff>
                    <xdr:row>21</xdr:row>
                    <xdr:rowOff>0</xdr:rowOff>
                  </from>
                  <to>
                    <xdr:col>8</xdr:col>
                    <xdr:colOff>400050</xdr:colOff>
                    <xdr:row>22</xdr:row>
                    <xdr:rowOff>0</xdr:rowOff>
                  </to>
                </anchor>
              </controlPr>
            </control>
          </mc:Choice>
        </mc:AlternateContent>
        <mc:AlternateContent xmlns:mc="http://schemas.openxmlformats.org/markup-compatibility/2006">
          <mc:Choice Requires="x14">
            <control shapeId="1945" r:id="rId60" name="Option Button 921">
              <controlPr defaultSize="0" autoFill="0" autoLine="0" autoPict="0">
                <anchor moveWithCells="1">
                  <from>
                    <xdr:col>15</xdr:col>
                    <xdr:colOff>0</xdr:colOff>
                    <xdr:row>95</xdr:row>
                    <xdr:rowOff>0</xdr:rowOff>
                  </from>
                  <to>
                    <xdr:col>15</xdr:col>
                    <xdr:colOff>352425</xdr:colOff>
                    <xdr:row>96</xdr:row>
                    <xdr:rowOff>0</xdr:rowOff>
                  </to>
                </anchor>
              </controlPr>
            </control>
          </mc:Choice>
        </mc:AlternateContent>
        <mc:AlternateContent xmlns:mc="http://schemas.openxmlformats.org/markup-compatibility/2006">
          <mc:Choice Requires="x14">
            <control shapeId="1946" r:id="rId61" name="Option Button 922">
              <controlPr defaultSize="0" autoFill="0" autoLine="0" autoPict="0">
                <anchor moveWithCells="1">
                  <from>
                    <xdr:col>15</xdr:col>
                    <xdr:colOff>0</xdr:colOff>
                    <xdr:row>96</xdr:row>
                    <xdr:rowOff>0</xdr:rowOff>
                  </from>
                  <to>
                    <xdr:col>15</xdr:col>
                    <xdr:colOff>352425</xdr:colOff>
                    <xdr:row>97</xdr:row>
                    <xdr:rowOff>0</xdr:rowOff>
                  </to>
                </anchor>
              </controlPr>
            </control>
          </mc:Choice>
        </mc:AlternateContent>
        <mc:AlternateContent xmlns:mc="http://schemas.openxmlformats.org/markup-compatibility/2006">
          <mc:Choice Requires="x14">
            <control shapeId="1947" r:id="rId62" name="Option Button 923">
              <controlPr defaultSize="0" autoFill="0" autoLine="0" autoPict="0">
                <anchor moveWithCells="1">
                  <from>
                    <xdr:col>15</xdr:col>
                    <xdr:colOff>0</xdr:colOff>
                    <xdr:row>97</xdr:row>
                    <xdr:rowOff>0</xdr:rowOff>
                  </from>
                  <to>
                    <xdr:col>15</xdr:col>
                    <xdr:colOff>352425</xdr:colOff>
                    <xdr:row>98</xdr:row>
                    <xdr:rowOff>0</xdr:rowOff>
                  </to>
                </anchor>
              </controlPr>
            </control>
          </mc:Choice>
        </mc:AlternateContent>
        <mc:AlternateContent xmlns:mc="http://schemas.openxmlformats.org/markup-compatibility/2006">
          <mc:Choice Requires="x14">
            <control shapeId="1952" r:id="rId63" name="F:Q5">
              <controlPr defaultSize="0" autoFill="0" autoPict="0">
                <anchor moveWithCells="1">
                  <from>
                    <xdr:col>6</xdr:col>
                    <xdr:colOff>390525</xdr:colOff>
                    <xdr:row>162</xdr:row>
                    <xdr:rowOff>0</xdr:rowOff>
                  </from>
                  <to>
                    <xdr:col>10</xdr:col>
                    <xdr:colOff>28575</xdr:colOff>
                    <xdr:row>166</xdr:row>
                    <xdr:rowOff>0</xdr:rowOff>
                  </to>
                </anchor>
              </controlPr>
            </control>
          </mc:Choice>
        </mc:AlternateContent>
        <mc:AlternateContent xmlns:mc="http://schemas.openxmlformats.org/markup-compatibility/2006">
          <mc:Choice Requires="x14">
            <control shapeId="1953" r:id="rId64" name="F:Q6">
              <controlPr defaultSize="0" autoFill="0" autoPict="0">
                <anchor moveWithCells="1">
                  <from>
                    <xdr:col>6</xdr:col>
                    <xdr:colOff>390525</xdr:colOff>
                    <xdr:row>167</xdr:row>
                    <xdr:rowOff>0</xdr:rowOff>
                  </from>
                  <to>
                    <xdr:col>10</xdr:col>
                    <xdr:colOff>28575</xdr:colOff>
                    <xdr:row>171</xdr:row>
                    <xdr:rowOff>0</xdr:rowOff>
                  </to>
                </anchor>
              </controlPr>
            </control>
          </mc:Choice>
        </mc:AlternateContent>
        <mc:AlternateContent xmlns:mc="http://schemas.openxmlformats.org/markup-compatibility/2006">
          <mc:Choice Requires="x14">
            <control shapeId="1954" r:id="rId65" name="F:Q7">
              <controlPr defaultSize="0" autoFill="0" autoPict="0">
                <anchor moveWithCells="1">
                  <from>
                    <xdr:col>6</xdr:col>
                    <xdr:colOff>390525</xdr:colOff>
                    <xdr:row>172</xdr:row>
                    <xdr:rowOff>0</xdr:rowOff>
                  </from>
                  <to>
                    <xdr:col>10</xdr:col>
                    <xdr:colOff>28575</xdr:colOff>
                    <xdr:row>176</xdr:row>
                    <xdr:rowOff>0</xdr:rowOff>
                  </to>
                </anchor>
              </controlPr>
            </control>
          </mc:Choice>
        </mc:AlternateContent>
        <mc:AlternateContent xmlns:mc="http://schemas.openxmlformats.org/markup-compatibility/2006">
          <mc:Choice Requires="x14">
            <control shapeId="1959" r:id="rId66" name="B:Q3">
              <controlPr defaultSize="0" autoFill="0" autoPict="0">
                <anchor moveWithCells="1">
                  <from>
                    <xdr:col>6</xdr:col>
                    <xdr:colOff>390525</xdr:colOff>
                    <xdr:row>47</xdr:row>
                    <xdr:rowOff>0</xdr:rowOff>
                  </from>
                  <to>
                    <xdr:col>10</xdr:col>
                    <xdr:colOff>28575</xdr:colOff>
                    <xdr:row>51</xdr:row>
                    <xdr:rowOff>0</xdr:rowOff>
                  </to>
                </anchor>
              </controlPr>
            </control>
          </mc:Choice>
        </mc:AlternateContent>
        <mc:AlternateContent xmlns:mc="http://schemas.openxmlformats.org/markup-compatibility/2006">
          <mc:Choice Requires="x14">
            <control shapeId="1961" r:id="rId67" name="B:Q1">
              <controlPr defaultSize="0" autoFill="0" autoPict="0">
                <anchor moveWithCells="1">
                  <from>
                    <xdr:col>6</xdr:col>
                    <xdr:colOff>390525</xdr:colOff>
                    <xdr:row>19</xdr:row>
                    <xdr:rowOff>0</xdr:rowOff>
                  </from>
                  <to>
                    <xdr:col>10</xdr:col>
                    <xdr:colOff>28575</xdr:colOff>
                    <xdr:row>22</xdr:row>
                    <xdr:rowOff>0</xdr:rowOff>
                  </to>
                </anchor>
              </controlPr>
            </control>
          </mc:Choice>
        </mc:AlternateContent>
        <mc:AlternateContent xmlns:mc="http://schemas.openxmlformats.org/markup-compatibility/2006">
          <mc:Choice Requires="x14">
            <control shapeId="1963" r:id="rId68" name="Option Button 939">
              <controlPr defaultSize="0" autoFill="0" autoLine="0" autoPict="0">
                <anchor moveWithCells="1">
                  <from>
                    <xdr:col>15</xdr:col>
                    <xdr:colOff>0</xdr:colOff>
                    <xdr:row>101</xdr:row>
                    <xdr:rowOff>0</xdr:rowOff>
                  </from>
                  <to>
                    <xdr:col>15</xdr:col>
                    <xdr:colOff>352425</xdr:colOff>
                    <xdr:row>102</xdr:row>
                    <xdr:rowOff>0</xdr:rowOff>
                  </to>
                </anchor>
              </controlPr>
            </control>
          </mc:Choice>
        </mc:AlternateContent>
        <mc:AlternateContent xmlns:mc="http://schemas.openxmlformats.org/markup-compatibility/2006">
          <mc:Choice Requires="x14">
            <control shapeId="1964" r:id="rId69" name="Option Button 940">
              <controlPr defaultSize="0" autoFill="0" autoLine="0" autoPict="0">
                <anchor moveWithCells="1">
                  <from>
                    <xdr:col>15</xdr:col>
                    <xdr:colOff>0</xdr:colOff>
                    <xdr:row>102</xdr:row>
                    <xdr:rowOff>0</xdr:rowOff>
                  </from>
                  <to>
                    <xdr:col>15</xdr:col>
                    <xdr:colOff>352425</xdr:colOff>
                    <xdr:row>103</xdr:row>
                    <xdr:rowOff>0</xdr:rowOff>
                  </to>
                </anchor>
              </controlPr>
            </control>
          </mc:Choice>
        </mc:AlternateContent>
        <mc:AlternateContent xmlns:mc="http://schemas.openxmlformats.org/markup-compatibility/2006">
          <mc:Choice Requires="x14">
            <control shapeId="1965" r:id="rId70" name="Option Button 941">
              <controlPr defaultSize="0" autoFill="0" autoLine="0" autoPict="0">
                <anchor moveWithCells="1">
                  <from>
                    <xdr:col>15</xdr:col>
                    <xdr:colOff>0</xdr:colOff>
                    <xdr:row>103</xdr:row>
                    <xdr:rowOff>0</xdr:rowOff>
                  </from>
                  <to>
                    <xdr:col>15</xdr:col>
                    <xdr:colOff>352425</xdr:colOff>
                    <xdr:row>104</xdr:row>
                    <xdr:rowOff>0</xdr:rowOff>
                  </to>
                </anchor>
              </controlPr>
            </control>
          </mc:Choice>
        </mc:AlternateContent>
        <mc:AlternateContent xmlns:mc="http://schemas.openxmlformats.org/markup-compatibility/2006">
          <mc:Choice Requires="x14">
            <control shapeId="1982" r:id="rId71" name="Option Button 958">
              <controlPr defaultSize="0" autoFill="0" autoLine="0" autoPict="0">
                <anchor moveWithCells="1">
                  <from>
                    <xdr:col>15</xdr:col>
                    <xdr:colOff>0</xdr:colOff>
                    <xdr:row>75</xdr:row>
                    <xdr:rowOff>0</xdr:rowOff>
                  </from>
                  <to>
                    <xdr:col>15</xdr:col>
                    <xdr:colOff>352425</xdr:colOff>
                    <xdr:row>76</xdr:row>
                    <xdr:rowOff>0</xdr:rowOff>
                  </to>
                </anchor>
              </controlPr>
            </control>
          </mc:Choice>
        </mc:AlternateContent>
        <mc:AlternateContent xmlns:mc="http://schemas.openxmlformats.org/markup-compatibility/2006">
          <mc:Choice Requires="x14">
            <control shapeId="1983" r:id="rId72" name="Option Button 959">
              <controlPr defaultSize="0" autoFill="0" autoLine="0" autoPict="0">
                <anchor moveWithCells="1">
                  <from>
                    <xdr:col>15</xdr:col>
                    <xdr:colOff>0</xdr:colOff>
                    <xdr:row>76</xdr:row>
                    <xdr:rowOff>0</xdr:rowOff>
                  </from>
                  <to>
                    <xdr:col>15</xdr:col>
                    <xdr:colOff>352425</xdr:colOff>
                    <xdr:row>77</xdr:row>
                    <xdr:rowOff>0</xdr:rowOff>
                  </to>
                </anchor>
              </controlPr>
            </control>
          </mc:Choice>
        </mc:AlternateContent>
        <mc:AlternateContent xmlns:mc="http://schemas.openxmlformats.org/markup-compatibility/2006">
          <mc:Choice Requires="x14">
            <control shapeId="1984" r:id="rId73" name="Option Button 960">
              <controlPr defaultSize="0" autoFill="0" autoLine="0" autoPict="0">
                <anchor moveWithCells="1">
                  <from>
                    <xdr:col>15</xdr:col>
                    <xdr:colOff>0</xdr:colOff>
                    <xdr:row>81</xdr:row>
                    <xdr:rowOff>0</xdr:rowOff>
                  </from>
                  <to>
                    <xdr:col>15</xdr:col>
                    <xdr:colOff>352425</xdr:colOff>
                    <xdr:row>82</xdr:row>
                    <xdr:rowOff>0</xdr:rowOff>
                  </to>
                </anchor>
              </controlPr>
            </control>
          </mc:Choice>
        </mc:AlternateContent>
        <mc:AlternateContent xmlns:mc="http://schemas.openxmlformats.org/markup-compatibility/2006">
          <mc:Choice Requires="x14">
            <control shapeId="1985" r:id="rId74" name="Option Button 961">
              <controlPr defaultSize="0" autoFill="0" autoLine="0" autoPict="0">
                <anchor moveWithCells="1">
                  <from>
                    <xdr:col>15</xdr:col>
                    <xdr:colOff>0</xdr:colOff>
                    <xdr:row>82</xdr:row>
                    <xdr:rowOff>0</xdr:rowOff>
                  </from>
                  <to>
                    <xdr:col>15</xdr:col>
                    <xdr:colOff>352425</xdr:colOff>
                    <xdr:row>83</xdr:row>
                    <xdr:rowOff>0</xdr:rowOff>
                  </to>
                </anchor>
              </controlPr>
            </control>
          </mc:Choice>
        </mc:AlternateContent>
        <mc:AlternateContent xmlns:mc="http://schemas.openxmlformats.org/markup-compatibility/2006">
          <mc:Choice Requires="x14">
            <control shapeId="1986" r:id="rId75" name="Option Button 962">
              <controlPr defaultSize="0" autoFill="0" autoLine="0" autoPict="0">
                <anchor moveWithCells="1">
                  <from>
                    <xdr:col>15</xdr:col>
                    <xdr:colOff>0</xdr:colOff>
                    <xdr:row>83</xdr:row>
                    <xdr:rowOff>0</xdr:rowOff>
                  </from>
                  <to>
                    <xdr:col>15</xdr:col>
                    <xdr:colOff>352425</xdr:colOff>
                    <xdr:row>84</xdr:row>
                    <xdr:rowOff>0</xdr:rowOff>
                  </to>
                </anchor>
              </controlPr>
            </control>
          </mc:Choice>
        </mc:AlternateContent>
        <mc:AlternateContent xmlns:mc="http://schemas.openxmlformats.org/markup-compatibility/2006">
          <mc:Choice Requires="x14">
            <control shapeId="1987" r:id="rId76" name="Option Button 963">
              <controlPr defaultSize="0" autoFill="0" autoLine="0" autoPict="0">
                <anchor moveWithCells="1">
                  <from>
                    <xdr:col>15</xdr:col>
                    <xdr:colOff>0</xdr:colOff>
                    <xdr:row>87</xdr:row>
                    <xdr:rowOff>0</xdr:rowOff>
                  </from>
                  <to>
                    <xdr:col>15</xdr:col>
                    <xdr:colOff>352425</xdr:colOff>
                    <xdr:row>88</xdr:row>
                    <xdr:rowOff>0</xdr:rowOff>
                  </to>
                </anchor>
              </controlPr>
            </control>
          </mc:Choice>
        </mc:AlternateContent>
        <mc:AlternateContent xmlns:mc="http://schemas.openxmlformats.org/markup-compatibility/2006">
          <mc:Choice Requires="x14">
            <control shapeId="1988" r:id="rId77" name="Option Button 964">
              <controlPr defaultSize="0" autoFill="0" autoLine="0" autoPict="0">
                <anchor moveWithCells="1">
                  <from>
                    <xdr:col>15</xdr:col>
                    <xdr:colOff>0</xdr:colOff>
                    <xdr:row>77</xdr:row>
                    <xdr:rowOff>0</xdr:rowOff>
                  </from>
                  <to>
                    <xdr:col>15</xdr:col>
                    <xdr:colOff>352425</xdr:colOff>
                    <xdr:row>78</xdr:row>
                    <xdr:rowOff>0</xdr:rowOff>
                  </to>
                </anchor>
              </controlPr>
            </control>
          </mc:Choice>
        </mc:AlternateContent>
        <mc:AlternateContent xmlns:mc="http://schemas.openxmlformats.org/markup-compatibility/2006">
          <mc:Choice Requires="x14">
            <control shapeId="1989" r:id="rId78" name="Option Button 965">
              <controlPr defaultSize="0" autoFill="0" autoLine="0" autoPict="0">
                <anchor moveWithCells="1">
                  <from>
                    <xdr:col>15</xdr:col>
                    <xdr:colOff>0</xdr:colOff>
                    <xdr:row>88</xdr:row>
                    <xdr:rowOff>0</xdr:rowOff>
                  </from>
                  <to>
                    <xdr:col>15</xdr:col>
                    <xdr:colOff>352425</xdr:colOff>
                    <xdr:row>89</xdr:row>
                    <xdr:rowOff>0</xdr:rowOff>
                  </to>
                </anchor>
              </controlPr>
            </control>
          </mc:Choice>
        </mc:AlternateContent>
        <mc:AlternateContent xmlns:mc="http://schemas.openxmlformats.org/markup-compatibility/2006">
          <mc:Choice Requires="x14">
            <control shapeId="1993" r:id="rId79" name="Option Button 969">
              <controlPr defaultSize="0" autoFill="0" autoLine="0" autoPict="0">
                <anchor moveWithCells="1">
                  <from>
                    <xdr:col>15</xdr:col>
                    <xdr:colOff>0</xdr:colOff>
                    <xdr:row>89</xdr:row>
                    <xdr:rowOff>0</xdr:rowOff>
                  </from>
                  <to>
                    <xdr:col>15</xdr:col>
                    <xdr:colOff>352425</xdr:colOff>
                    <xdr:row>90</xdr:row>
                    <xdr:rowOff>0</xdr:rowOff>
                  </to>
                </anchor>
              </controlPr>
            </control>
          </mc:Choice>
        </mc:AlternateContent>
        <mc:AlternateContent xmlns:mc="http://schemas.openxmlformats.org/markup-compatibility/2006">
          <mc:Choice Requires="x14">
            <control shapeId="2000" r:id="rId80" name="Option Button 976">
              <controlPr defaultSize="0" autoFill="0" autoLine="0" autoPict="0">
                <anchor moveWithCells="1">
                  <from>
                    <xdr:col>15</xdr:col>
                    <xdr:colOff>0</xdr:colOff>
                    <xdr:row>125</xdr:row>
                    <xdr:rowOff>0</xdr:rowOff>
                  </from>
                  <to>
                    <xdr:col>15</xdr:col>
                    <xdr:colOff>314325</xdr:colOff>
                    <xdr:row>126</xdr:row>
                    <xdr:rowOff>0</xdr:rowOff>
                  </to>
                </anchor>
              </controlPr>
            </control>
          </mc:Choice>
        </mc:AlternateContent>
        <mc:AlternateContent xmlns:mc="http://schemas.openxmlformats.org/markup-compatibility/2006">
          <mc:Choice Requires="x14">
            <control shapeId="2001" r:id="rId81" name="Option Button 977">
              <controlPr defaultSize="0" autoFill="0" autoLine="0" autoPict="0">
                <anchor moveWithCells="1">
                  <from>
                    <xdr:col>15</xdr:col>
                    <xdr:colOff>0</xdr:colOff>
                    <xdr:row>126</xdr:row>
                    <xdr:rowOff>0</xdr:rowOff>
                  </from>
                  <to>
                    <xdr:col>15</xdr:col>
                    <xdr:colOff>304800</xdr:colOff>
                    <xdr:row>127</xdr:row>
                    <xdr:rowOff>0</xdr:rowOff>
                  </to>
                </anchor>
              </controlPr>
            </control>
          </mc:Choice>
        </mc:AlternateContent>
        <mc:AlternateContent xmlns:mc="http://schemas.openxmlformats.org/markup-compatibility/2006">
          <mc:Choice Requires="x14">
            <control shapeId="2002" r:id="rId82" name="Option Button 978">
              <controlPr defaultSize="0" autoFill="0" autoLine="0" autoPict="0">
                <anchor moveWithCells="1">
                  <from>
                    <xdr:col>15</xdr:col>
                    <xdr:colOff>0</xdr:colOff>
                    <xdr:row>136</xdr:row>
                    <xdr:rowOff>0</xdr:rowOff>
                  </from>
                  <to>
                    <xdr:col>15</xdr:col>
                    <xdr:colOff>314325</xdr:colOff>
                    <xdr:row>137</xdr:row>
                    <xdr:rowOff>0</xdr:rowOff>
                  </to>
                </anchor>
              </controlPr>
            </control>
          </mc:Choice>
        </mc:AlternateContent>
        <mc:AlternateContent xmlns:mc="http://schemas.openxmlformats.org/markup-compatibility/2006">
          <mc:Choice Requires="x14">
            <control shapeId="2003" r:id="rId83" name="Option Button 979">
              <controlPr defaultSize="0" autoFill="0" autoLine="0" autoPict="0">
                <anchor moveWithCells="1">
                  <from>
                    <xdr:col>15</xdr:col>
                    <xdr:colOff>0</xdr:colOff>
                    <xdr:row>137</xdr:row>
                    <xdr:rowOff>0</xdr:rowOff>
                  </from>
                  <to>
                    <xdr:col>15</xdr:col>
                    <xdr:colOff>314325</xdr:colOff>
                    <xdr:row>138</xdr:row>
                    <xdr:rowOff>19050</xdr:rowOff>
                  </to>
                </anchor>
              </controlPr>
            </control>
          </mc:Choice>
        </mc:AlternateContent>
        <mc:AlternateContent xmlns:mc="http://schemas.openxmlformats.org/markup-compatibility/2006">
          <mc:Choice Requires="x14">
            <control shapeId="2004" r:id="rId84" name="Option Button 980">
              <controlPr defaultSize="0" autoFill="0" autoLine="0" autoPict="0">
                <anchor moveWithCells="1">
                  <from>
                    <xdr:col>15</xdr:col>
                    <xdr:colOff>0</xdr:colOff>
                    <xdr:row>130</xdr:row>
                    <xdr:rowOff>0</xdr:rowOff>
                  </from>
                  <to>
                    <xdr:col>15</xdr:col>
                    <xdr:colOff>219075</xdr:colOff>
                    <xdr:row>131</xdr:row>
                    <xdr:rowOff>0</xdr:rowOff>
                  </to>
                </anchor>
              </controlPr>
            </control>
          </mc:Choice>
        </mc:AlternateContent>
        <mc:AlternateContent xmlns:mc="http://schemas.openxmlformats.org/markup-compatibility/2006">
          <mc:Choice Requires="x14">
            <control shapeId="2005" r:id="rId85" name="Option Button 981">
              <controlPr defaultSize="0" autoFill="0" autoLine="0" autoPict="0">
                <anchor moveWithCells="1">
                  <from>
                    <xdr:col>15</xdr:col>
                    <xdr:colOff>0</xdr:colOff>
                    <xdr:row>131</xdr:row>
                    <xdr:rowOff>0</xdr:rowOff>
                  </from>
                  <to>
                    <xdr:col>15</xdr:col>
                    <xdr:colOff>219075</xdr:colOff>
                    <xdr:row>132</xdr:row>
                    <xdr:rowOff>0</xdr:rowOff>
                  </to>
                </anchor>
              </controlPr>
            </control>
          </mc:Choice>
        </mc:AlternateContent>
        <mc:AlternateContent xmlns:mc="http://schemas.openxmlformats.org/markup-compatibility/2006">
          <mc:Choice Requires="x14">
            <control shapeId="2006" r:id="rId86" name="Option Button 982">
              <controlPr defaultSize="0" autoFill="0" autoLine="0" autoPict="0">
                <anchor moveWithCells="1">
                  <from>
                    <xdr:col>15</xdr:col>
                    <xdr:colOff>0</xdr:colOff>
                    <xdr:row>132</xdr:row>
                    <xdr:rowOff>0</xdr:rowOff>
                  </from>
                  <to>
                    <xdr:col>15</xdr:col>
                    <xdr:colOff>219075</xdr:colOff>
                    <xdr:row>133</xdr:row>
                    <xdr:rowOff>0</xdr:rowOff>
                  </to>
                </anchor>
              </controlPr>
            </control>
          </mc:Choice>
        </mc:AlternateContent>
        <mc:AlternateContent xmlns:mc="http://schemas.openxmlformats.org/markup-compatibility/2006">
          <mc:Choice Requires="x14">
            <control shapeId="2017" r:id="rId87" name="Option Button 993">
              <controlPr defaultSize="0" autoFill="0" autoLine="0" autoPict="0">
                <anchor moveWithCells="1">
                  <from>
                    <xdr:col>8</xdr:col>
                    <xdr:colOff>0</xdr:colOff>
                    <xdr:row>152</xdr:row>
                    <xdr:rowOff>304800</xdr:rowOff>
                  </from>
                  <to>
                    <xdr:col>9</xdr:col>
                    <xdr:colOff>0</xdr:colOff>
                    <xdr:row>154</xdr:row>
                    <xdr:rowOff>0</xdr:rowOff>
                  </to>
                </anchor>
              </controlPr>
            </control>
          </mc:Choice>
        </mc:AlternateContent>
        <mc:AlternateContent xmlns:mc="http://schemas.openxmlformats.org/markup-compatibility/2006">
          <mc:Choice Requires="x14">
            <control shapeId="2018" r:id="rId88" name="Option Button 994">
              <controlPr defaultSize="0" autoFill="0" autoLine="0" autoPict="0">
                <anchor moveWithCells="1">
                  <from>
                    <xdr:col>8</xdr:col>
                    <xdr:colOff>0</xdr:colOff>
                    <xdr:row>153</xdr:row>
                    <xdr:rowOff>304800</xdr:rowOff>
                  </from>
                  <to>
                    <xdr:col>9</xdr:col>
                    <xdr:colOff>0</xdr:colOff>
                    <xdr:row>155</xdr:row>
                    <xdr:rowOff>0</xdr:rowOff>
                  </to>
                </anchor>
              </controlPr>
            </control>
          </mc:Choice>
        </mc:AlternateContent>
        <mc:AlternateContent xmlns:mc="http://schemas.openxmlformats.org/markup-compatibility/2006">
          <mc:Choice Requires="x14">
            <control shapeId="2020" r:id="rId89" name="Option Button 996">
              <controlPr defaultSize="0" autoFill="0" autoLine="0" autoPict="0">
                <anchor moveWithCells="1">
                  <from>
                    <xdr:col>8</xdr:col>
                    <xdr:colOff>0</xdr:colOff>
                    <xdr:row>177</xdr:row>
                    <xdr:rowOff>304800</xdr:rowOff>
                  </from>
                  <to>
                    <xdr:col>9</xdr:col>
                    <xdr:colOff>0</xdr:colOff>
                    <xdr:row>179</xdr:row>
                    <xdr:rowOff>0</xdr:rowOff>
                  </to>
                </anchor>
              </controlPr>
            </control>
          </mc:Choice>
        </mc:AlternateContent>
        <mc:AlternateContent xmlns:mc="http://schemas.openxmlformats.org/markup-compatibility/2006">
          <mc:Choice Requires="x14">
            <control shapeId="2021" r:id="rId90" name="Option Button 997">
              <controlPr defaultSize="0" autoFill="0" autoLine="0" autoPict="0">
                <anchor moveWithCells="1">
                  <from>
                    <xdr:col>8</xdr:col>
                    <xdr:colOff>0</xdr:colOff>
                    <xdr:row>178</xdr:row>
                    <xdr:rowOff>304800</xdr:rowOff>
                  </from>
                  <to>
                    <xdr:col>9</xdr:col>
                    <xdr:colOff>0</xdr:colOff>
                    <xdr:row>180</xdr:row>
                    <xdr:rowOff>0</xdr:rowOff>
                  </to>
                </anchor>
              </controlPr>
            </control>
          </mc:Choice>
        </mc:AlternateContent>
        <mc:AlternateContent xmlns:mc="http://schemas.openxmlformats.org/markup-compatibility/2006">
          <mc:Choice Requires="x14">
            <control shapeId="2023" r:id="rId91" name="F:Q1">
              <controlPr defaultSize="0" autoFill="0" autoPict="0">
                <anchor moveWithCells="1">
                  <from>
                    <xdr:col>7</xdr:col>
                    <xdr:colOff>0</xdr:colOff>
                    <xdr:row>142</xdr:row>
                    <xdr:rowOff>0</xdr:rowOff>
                  </from>
                  <to>
                    <xdr:col>10</xdr:col>
                    <xdr:colOff>0</xdr:colOff>
                    <xdr:row>146</xdr:row>
                    <xdr:rowOff>0</xdr:rowOff>
                  </to>
                </anchor>
              </controlPr>
            </control>
          </mc:Choice>
        </mc:AlternateContent>
        <mc:AlternateContent xmlns:mc="http://schemas.openxmlformats.org/markup-compatibility/2006">
          <mc:Choice Requires="x14">
            <control shapeId="2024" r:id="rId92" name="F:Q3">
              <controlPr defaultSize="0" autoFill="0" autoPict="0">
                <anchor moveWithCells="1">
                  <from>
                    <xdr:col>7</xdr:col>
                    <xdr:colOff>0</xdr:colOff>
                    <xdr:row>152</xdr:row>
                    <xdr:rowOff>0</xdr:rowOff>
                  </from>
                  <to>
                    <xdr:col>10</xdr:col>
                    <xdr:colOff>0</xdr:colOff>
                    <xdr:row>156</xdr:row>
                    <xdr:rowOff>0</xdr:rowOff>
                  </to>
                </anchor>
              </controlPr>
            </control>
          </mc:Choice>
        </mc:AlternateContent>
        <mc:AlternateContent xmlns:mc="http://schemas.openxmlformats.org/markup-compatibility/2006">
          <mc:Choice Requires="x14">
            <control shapeId="2025" r:id="rId93" name="F:04">
              <controlPr defaultSize="0" autoFill="0" autoPict="0">
                <anchor moveWithCells="1">
                  <from>
                    <xdr:col>7</xdr:col>
                    <xdr:colOff>0</xdr:colOff>
                    <xdr:row>157</xdr:row>
                    <xdr:rowOff>0</xdr:rowOff>
                  </from>
                  <to>
                    <xdr:col>10</xdr:col>
                    <xdr:colOff>0</xdr:colOff>
                    <xdr:row>161</xdr:row>
                    <xdr:rowOff>0</xdr:rowOff>
                  </to>
                </anchor>
              </controlPr>
            </control>
          </mc:Choice>
        </mc:AlternateContent>
        <mc:AlternateContent xmlns:mc="http://schemas.openxmlformats.org/markup-compatibility/2006">
          <mc:Choice Requires="x14">
            <control shapeId="2026" r:id="rId94" name="F:Q8">
              <controlPr defaultSize="0" autoFill="0" autoPict="0">
                <anchor moveWithCells="1">
                  <from>
                    <xdr:col>7</xdr:col>
                    <xdr:colOff>0</xdr:colOff>
                    <xdr:row>177</xdr:row>
                    <xdr:rowOff>0</xdr:rowOff>
                  </from>
                  <to>
                    <xdr:col>10</xdr:col>
                    <xdr:colOff>0</xdr:colOff>
                    <xdr:row>181</xdr:row>
                    <xdr:rowOff>0</xdr:rowOff>
                  </to>
                </anchor>
              </controlPr>
            </control>
          </mc:Choice>
        </mc:AlternateContent>
        <mc:AlternateContent xmlns:mc="http://schemas.openxmlformats.org/markup-compatibility/2006">
          <mc:Choice Requires="x14">
            <control shapeId="2027" r:id="rId95" name="F:Q2">
              <controlPr defaultSize="0" autoFill="0" autoPict="0">
                <anchor moveWithCells="1">
                  <from>
                    <xdr:col>7</xdr:col>
                    <xdr:colOff>0</xdr:colOff>
                    <xdr:row>147</xdr:row>
                    <xdr:rowOff>0</xdr:rowOff>
                  </from>
                  <to>
                    <xdr:col>10</xdr:col>
                    <xdr:colOff>0</xdr:colOff>
                    <xdr:row>151</xdr:row>
                    <xdr:rowOff>0</xdr:rowOff>
                  </to>
                </anchor>
              </controlPr>
            </control>
          </mc:Choice>
        </mc:AlternateContent>
        <mc:AlternateContent xmlns:mc="http://schemas.openxmlformats.org/markup-compatibility/2006">
          <mc:Choice Requires="x14">
            <control shapeId="2029" r:id="rId96" name="Option Button 1005">
              <controlPr defaultSize="0" autoFill="0" autoLine="0" autoPict="0">
                <anchor moveWithCells="1">
                  <from>
                    <xdr:col>15</xdr:col>
                    <xdr:colOff>0</xdr:colOff>
                    <xdr:row>34</xdr:row>
                    <xdr:rowOff>0</xdr:rowOff>
                  </from>
                  <to>
                    <xdr:col>15</xdr:col>
                    <xdr:colOff>352425</xdr:colOff>
                    <xdr:row>35</xdr:row>
                    <xdr:rowOff>0</xdr:rowOff>
                  </to>
                </anchor>
              </controlPr>
            </control>
          </mc:Choice>
        </mc:AlternateContent>
        <mc:AlternateContent xmlns:mc="http://schemas.openxmlformats.org/markup-compatibility/2006">
          <mc:Choice Requires="x14">
            <control shapeId="17423" r:id="rId97" name="C:Q1">
              <controlPr defaultSize="0" autoFill="0" autoPict="0">
                <anchor moveWithCells="1">
                  <from>
                    <xdr:col>7</xdr:col>
                    <xdr:colOff>0</xdr:colOff>
                    <xdr:row>56</xdr:row>
                    <xdr:rowOff>0</xdr:rowOff>
                  </from>
                  <to>
                    <xdr:col>10</xdr:col>
                    <xdr:colOff>0</xdr:colOff>
                    <xdr:row>61</xdr:row>
                    <xdr:rowOff>0</xdr:rowOff>
                  </to>
                </anchor>
              </controlPr>
            </control>
          </mc:Choice>
        </mc:AlternateContent>
        <mc:AlternateContent xmlns:mc="http://schemas.openxmlformats.org/markup-compatibility/2006">
          <mc:Choice Requires="x14">
            <control shapeId="17427" r:id="rId98" name="Scroll Bar 1043">
              <controlPr defaultSize="0" autoPict="0">
                <anchor moveWithCells="1">
                  <from>
                    <xdr:col>8</xdr:col>
                    <xdr:colOff>0</xdr:colOff>
                    <xdr:row>34</xdr:row>
                    <xdr:rowOff>28575</xdr:rowOff>
                  </from>
                  <to>
                    <xdr:col>10</xdr:col>
                    <xdr:colOff>9525</xdr:colOff>
                    <xdr:row>34</xdr:row>
                    <xdr:rowOff>295275</xdr:rowOff>
                  </to>
                </anchor>
              </controlPr>
            </control>
          </mc:Choice>
        </mc:AlternateContent>
        <mc:AlternateContent xmlns:mc="http://schemas.openxmlformats.org/markup-compatibility/2006">
          <mc:Choice Requires="x14">
            <control shapeId="17428" r:id="rId99" name="Scroll Bar 1044">
              <controlPr defaultSize="0" autoPict="0">
                <anchor moveWithCells="1">
                  <from>
                    <xdr:col>8</xdr:col>
                    <xdr:colOff>0</xdr:colOff>
                    <xdr:row>28</xdr:row>
                    <xdr:rowOff>28575</xdr:rowOff>
                  </from>
                  <to>
                    <xdr:col>10</xdr:col>
                    <xdr:colOff>9525</xdr:colOff>
                    <xdr:row>28</xdr:row>
                    <xdr:rowOff>295275</xdr:rowOff>
                  </to>
                </anchor>
              </controlPr>
            </control>
          </mc:Choice>
        </mc:AlternateContent>
        <mc:AlternateContent xmlns:mc="http://schemas.openxmlformats.org/markup-compatibility/2006">
          <mc:Choice Requires="x14">
            <control shapeId="17429" r:id="rId100" name="Scroll Bar 1045">
              <controlPr defaultSize="0" autoPict="0">
                <anchor moveWithCells="1">
                  <from>
                    <xdr:col>8</xdr:col>
                    <xdr:colOff>0</xdr:colOff>
                    <xdr:row>51</xdr:row>
                    <xdr:rowOff>28575</xdr:rowOff>
                  </from>
                  <to>
                    <xdr:col>10</xdr:col>
                    <xdr:colOff>9525</xdr:colOff>
                    <xdr:row>51</xdr:row>
                    <xdr:rowOff>295275</xdr:rowOff>
                  </to>
                </anchor>
              </controlPr>
            </control>
          </mc:Choice>
        </mc:AlternateContent>
        <mc:AlternateContent xmlns:mc="http://schemas.openxmlformats.org/markup-compatibility/2006">
          <mc:Choice Requires="x14">
            <control shapeId="17430" r:id="rId101" name="Scroll Bar 1046">
              <controlPr defaultSize="0" autoPict="0">
                <anchor moveWithCells="1">
                  <from>
                    <xdr:col>8</xdr:col>
                    <xdr:colOff>0</xdr:colOff>
                    <xdr:row>62</xdr:row>
                    <xdr:rowOff>28575</xdr:rowOff>
                  </from>
                  <to>
                    <xdr:col>10</xdr:col>
                    <xdr:colOff>9525</xdr:colOff>
                    <xdr:row>62</xdr:row>
                    <xdr:rowOff>295275</xdr:rowOff>
                  </to>
                </anchor>
              </controlPr>
            </control>
          </mc:Choice>
        </mc:AlternateContent>
        <mc:AlternateContent xmlns:mc="http://schemas.openxmlformats.org/markup-compatibility/2006">
          <mc:Choice Requires="x14">
            <control shapeId="17431" r:id="rId102" name="Scroll Bar 1047">
              <controlPr defaultSize="0" autoPict="0">
                <anchor moveWithCells="1">
                  <from>
                    <xdr:col>8</xdr:col>
                    <xdr:colOff>0</xdr:colOff>
                    <xdr:row>100</xdr:row>
                    <xdr:rowOff>19050</xdr:rowOff>
                  </from>
                  <to>
                    <xdr:col>10</xdr:col>
                    <xdr:colOff>9525</xdr:colOff>
                    <xdr:row>100</xdr:row>
                    <xdr:rowOff>276225</xdr:rowOff>
                  </to>
                </anchor>
              </controlPr>
            </control>
          </mc:Choice>
        </mc:AlternateContent>
        <mc:AlternateContent xmlns:mc="http://schemas.openxmlformats.org/markup-compatibility/2006">
          <mc:Choice Requires="x14">
            <control shapeId="17432" r:id="rId103" name="Scroll Bar 1048">
              <controlPr defaultSize="0" autoPict="0">
                <anchor moveWithCells="1">
                  <from>
                    <xdr:col>8</xdr:col>
                    <xdr:colOff>0</xdr:colOff>
                    <xdr:row>113</xdr:row>
                    <xdr:rowOff>28575</xdr:rowOff>
                  </from>
                  <to>
                    <xdr:col>10</xdr:col>
                    <xdr:colOff>9525</xdr:colOff>
                    <xdr:row>113</xdr:row>
                    <xdr:rowOff>295275</xdr:rowOff>
                  </to>
                </anchor>
              </controlPr>
            </control>
          </mc:Choice>
        </mc:AlternateContent>
        <mc:AlternateContent xmlns:mc="http://schemas.openxmlformats.org/markup-compatibility/2006">
          <mc:Choice Requires="x14">
            <control shapeId="17434" r:id="rId104" name="BQ2-1">
              <controlPr defaultSize="0" autoFill="0" autoPict="0">
                <anchor moveWithCells="1">
                  <from>
                    <xdr:col>13</xdr:col>
                    <xdr:colOff>209550</xdr:colOff>
                    <xdr:row>31</xdr:row>
                    <xdr:rowOff>0</xdr:rowOff>
                  </from>
                  <to>
                    <xdr:col>17</xdr:col>
                    <xdr:colOff>0</xdr:colOff>
                    <xdr:row>36</xdr:row>
                    <xdr:rowOff>0</xdr:rowOff>
                  </to>
                </anchor>
              </controlPr>
            </control>
          </mc:Choice>
        </mc:AlternateContent>
        <mc:AlternateContent xmlns:mc="http://schemas.openxmlformats.org/markup-compatibility/2006">
          <mc:Choice Requires="x14">
            <control shapeId="17435" r:id="rId105" name="BQ2-2">
              <controlPr defaultSize="0" autoFill="0" autoPict="0">
                <anchor moveWithCells="1">
                  <from>
                    <xdr:col>14</xdr:col>
                    <xdr:colOff>0</xdr:colOff>
                    <xdr:row>37</xdr:row>
                    <xdr:rowOff>0</xdr:rowOff>
                  </from>
                  <to>
                    <xdr:col>17</xdr:col>
                    <xdr:colOff>0</xdr:colOff>
                    <xdr:row>41</xdr:row>
                    <xdr:rowOff>0</xdr:rowOff>
                  </to>
                </anchor>
              </controlPr>
            </control>
          </mc:Choice>
        </mc:AlternateContent>
        <mc:AlternateContent xmlns:mc="http://schemas.openxmlformats.org/markup-compatibility/2006">
          <mc:Choice Requires="x14">
            <control shapeId="17436" r:id="rId106" name="BQ2-3">
              <controlPr defaultSize="0" autoFill="0" autoPict="0">
                <anchor moveWithCells="1">
                  <from>
                    <xdr:col>14</xdr:col>
                    <xdr:colOff>0</xdr:colOff>
                    <xdr:row>42</xdr:row>
                    <xdr:rowOff>0</xdr:rowOff>
                  </from>
                  <to>
                    <xdr:col>17</xdr:col>
                    <xdr:colOff>0</xdr:colOff>
                    <xdr:row>46</xdr:row>
                    <xdr:rowOff>0</xdr:rowOff>
                  </to>
                </anchor>
              </controlPr>
            </control>
          </mc:Choice>
        </mc:AlternateContent>
        <mc:AlternateContent xmlns:mc="http://schemas.openxmlformats.org/markup-compatibility/2006">
          <mc:Choice Requires="x14">
            <control shapeId="17437" r:id="rId107" name="CQ1-1">
              <controlPr defaultSize="0" autoFill="0" autoPict="0">
                <anchor moveWithCells="1">
                  <from>
                    <xdr:col>14</xdr:col>
                    <xdr:colOff>0</xdr:colOff>
                    <xdr:row>56</xdr:row>
                    <xdr:rowOff>0</xdr:rowOff>
                  </from>
                  <to>
                    <xdr:col>17</xdr:col>
                    <xdr:colOff>0</xdr:colOff>
                    <xdr:row>61</xdr:row>
                    <xdr:rowOff>0</xdr:rowOff>
                  </to>
                </anchor>
              </controlPr>
            </control>
          </mc:Choice>
        </mc:AlternateContent>
        <mc:AlternateContent xmlns:mc="http://schemas.openxmlformats.org/markup-compatibility/2006">
          <mc:Choice Requires="x14">
            <control shapeId="17438" r:id="rId108" name="CQ1-2">
              <controlPr defaultSize="0" autoFill="0" autoPict="0">
                <anchor moveWithCells="1">
                  <from>
                    <xdr:col>14</xdr:col>
                    <xdr:colOff>0</xdr:colOff>
                    <xdr:row>62</xdr:row>
                    <xdr:rowOff>0</xdr:rowOff>
                  </from>
                  <to>
                    <xdr:col>17</xdr:col>
                    <xdr:colOff>0</xdr:colOff>
                    <xdr:row>67</xdr:row>
                    <xdr:rowOff>0</xdr:rowOff>
                  </to>
                </anchor>
              </controlPr>
            </control>
          </mc:Choice>
        </mc:AlternateContent>
        <mc:AlternateContent xmlns:mc="http://schemas.openxmlformats.org/markup-compatibility/2006">
          <mc:Choice Requires="x14">
            <control shapeId="17439" r:id="rId109" name="CQ1-3">
              <controlPr defaultSize="0" autoFill="0" autoPict="0">
                <anchor moveWithCells="1">
                  <from>
                    <xdr:col>14</xdr:col>
                    <xdr:colOff>0</xdr:colOff>
                    <xdr:row>68</xdr:row>
                    <xdr:rowOff>0</xdr:rowOff>
                  </from>
                  <to>
                    <xdr:col>17</xdr:col>
                    <xdr:colOff>0</xdr:colOff>
                    <xdr:row>73</xdr:row>
                    <xdr:rowOff>0</xdr:rowOff>
                  </to>
                </anchor>
              </controlPr>
            </control>
          </mc:Choice>
        </mc:AlternateContent>
        <mc:AlternateContent xmlns:mc="http://schemas.openxmlformats.org/markup-compatibility/2006">
          <mc:Choice Requires="x14">
            <control shapeId="17440" r:id="rId110" name="CQ1-4">
              <controlPr defaultSize="0" autoFill="0" autoPict="0">
                <anchor moveWithCells="1">
                  <from>
                    <xdr:col>14</xdr:col>
                    <xdr:colOff>0</xdr:colOff>
                    <xdr:row>74</xdr:row>
                    <xdr:rowOff>0</xdr:rowOff>
                  </from>
                  <to>
                    <xdr:col>17</xdr:col>
                    <xdr:colOff>0</xdr:colOff>
                    <xdr:row>79</xdr:row>
                    <xdr:rowOff>0</xdr:rowOff>
                  </to>
                </anchor>
              </controlPr>
            </control>
          </mc:Choice>
        </mc:AlternateContent>
        <mc:AlternateContent xmlns:mc="http://schemas.openxmlformats.org/markup-compatibility/2006">
          <mc:Choice Requires="x14">
            <control shapeId="17441" r:id="rId111" name="CQ1-5">
              <controlPr defaultSize="0" autoFill="0" autoPict="0">
                <anchor moveWithCells="1">
                  <from>
                    <xdr:col>14</xdr:col>
                    <xdr:colOff>0</xdr:colOff>
                    <xdr:row>80</xdr:row>
                    <xdr:rowOff>0</xdr:rowOff>
                  </from>
                  <to>
                    <xdr:col>17</xdr:col>
                    <xdr:colOff>0</xdr:colOff>
                    <xdr:row>85</xdr:row>
                    <xdr:rowOff>0</xdr:rowOff>
                  </to>
                </anchor>
              </controlPr>
            </control>
          </mc:Choice>
        </mc:AlternateContent>
        <mc:AlternateContent xmlns:mc="http://schemas.openxmlformats.org/markup-compatibility/2006">
          <mc:Choice Requires="x14">
            <control shapeId="17442" r:id="rId112" name="CQ1-6">
              <controlPr defaultSize="0" autoFill="0" autoPict="0">
                <anchor moveWithCells="1">
                  <from>
                    <xdr:col>14</xdr:col>
                    <xdr:colOff>0</xdr:colOff>
                    <xdr:row>86</xdr:row>
                    <xdr:rowOff>0</xdr:rowOff>
                  </from>
                  <to>
                    <xdr:col>17</xdr:col>
                    <xdr:colOff>0</xdr:colOff>
                    <xdr:row>91</xdr:row>
                    <xdr:rowOff>0</xdr:rowOff>
                  </to>
                </anchor>
              </controlPr>
            </control>
          </mc:Choice>
        </mc:AlternateContent>
        <mc:AlternateContent xmlns:mc="http://schemas.openxmlformats.org/markup-compatibility/2006">
          <mc:Choice Requires="x14">
            <control shapeId="17443" r:id="rId113" name="DQ1-1">
              <controlPr defaultSize="0" autoFill="0" autoPict="0">
                <anchor moveWithCells="1">
                  <from>
                    <xdr:col>13</xdr:col>
                    <xdr:colOff>209550</xdr:colOff>
                    <xdr:row>94</xdr:row>
                    <xdr:rowOff>0</xdr:rowOff>
                  </from>
                  <to>
                    <xdr:col>17</xdr:col>
                    <xdr:colOff>0</xdr:colOff>
                    <xdr:row>99</xdr:row>
                    <xdr:rowOff>0</xdr:rowOff>
                  </to>
                </anchor>
              </controlPr>
            </control>
          </mc:Choice>
        </mc:AlternateContent>
        <mc:AlternateContent xmlns:mc="http://schemas.openxmlformats.org/markup-compatibility/2006">
          <mc:Choice Requires="x14">
            <control shapeId="17445" r:id="rId114" name="EQ1-1">
              <controlPr defaultSize="0" autoFill="0" autoPict="0">
                <anchor moveWithCells="1">
                  <from>
                    <xdr:col>13</xdr:col>
                    <xdr:colOff>200025</xdr:colOff>
                    <xdr:row>107</xdr:row>
                    <xdr:rowOff>295275</xdr:rowOff>
                  </from>
                  <to>
                    <xdr:col>17</xdr:col>
                    <xdr:colOff>0</xdr:colOff>
                    <xdr:row>112</xdr:row>
                    <xdr:rowOff>0</xdr:rowOff>
                  </to>
                </anchor>
              </controlPr>
            </control>
          </mc:Choice>
        </mc:AlternateContent>
        <mc:AlternateContent xmlns:mc="http://schemas.openxmlformats.org/markup-compatibility/2006">
          <mc:Choice Requires="x14">
            <control shapeId="17446" r:id="rId115" name="EQ1-2">
              <controlPr defaultSize="0" autoFill="0" autoPict="0">
                <anchor moveWithCells="1">
                  <from>
                    <xdr:col>13</xdr:col>
                    <xdr:colOff>200025</xdr:colOff>
                    <xdr:row>113</xdr:row>
                    <xdr:rowOff>0</xdr:rowOff>
                  </from>
                  <to>
                    <xdr:col>17</xdr:col>
                    <xdr:colOff>0</xdr:colOff>
                    <xdr:row>118</xdr:row>
                    <xdr:rowOff>0</xdr:rowOff>
                  </to>
                </anchor>
              </controlPr>
            </control>
          </mc:Choice>
        </mc:AlternateContent>
        <mc:AlternateContent xmlns:mc="http://schemas.openxmlformats.org/markup-compatibility/2006">
          <mc:Choice Requires="x14">
            <control shapeId="17447" r:id="rId116" name="EQ1-3">
              <controlPr defaultSize="0" autoFill="0" autoPict="0">
                <anchor moveWithCells="1">
                  <from>
                    <xdr:col>13</xdr:col>
                    <xdr:colOff>200025</xdr:colOff>
                    <xdr:row>119</xdr:row>
                    <xdr:rowOff>0</xdr:rowOff>
                  </from>
                  <to>
                    <xdr:col>17</xdr:col>
                    <xdr:colOff>0</xdr:colOff>
                    <xdr:row>122</xdr:row>
                    <xdr:rowOff>0</xdr:rowOff>
                  </to>
                </anchor>
              </controlPr>
            </control>
          </mc:Choice>
        </mc:AlternateContent>
        <mc:AlternateContent xmlns:mc="http://schemas.openxmlformats.org/markup-compatibility/2006">
          <mc:Choice Requires="x14">
            <control shapeId="17448" r:id="rId117" name="EQ1-4">
              <controlPr defaultSize="0" autoFill="0" autoPict="0">
                <anchor moveWithCells="1">
                  <from>
                    <xdr:col>13</xdr:col>
                    <xdr:colOff>200025</xdr:colOff>
                    <xdr:row>123</xdr:row>
                    <xdr:rowOff>76200</xdr:rowOff>
                  </from>
                  <to>
                    <xdr:col>17</xdr:col>
                    <xdr:colOff>0</xdr:colOff>
                    <xdr:row>128</xdr:row>
                    <xdr:rowOff>0</xdr:rowOff>
                  </to>
                </anchor>
              </controlPr>
            </control>
          </mc:Choice>
        </mc:AlternateContent>
        <mc:AlternateContent xmlns:mc="http://schemas.openxmlformats.org/markup-compatibility/2006">
          <mc:Choice Requires="x14">
            <control shapeId="17449" r:id="rId118" name="EQ1-5">
              <controlPr defaultSize="0" autoFill="0" autoPict="0">
                <anchor moveWithCells="1">
                  <from>
                    <xdr:col>13</xdr:col>
                    <xdr:colOff>200025</xdr:colOff>
                    <xdr:row>129</xdr:row>
                    <xdr:rowOff>0</xdr:rowOff>
                  </from>
                  <to>
                    <xdr:col>17</xdr:col>
                    <xdr:colOff>0</xdr:colOff>
                    <xdr:row>134</xdr:row>
                    <xdr:rowOff>0</xdr:rowOff>
                  </to>
                </anchor>
              </controlPr>
            </control>
          </mc:Choice>
        </mc:AlternateContent>
        <mc:AlternateContent xmlns:mc="http://schemas.openxmlformats.org/markup-compatibility/2006">
          <mc:Choice Requires="x14">
            <control shapeId="17450" r:id="rId119" name="EQ1-6">
              <controlPr defaultSize="0" autoFill="0" autoPict="0">
                <anchor moveWithCells="1">
                  <from>
                    <xdr:col>13</xdr:col>
                    <xdr:colOff>200025</xdr:colOff>
                    <xdr:row>135</xdr:row>
                    <xdr:rowOff>0</xdr:rowOff>
                  </from>
                  <to>
                    <xdr:col>17</xdr:col>
                    <xdr:colOff>0</xdr:colOff>
                    <xdr:row>139</xdr:row>
                    <xdr:rowOff>0</xdr:rowOff>
                  </to>
                </anchor>
              </controlPr>
            </control>
          </mc:Choice>
        </mc:AlternateContent>
        <mc:AlternateContent xmlns:mc="http://schemas.openxmlformats.org/markup-compatibility/2006">
          <mc:Choice Requires="x14">
            <control shapeId="17451" r:id="rId120" name="BQ1-1">
              <controlPr defaultSize="0" autoFill="0" autoPict="0">
                <anchor moveWithCells="1">
                  <from>
                    <xdr:col>14</xdr:col>
                    <xdr:colOff>0</xdr:colOff>
                    <xdr:row>19</xdr:row>
                    <xdr:rowOff>0</xdr:rowOff>
                  </from>
                  <to>
                    <xdr:col>17</xdr:col>
                    <xdr:colOff>0</xdr:colOff>
                    <xdr:row>24</xdr:row>
                    <xdr:rowOff>0</xdr:rowOff>
                  </to>
                </anchor>
              </controlPr>
            </control>
          </mc:Choice>
        </mc:AlternateContent>
        <mc:AlternateContent xmlns:mc="http://schemas.openxmlformats.org/markup-compatibility/2006">
          <mc:Choice Requires="x14">
            <control shapeId="17452" r:id="rId121" name="BQ3-1">
              <controlPr defaultSize="0" autoFill="0" autoPict="0">
                <anchor moveWithCells="1">
                  <from>
                    <xdr:col>14</xdr:col>
                    <xdr:colOff>0</xdr:colOff>
                    <xdr:row>47</xdr:row>
                    <xdr:rowOff>0</xdr:rowOff>
                  </from>
                  <to>
                    <xdr:col>17</xdr:col>
                    <xdr:colOff>0</xdr:colOff>
                    <xdr:row>51</xdr:row>
                    <xdr:rowOff>0</xdr:rowOff>
                  </to>
                </anchor>
              </controlPr>
            </control>
          </mc:Choice>
        </mc:AlternateContent>
        <mc:AlternateContent xmlns:mc="http://schemas.openxmlformats.org/markup-compatibility/2006">
          <mc:Choice Requires="x14">
            <control shapeId="17453" r:id="rId122" name="DQ1-2">
              <controlPr defaultSize="0" autoFill="0" autoPict="0">
                <anchor moveWithCells="1">
                  <from>
                    <xdr:col>14</xdr:col>
                    <xdr:colOff>0</xdr:colOff>
                    <xdr:row>100</xdr:row>
                    <xdr:rowOff>0</xdr:rowOff>
                  </from>
                  <to>
                    <xdr:col>17</xdr:col>
                    <xdr:colOff>0</xdr:colOff>
                    <xdr:row>105</xdr:row>
                    <xdr:rowOff>0</xdr:rowOff>
                  </to>
                </anchor>
              </controlPr>
            </control>
          </mc:Choice>
        </mc:AlternateContent>
        <mc:AlternateContent xmlns:mc="http://schemas.openxmlformats.org/markup-compatibility/2006">
          <mc:Choice Requires="x14">
            <control shapeId="17454" r:id="rId123" name="B:Q2">
              <controlPr defaultSize="0" autoFill="0" autoPict="0">
                <anchor moveWithCells="1">
                  <from>
                    <xdr:col>7</xdr:col>
                    <xdr:colOff>0</xdr:colOff>
                    <xdr:row>30</xdr:row>
                    <xdr:rowOff>76200</xdr:rowOff>
                  </from>
                  <to>
                    <xdr:col>10</xdr:col>
                    <xdr:colOff>0</xdr:colOff>
                    <xdr:row>35</xdr:row>
                    <xdr:rowOff>0</xdr:rowOff>
                  </to>
                </anchor>
              </controlPr>
            </control>
          </mc:Choice>
        </mc:AlternateContent>
        <mc:AlternateContent xmlns:mc="http://schemas.openxmlformats.org/markup-compatibility/2006">
          <mc:Choice Requires="x14">
            <control shapeId="17456" r:id="rId124" name="D:Q2">
              <controlPr defaultSize="0" autoFill="0" autoPict="0">
                <anchor moveWithCells="1">
                  <from>
                    <xdr:col>7</xdr:col>
                    <xdr:colOff>0</xdr:colOff>
                    <xdr:row>94</xdr:row>
                    <xdr:rowOff>0</xdr:rowOff>
                  </from>
                  <to>
                    <xdr:col>10</xdr:col>
                    <xdr:colOff>0</xdr:colOff>
                    <xdr:row>98</xdr:row>
                    <xdr:rowOff>0</xdr:rowOff>
                  </to>
                </anchor>
              </controlPr>
            </control>
          </mc:Choice>
        </mc:AlternateContent>
        <mc:AlternateContent xmlns:mc="http://schemas.openxmlformats.org/markup-compatibility/2006">
          <mc:Choice Requires="x14">
            <control shapeId="17458" r:id="rId125" name="E:Q2">
              <controlPr defaultSize="0" autoFill="0" autoPict="0">
                <anchor moveWithCells="1">
                  <from>
                    <xdr:col>7</xdr:col>
                    <xdr:colOff>0</xdr:colOff>
                    <xdr:row>108</xdr:row>
                    <xdr:rowOff>0</xdr:rowOff>
                  </from>
                  <to>
                    <xdr:col>10</xdr:col>
                    <xdr:colOff>0</xdr:colOff>
                    <xdr:row>112</xdr:row>
                    <xdr:rowOff>0</xdr:rowOff>
                  </to>
                </anchor>
              </controlPr>
            </control>
          </mc:Choice>
        </mc:AlternateContent>
        <mc:AlternateContent xmlns:mc="http://schemas.openxmlformats.org/markup-compatibility/2006">
          <mc:Choice Requires="x14">
            <control shapeId="17459" r:id="rId126" name="A:Q1">
              <controlPr defaultSize="0" autoFill="0" autoPict="0">
                <anchor moveWithCells="1">
                  <from>
                    <xdr:col>7</xdr:col>
                    <xdr:colOff>0</xdr:colOff>
                    <xdr:row>14</xdr:row>
                    <xdr:rowOff>0</xdr:rowOff>
                  </from>
                  <to>
                    <xdr:col>10</xdr:col>
                    <xdr:colOff>0</xdr:colOff>
                    <xdr:row>18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98" id="{64CFC762-9E94-4F15-BB48-68E2239A018F}">
            <xm:f>'【印刷提出① 基本事項】'!$K$5="文字を消して直接ここに「法人名」を入力してください"</xm:f>
            <x14:dxf>
              <font>
                <b/>
                <i val="0"/>
                <color rgb="FFFF33CC"/>
              </font>
              <fill>
                <patternFill>
                  <bgColor rgb="FFFFFF00"/>
                </patternFill>
              </fill>
            </x14:dxf>
          </x14:cfRule>
          <xm:sqref>R9</xm:sqref>
        </x14:conditionalFormatting>
        <x14:conditionalFormatting xmlns:xm="http://schemas.microsoft.com/office/excel/2006/main">
          <x14:cfRule type="expression" priority="4102" id="{6AEFBE34-A96C-4DA5-B6B5-038B90614C5F}">
            <xm:f>'【印刷提出① 基本事項】'!$K$7="文字を消して直接ここに「保育施設名」を入力してください"</xm:f>
            <x14:dxf>
              <font>
                <b/>
                <i val="0"/>
                <color rgb="FFFF33CC"/>
              </font>
              <fill>
                <patternFill>
                  <bgColor rgb="FFFFFF00"/>
                </patternFill>
              </fill>
            </x14:dxf>
          </x14:cfRule>
          <xm:sqref>R10</xm:sqref>
        </x14:conditionalFormatting>
        <x14:conditionalFormatting xmlns:xm="http://schemas.microsoft.com/office/excel/2006/main">
          <x14:cfRule type="expression" priority="149" id="{1263CED4-6443-41AA-BFD1-31E03C330D01}">
            <xm:f>'【印刷提出① 基本事項】'!$K$9="入力してください"</xm:f>
            <x14:dxf>
              <font>
                <b/>
                <i val="0"/>
                <color rgb="FFFF33CC"/>
              </font>
              <fill>
                <patternFill>
                  <bgColor rgb="FFFFFF00"/>
                </patternFill>
              </fill>
            </x14:dxf>
          </x14:cfRule>
          <xm:sqref>R11</xm:sqref>
        </x14:conditionalFormatting>
        <x14:conditionalFormatting xmlns:xm="http://schemas.microsoft.com/office/excel/2006/main">
          <x14:cfRule type="expression" priority="151" id="{5F51A188-C847-4BE1-A5EC-12750DBDADBF}">
            <xm:f>'【印刷提出① 基本事項】'!$P$13="入力してください"</xm:f>
            <x14:dxf>
              <font>
                <b/>
                <i val="0"/>
                <color rgb="FFFF33CC"/>
              </font>
              <fill>
                <patternFill>
                  <bgColor rgb="FFFFFF00"/>
                </patternFill>
              </fill>
            </x14:dxf>
          </x14:cfRule>
          <xm:sqref>R12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filterMode="1">
    <tabColor theme="8" tint="0.79998168889431442"/>
    <pageSetUpPr fitToPage="1"/>
  </sheetPr>
  <dimension ref="A1:S221"/>
  <sheetViews>
    <sheetView showGridLines="0" topLeftCell="I1" zoomScale="115" zoomScaleNormal="115" zoomScaleSheetLayoutView="85" workbookViewId="0">
      <selection activeCell="D3" sqref="D3"/>
    </sheetView>
  </sheetViews>
  <sheetFormatPr defaultColWidth="0" defaultRowHeight="15.75" zeroHeight="1"/>
  <cols>
    <col min="1" max="1" width="13.625" style="3" hidden="1" customWidth="1"/>
    <col min="2" max="2" width="29.875" style="13" hidden="1" customWidth="1"/>
    <col min="3" max="3" width="5.625" style="46" hidden="1" customWidth="1"/>
    <col min="4" max="4" width="5.625" style="67" hidden="1" customWidth="1"/>
    <col min="5" max="7" width="5.625" style="46" hidden="1" customWidth="1"/>
    <col min="8" max="8" width="5.625" style="447" hidden="1" customWidth="1"/>
    <col min="9" max="9" width="3.625" style="319" customWidth="1"/>
    <col min="10" max="10" width="3.625" style="454" customWidth="1"/>
    <col min="11" max="11" width="4.875" style="1" customWidth="1"/>
    <col min="12" max="12" width="27.625" style="455" customWidth="1"/>
    <col min="13" max="13" width="57.875" style="456" customWidth="1"/>
    <col min="14" max="14" width="16.125" style="1" hidden="1" customWidth="1"/>
    <col min="15" max="18" width="9" style="1" hidden="1" customWidth="1"/>
    <col min="19" max="19" width="6.625" style="457" customWidth="1"/>
    <col min="20" max="16384" width="9" style="1" hidden="1"/>
  </cols>
  <sheetData>
    <row r="1" spans="1:19" s="306" customFormat="1" ht="38.25" customHeight="1">
      <c r="A1" s="327"/>
      <c r="B1" s="328"/>
      <c r="C1" s="321"/>
      <c r="D1" s="329"/>
      <c r="E1" s="321"/>
      <c r="F1" s="321"/>
      <c r="G1" s="321"/>
      <c r="H1" s="446"/>
      <c r="I1" s="446"/>
      <c r="J1" s="492"/>
      <c r="K1" s="268"/>
      <c r="L1" s="618" t="s">
        <v>440</v>
      </c>
      <c r="M1" s="619"/>
      <c r="N1" s="262"/>
      <c r="O1" s="262"/>
      <c r="P1" s="262"/>
      <c r="Q1" s="262"/>
      <c r="R1" s="262"/>
      <c r="S1" s="444"/>
    </row>
    <row r="2" spans="1:19" ht="16.5" thickBot="1">
      <c r="A2" s="46" t="str">
        <f>'【印刷提出② 変更確認】'!S6</f>
        <v>K0・0A0B0</v>
      </c>
      <c r="B2" s="46">
        <f>'【印刷提出② 変更確認】'!S7</f>
        <v>0</v>
      </c>
      <c r="I2" s="321"/>
      <c r="J2" s="260" t="s">
        <v>185</v>
      </c>
      <c r="K2" s="603" t="str">
        <f>'【印刷提出② 変更確認】'!W200&amp;'【印刷提出② 変更確認】'!W198&amp;"・"&amp;'【印刷提出② 変更確認】'!U208&amp;'【印刷提出② 変更確認】'!U200&amp;'【印刷提出② 変更確認】'!U198&amp;'【印刷提出② 変更確認】'!U203&amp;'【印刷提出② 変更確認】'!V198</f>
        <v>K0・0A0B0</v>
      </c>
      <c r="L2" s="603"/>
      <c r="M2" s="409"/>
      <c r="S2" s="444"/>
    </row>
    <row r="3" spans="1:19" ht="31.5" customHeight="1">
      <c r="B3" s="68" t="s">
        <v>169</v>
      </c>
      <c r="I3" s="321"/>
      <c r="J3" s="260" t="s">
        <v>185</v>
      </c>
      <c r="K3" s="410"/>
      <c r="L3" s="609" t="s">
        <v>237</v>
      </c>
      <c r="M3" s="609"/>
      <c r="N3" s="3"/>
      <c r="S3" s="444"/>
    </row>
    <row r="4" spans="1:19" ht="50.25" customHeight="1" thickBot="1">
      <c r="B4" s="69">
        <f>K1</f>
        <v>0</v>
      </c>
      <c r="C4" s="46" t="s">
        <v>168</v>
      </c>
      <c r="I4" s="321"/>
      <c r="J4" s="260" t="s">
        <v>185</v>
      </c>
      <c r="K4" s="411"/>
      <c r="L4" s="639" t="str">
        <f>'【印刷提出② 変更確認】'!F8</f>
        <v/>
      </c>
      <c r="M4" s="639"/>
      <c r="N4" s="3"/>
      <c r="S4" s="444" t="s">
        <v>417</v>
      </c>
    </row>
    <row r="5" spans="1:19">
      <c r="A5" s="5"/>
      <c r="I5" s="321"/>
      <c r="J5" s="260" t="s">
        <v>185</v>
      </c>
      <c r="K5" s="354"/>
      <c r="L5" s="374" t="str">
        <f>'【印刷提出② 変更確認】'!M9</f>
        <v>　法人名（設置者）：</v>
      </c>
      <c r="M5" s="504" t="str">
        <f>IF('【印刷提出① 基本事項】'!K5="文字を消して直接ここに「法人名」を入力してください","【印刷提出①基本事項】シートに戻り、直接入力してください",'【印刷提出① 基本事項】'!K5)</f>
        <v>【印刷提出①基本事項】シートに戻り、直接入力してください</v>
      </c>
      <c r="N5" s="15"/>
      <c r="S5" s="444"/>
    </row>
    <row r="6" spans="1:19">
      <c r="A6" s="5"/>
      <c r="B6" s="14"/>
      <c r="C6" s="47"/>
      <c r="D6" s="79"/>
      <c r="E6" s="47"/>
      <c r="F6" s="47"/>
      <c r="G6" s="47"/>
      <c r="H6" s="448"/>
      <c r="I6" s="332"/>
      <c r="J6" s="260" t="s">
        <v>185</v>
      </c>
      <c r="K6" s="347"/>
      <c r="L6" s="348" t="str">
        <f>'【印刷提出② 変更確認】'!M10</f>
        <v>　保育施設名：</v>
      </c>
      <c r="M6" s="505" t="str">
        <f>IF('【印刷提出① 基本事項】'!K7="文字を消して直接ここに「保育施設名」を入力してください","【印刷提出①基本事項】シートに戻り、直接入力してください",'【印刷提出① 基本事項】'!K7)</f>
        <v>【印刷提出①基本事項】シートに戻り、直接入力してください</v>
      </c>
      <c r="N6" s="15"/>
      <c r="S6" s="444"/>
    </row>
    <row r="7" spans="1:19">
      <c r="A7" s="5"/>
      <c r="B7" s="14"/>
      <c r="C7" s="47"/>
      <c r="D7" s="79"/>
      <c r="E7" s="47"/>
      <c r="F7" s="47"/>
      <c r="G7" s="47"/>
      <c r="H7" s="448"/>
      <c r="I7" s="332"/>
      <c r="J7" s="260" t="s">
        <v>185</v>
      </c>
      <c r="K7" s="347"/>
      <c r="L7" s="348" t="str">
        <f>'【印刷提出① 基本事項】'!I9</f>
        <v>　担当者名：</v>
      </c>
      <c r="M7" s="505" t="str">
        <f>IF('【印刷提出① 基本事項】'!K9="入力してください","【印刷提出①基本事項】シートに戻り、直接入力してください",'【印刷提出① 基本事項】'!K9)</f>
        <v>【印刷提出①基本事項】シートに戻り、直接入力してください</v>
      </c>
      <c r="N7" s="15"/>
      <c r="S7" s="444"/>
    </row>
    <row r="8" spans="1:19">
      <c r="A8" s="5"/>
      <c r="B8" s="14"/>
      <c r="C8" s="47"/>
      <c r="D8" s="79"/>
      <c r="E8" s="47"/>
      <c r="F8" s="47"/>
      <c r="G8" s="47"/>
      <c r="H8" s="448"/>
      <c r="I8" s="332"/>
      <c r="J8" s="260" t="s">
        <v>185</v>
      </c>
      <c r="K8" s="347"/>
      <c r="L8" s="348" t="str">
        <f>"　"&amp;'【印刷提出① 基本事項】'!O13</f>
        <v>　申請日：</v>
      </c>
      <c r="M8" s="506" t="str">
        <f>IF('【印刷提出① 基本事項】'!P13="入力してください","【印刷提出①基本事項】シートに戻り、直接入力してください",'【印刷提出① 基本事項】'!P13)</f>
        <v>【印刷提出①基本事項】シートに戻り、直接入力してください</v>
      </c>
      <c r="N8" s="15"/>
      <c r="S8" s="444"/>
    </row>
    <row r="9" spans="1:19">
      <c r="A9" s="5"/>
      <c r="B9" s="14"/>
      <c r="C9" s="47"/>
      <c r="D9" s="79"/>
      <c r="E9" s="47"/>
      <c r="F9" s="47"/>
      <c r="G9" s="47"/>
      <c r="H9" s="448"/>
      <c r="I9" s="332"/>
      <c r="J9" s="260" t="s">
        <v>185</v>
      </c>
      <c r="K9" s="353"/>
      <c r="L9" s="385" t="str">
        <f>"　"&amp;'【印刷提出① 基本事項】'!O14</f>
        <v>　更新日：</v>
      </c>
      <c r="M9" s="412">
        <f ca="1">'【印刷提出① 基本事項】'!P14</f>
        <v>45624</v>
      </c>
      <c r="N9" s="15"/>
      <c r="S9" s="444"/>
    </row>
    <row r="10" spans="1:19" ht="61.5" customHeight="1">
      <c r="I10" s="321"/>
      <c r="J10" s="260" t="s">
        <v>185</v>
      </c>
      <c r="K10" s="413"/>
      <c r="L10" s="637" t="s">
        <v>416</v>
      </c>
      <c r="M10" s="638"/>
      <c r="N10" s="3"/>
      <c r="S10" s="444"/>
    </row>
    <row r="11" spans="1:19" ht="43.5" hidden="1" customHeight="1">
      <c r="A11" s="97" t="b">
        <v>1</v>
      </c>
      <c r="C11" s="46">
        <f>COUNTIF(C12:C185,C4)</f>
        <v>0</v>
      </c>
      <c r="I11" s="321"/>
      <c r="J11" s="260" t="s">
        <v>188</v>
      </c>
      <c r="K11" s="414"/>
      <c r="L11" s="415"/>
      <c r="M11" s="416"/>
      <c r="N11" s="3"/>
      <c r="S11" s="444"/>
    </row>
    <row r="12" spans="1:19" s="20" customFormat="1" ht="35.25" hidden="1" customHeight="1">
      <c r="A12" s="22" t="s">
        <v>128</v>
      </c>
      <c r="B12" s="23"/>
      <c r="C12" s="23"/>
      <c r="D12" s="77" t="str">
        <f>IF(AND(J12="該当",SUM(E14:F17)&lt;4),K12,"OK")</f>
        <v>OK</v>
      </c>
      <c r="E12" s="23"/>
      <c r="F12" s="23"/>
      <c r="G12" s="23"/>
      <c r="H12" s="449"/>
      <c r="I12" s="333"/>
      <c r="J12" s="261" t="str">
        <f>IF('【印刷提出② 変更確認】'!X$198&gt;=1,"該当","非該当")</f>
        <v>非該当</v>
      </c>
      <c r="K12" s="387">
        <v>1</v>
      </c>
      <c r="L12" s="384" t="s">
        <v>389</v>
      </c>
      <c r="M12" s="408"/>
      <c r="N12" s="19"/>
      <c r="S12" s="445"/>
    </row>
    <row r="13" spans="1:19" ht="36" hidden="1" customHeight="1">
      <c r="A13" s="5" t="s">
        <v>128</v>
      </c>
      <c r="I13" s="321"/>
      <c r="J13" s="260" t="str">
        <f>IF('【印刷提出② 変更確認】'!X$198&gt;=1,"該当","非該当")</f>
        <v>非該当</v>
      </c>
      <c r="K13" s="337"/>
      <c r="L13" s="610" t="s">
        <v>426</v>
      </c>
      <c r="M13" s="611"/>
      <c r="N13" s="6"/>
      <c r="S13" s="444"/>
    </row>
    <row r="14" spans="1:19" hidden="1">
      <c r="A14" s="5" t="s">
        <v>128</v>
      </c>
      <c r="C14" s="46" t="str">
        <f>IF(AND(J14=1,M14="直接入力してください"),"×","〇")</f>
        <v>〇</v>
      </c>
      <c r="F14" s="78">
        <f>IF(M14="直接入力してください",0,1)</f>
        <v>0</v>
      </c>
      <c r="G14" s="78"/>
      <c r="H14" s="450"/>
      <c r="I14" s="334"/>
      <c r="J14" s="260" t="str">
        <f>IF('【印刷提出② 変更確認】'!X$198&gt;=1,"該当","非該当")</f>
        <v>非該当</v>
      </c>
      <c r="K14" s="354"/>
      <c r="L14" s="374" t="s">
        <v>102</v>
      </c>
      <c r="M14" s="277" t="s">
        <v>127</v>
      </c>
      <c r="N14" s="15"/>
      <c r="S14" s="444"/>
    </row>
    <row r="15" spans="1:19" hidden="1">
      <c r="A15" s="5" t="s">
        <v>128</v>
      </c>
      <c r="B15" s="14"/>
      <c r="C15" s="46" t="str">
        <f>IF(AND(J15=1,M15="直接入力してください"),"×","〇")</f>
        <v>〇</v>
      </c>
      <c r="F15" s="78">
        <f t="shared" ref="F15:F17" si="0">IF(M15="直接入力してください",0,1)</f>
        <v>0</v>
      </c>
      <c r="G15" s="78"/>
      <c r="H15" s="450"/>
      <c r="I15" s="334"/>
      <c r="J15" s="260" t="str">
        <f>IF('【印刷提出② 変更確認】'!X$198&gt;=1,"該当","非該当")</f>
        <v>非該当</v>
      </c>
      <c r="K15" s="347"/>
      <c r="L15" s="348" t="s">
        <v>103</v>
      </c>
      <c r="M15" s="270" t="s">
        <v>127</v>
      </c>
      <c r="N15" s="15"/>
      <c r="S15" s="444"/>
    </row>
    <row r="16" spans="1:19" hidden="1">
      <c r="A16" s="5" t="s">
        <v>128</v>
      </c>
      <c r="B16" s="14"/>
      <c r="C16" s="46" t="str">
        <f t="shared" ref="C16:C17" si="1">IF(AND(J16=1,M16="直接入力してください"),"×","〇")</f>
        <v>〇</v>
      </c>
      <c r="F16" s="78">
        <f t="shared" si="0"/>
        <v>0</v>
      </c>
      <c r="G16" s="78"/>
      <c r="H16" s="450"/>
      <c r="I16" s="334"/>
      <c r="J16" s="260" t="str">
        <f>IF('【印刷提出② 変更確認】'!X$198&gt;=1,"該当","非該当")</f>
        <v>非該当</v>
      </c>
      <c r="K16" s="347"/>
      <c r="L16" s="348" t="s">
        <v>104</v>
      </c>
      <c r="M16" s="270" t="s">
        <v>127</v>
      </c>
      <c r="N16" s="15"/>
      <c r="S16" s="444"/>
    </row>
    <row r="17" spans="1:19" hidden="1">
      <c r="A17" s="5" t="s">
        <v>128</v>
      </c>
      <c r="B17" s="14"/>
      <c r="C17" s="46" t="str">
        <f t="shared" si="1"/>
        <v>〇</v>
      </c>
      <c r="F17" s="78">
        <f t="shared" si="0"/>
        <v>0</v>
      </c>
      <c r="G17" s="78"/>
      <c r="H17" s="450"/>
      <c r="I17" s="334"/>
      <c r="J17" s="260" t="str">
        <f>IF('【印刷提出② 変更確認】'!X$198&gt;=1,"該当","非該当")</f>
        <v>非該当</v>
      </c>
      <c r="K17" s="353"/>
      <c r="L17" s="385" t="s">
        <v>105</v>
      </c>
      <c r="M17" s="267" t="s">
        <v>127</v>
      </c>
      <c r="N17" s="15"/>
      <c r="S17" s="444"/>
    </row>
    <row r="18" spans="1:19" ht="33" hidden="1" customHeight="1">
      <c r="A18" s="5" t="s">
        <v>7</v>
      </c>
      <c r="B18" s="14"/>
      <c r="C18" s="47"/>
      <c r="D18" s="77" t="str">
        <f>IF(AND(J18="該当",E20=0),K18,"OK")</f>
        <v>OK</v>
      </c>
      <c r="E18" s="47"/>
      <c r="F18" s="47"/>
      <c r="G18" s="47"/>
      <c r="H18" s="448"/>
      <c r="I18" s="332"/>
      <c r="J18" s="260" t="str">
        <f>IF('【印刷提出② 変更確認】'!Y$198&gt;=1,"該当","非該当")</f>
        <v>非該当</v>
      </c>
      <c r="K18" s="387">
        <v>2</v>
      </c>
      <c r="L18" s="384" t="s">
        <v>390</v>
      </c>
      <c r="M18" s="400"/>
      <c r="N18" s="15"/>
      <c r="S18" s="444"/>
    </row>
    <row r="19" spans="1:19" ht="42" hidden="1" customHeight="1">
      <c r="A19" s="5" t="s">
        <v>7</v>
      </c>
      <c r="B19" s="14"/>
      <c r="C19" s="47"/>
      <c r="D19" s="79"/>
      <c r="E19" s="47"/>
      <c r="F19" s="47"/>
      <c r="G19" s="47"/>
      <c r="H19" s="448"/>
      <c r="I19" s="332"/>
      <c r="J19" s="260" t="str">
        <f>IF('【印刷提出② 変更確認】'!Y$198&gt;=1,"該当","非該当")</f>
        <v>非該当</v>
      </c>
      <c r="K19" s="337"/>
      <c r="L19" s="614" t="s">
        <v>427</v>
      </c>
      <c r="M19" s="615"/>
      <c r="N19" s="15"/>
      <c r="S19" s="444"/>
    </row>
    <row r="20" spans="1:19" hidden="1">
      <c r="A20" s="5" t="s">
        <v>7</v>
      </c>
      <c r="C20" s="46" t="str">
        <f>IF(AND(J20=1,K20="□"),"×","〇")</f>
        <v>〇</v>
      </c>
      <c r="E20" s="46">
        <f>IF(K20="□",0,1)</f>
        <v>0</v>
      </c>
      <c r="I20" s="321"/>
      <c r="J20" s="260" t="str">
        <f>IF('【印刷提出② 変更確認】'!Y$198&gt;=1,"該当","非該当")</f>
        <v>非該当</v>
      </c>
      <c r="K20" s="36" t="s">
        <v>114</v>
      </c>
      <c r="L20" s="376" t="s">
        <v>363</v>
      </c>
      <c r="M20" s="377"/>
      <c r="N20" s="15"/>
      <c r="S20" s="444"/>
    </row>
    <row r="21" spans="1:19" s="20" customFormat="1" ht="35.25" hidden="1" customHeight="1">
      <c r="A21" s="22" t="s">
        <v>129</v>
      </c>
      <c r="B21" s="18">
        <f>IF('【印刷提出② 変更確認】'!Z$198&gt;=1,1,0)</f>
        <v>0</v>
      </c>
      <c r="C21" s="48"/>
      <c r="D21" s="77" t="str">
        <f>IF(AND(J21="該当",SUM(E23:E27)&lt;5),K21,"OK")</f>
        <v>OK</v>
      </c>
      <c r="E21" s="48"/>
      <c r="F21" s="48"/>
      <c r="G21" s="48"/>
      <c r="H21" s="451"/>
      <c r="I21" s="335"/>
      <c r="J21" s="261" t="str">
        <f>IF('【印刷提出② 変更確認】'!Z$198&gt;=1,"該当","非該当")</f>
        <v>非該当</v>
      </c>
      <c r="K21" s="387">
        <v>3</v>
      </c>
      <c r="L21" s="343" t="s">
        <v>391</v>
      </c>
      <c r="M21" s="368"/>
      <c r="N21" s="21"/>
      <c r="S21" s="445"/>
    </row>
    <row r="22" spans="1:19" ht="118.5" hidden="1" customHeight="1">
      <c r="A22" s="5" t="s">
        <v>129</v>
      </c>
      <c r="I22" s="321"/>
      <c r="J22" s="260" t="str">
        <f>IF('【印刷提出② 変更確認】'!Z$198&gt;=1,"該当","非該当")</f>
        <v>非該当</v>
      </c>
      <c r="K22" s="337"/>
      <c r="L22" s="614" t="s">
        <v>449</v>
      </c>
      <c r="M22" s="615"/>
      <c r="N22" s="15"/>
      <c r="S22" s="444"/>
    </row>
    <row r="23" spans="1:19" hidden="1">
      <c r="A23" s="5" t="s">
        <v>129</v>
      </c>
      <c r="C23" s="46" t="str">
        <f t="shared" ref="C23:C27" si="2">IF(AND(J23=1,K23="□"),"×","〇")</f>
        <v>〇</v>
      </c>
      <c r="E23" s="46">
        <f t="shared" ref="E23:E27" si="3">IF(K23="□",0,1)</f>
        <v>0</v>
      </c>
      <c r="I23" s="321"/>
      <c r="J23" s="260" t="str">
        <f>IF('【印刷提出② 変更確認】'!Z$198&gt;=1,"該当","非該当")</f>
        <v>非該当</v>
      </c>
      <c r="K23" s="38" t="s">
        <v>114</v>
      </c>
      <c r="L23" s="356" t="s">
        <v>106</v>
      </c>
      <c r="M23" s="357"/>
      <c r="N23" s="15"/>
      <c r="S23" s="444"/>
    </row>
    <row r="24" spans="1:19" hidden="1">
      <c r="A24" s="5" t="s">
        <v>129</v>
      </c>
      <c r="C24" s="46" t="str">
        <f t="shared" si="2"/>
        <v>〇</v>
      </c>
      <c r="E24" s="46">
        <f t="shared" si="3"/>
        <v>0</v>
      </c>
      <c r="I24" s="321"/>
      <c r="J24" s="260" t="str">
        <f>IF('【印刷提出② 変更確認】'!Z$198&gt;=1,"該当","非該当")</f>
        <v>非該当</v>
      </c>
      <c r="K24" s="38" t="s">
        <v>114</v>
      </c>
      <c r="L24" s="370" t="s">
        <v>115</v>
      </c>
      <c r="M24" s="401"/>
      <c r="N24" s="15"/>
      <c r="S24" s="444"/>
    </row>
    <row r="25" spans="1:19" hidden="1">
      <c r="A25" s="5" t="s">
        <v>129</v>
      </c>
      <c r="C25" s="46" t="str">
        <f t="shared" si="2"/>
        <v>〇</v>
      </c>
      <c r="E25" s="46">
        <f t="shared" si="3"/>
        <v>0</v>
      </c>
      <c r="I25" s="321"/>
      <c r="J25" s="260" t="str">
        <f>IF('【印刷提出② 変更確認】'!Z$198&gt;=1,"該当","非該当")</f>
        <v>非該当</v>
      </c>
      <c r="K25" s="38" t="s">
        <v>114</v>
      </c>
      <c r="L25" s="370" t="s">
        <v>116</v>
      </c>
      <c r="M25" s="401"/>
      <c r="N25" s="15"/>
      <c r="S25" s="444"/>
    </row>
    <row r="26" spans="1:19" hidden="1">
      <c r="A26" s="5" t="s">
        <v>129</v>
      </c>
      <c r="C26" s="46" t="str">
        <f t="shared" si="2"/>
        <v>〇</v>
      </c>
      <c r="E26" s="46">
        <f t="shared" si="3"/>
        <v>0</v>
      </c>
      <c r="I26" s="321"/>
      <c r="J26" s="260" t="str">
        <f>IF('【印刷提出② 変更確認】'!Z$198&gt;=1,"該当","非該当")</f>
        <v>非該当</v>
      </c>
      <c r="K26" s="38" t="s">
        <v>114</v>
      </c>
      <c r="L26" s="370" t="s">
        <v>117</v>
      </c>
      <c r="M26" s="401"/>
      <c r="N26" s="15"/>
      <c r="S26" s="444"/>
    </row>
    <row r="27" spans="1:19" hidden="1">
      <c r="A27" s="5" t="s">
        <v>129</v>
      </c>
      <c r="C27" s="46" t="str">
        <f t="shared" si="2"/>
        <v>〇</v>
      </c>
      <c r="E27" s="46">
        <f t="shared" si="3"/>
        <v>0</v>
      </c>
      <c r="I27" s="321"/>
      <c r="J27" s="260" t="str">
        <f>IF('【印刷提出② 変更確認】'!Z$198&gt;=1,"該当","非該当")</f>
        <v>非該当</v>
      </c>
      <c r="K27" s="39" t="s">
        <v>114</v>
      </c>
      <c r="L27" s="372" t="s">
        <v>118</v>
      </c>
      <c r="M27" s="402"/>
      <c r="N27" s="15"/>
      <c r="S27" s="444"/>
    </row>
    <row r="28" spans="1:19" s="20" customFormat="1" ht="35.25" hidden="1" customHeight="1">
      <c r="A28" s="22" t="s">
        <v>130</v>
      </c>
      <c r="B28" s="18" t="s">
        <v>8</v>
      </c>
      <c r="C28" s="48"/>
      <c r="D28" s="491" t="str">
        <f>IF(AND(J28="該当",SUM(E30:F37)&lt;9),K28,"OK")</f>
        <v>OK</v>
      </c>
      <c r="E28" s="48"/>
      <c r="F28" s="48"/>
      <c r="G28" s="48"/>
      <c r="H28" s="451"/>
      <c r="I28" s="335"/>
      <c r="J28" s="261" t="str">
        <f>IF('【印刷提出② 変更確認】'!AA$198&gt;=1,"該当","非該当")</f>
        <v>非該当</v>
      </c>
      <c r="K28" s="406">
        <v>4</v>
      </c>
      <c r="L28" s="403" t="s">
        <v>392</v>
      </c>
      <c r="M28" s="404"/>
      <c r="N28" s="21"/>
      <c r="S28" s="445"/>
    </row>
    <row r="29" spans="1:19" ht="91.5" hidden="1" customHeight="1">
      <c r="A29" s="5" t="s">
        <v>130</v>
      </c>
      <c r="I29" s="321"/>
      <c r="J29" s="260" t="str">
        <f>IF('【印刷提出② 変更確認】'!AA$198&gt;=1,"該当","非該当")</f>
        <v>非該当</v>
      </c>
      <c r="K29" s="407"/>
      <c r="L29" s="631" t="s">
        <v>450</v>
      </c>
      <c r="M29" s="632"/>
      <c r="N29" s="15"/>
      <c r="S29" s="444"/>
    </row>
    <row r="30" spans="1:19" hidden="1">
      <c r="A30" s="5" t="s">
        <v>130</v>
      </c>
      <c r="C30" s="46" t="str">
        <f t="shared" ref="C30:C31" si="4">IF(AND(J30=1,K30="□"),"×","〇")</f>
        <v>〇</v>
      </c>
      <c r="E30" s="46">
        <f t="shared" ref="E30" si="5">IF(K30="□",0,1)</f>
        <v>0</v>
      </c>
      <c r="I30" s="321"/>
      <c r="J30" s="260" t="str">
        <f>IF('【印刷提出② 変更確認】'!AA$198&gt;=1,"該当","非該当")</f>
        <v>非該当</v>
      </c>
      <c r="K30" s="528" t="s">
        <v>114</v>
      </c>
      <c r="L30" s="405" t="s">
        <v>443</v>
      </c>
      <c r="M30" s="397"/>
      <c r="N30" s="15"/>
      <c r="S30" s="444"/>
    </row>
    <row r="31" spans="1:19" ht="34.5" hidden="1" customHeight="1">
      <c r="A31" s="5" t="s">
        <v>130</v>
      </c>
      <c r="C31" s="46" t="str">
        <f t="shared" si="4"/>
        <v>〇</v>
      </c>
      <c r="E31" s="487">
        <f>IF(K31="✔",5,0)</f>
        <v>0</v>
      </c>
      <c r="G31" s="280">
        <f>SUM(F33:F36)</f>
        <v>0</v>
      </c>
      <c r="H31" s="447">
        <f>IF(K31="✔",1,0)</f>
        <v>0</v>
      </c>
      <c r="I31" s="321"/>
      <c r="J31" s="260" t="str">
        <f>IF('【印刷提出② 変更確認】'!AA$198&gt;=1,"該当","非該当")</f>
        <v>非該当</v>
      </c>
      <c r="K31" s="528" t="s">
        <v>114</v>
      </c>
      <c r="L31" s="635" t="s">
        <v>448</v>
      </c>
      <c r="M31" s="636"/>
      <c r="N31" s="15"/>
      <c r="S31" s="444"/>
    </row>
    <row r="32" spans="1:19" s="306" customFormat="1" hidden="1">
      <c r="A32" s="303" t="s">
        <v>130</v>
      </c>
      <c r="B32" s="318"/>
      <c r="G32" s="350"/>
      <c r="H32" s="450"/>
      <c r="I32" s="334"/>
      <c r="J32" s="260" t="str">
        <f>IF('【印刷提出② 変更確認】'!AA$198&gt;=1,"該当","非該当")</f>
        <v>非該当</v>
      </c>
      <c r="K32" s="347"/>
      <c r="L32" s="393" t="s">
        <v>357</v>
      </c>
      <c r="M32" s="399"/>
      <c r="N32" s="322"/>
      <c r="S32" s="444"/>
    </row>
    <row r="33" spans="1:19" hidden="1">
      <c r="A33" s="5" t="s">
        <v>130</v>
      </c>
      <c r="C33" s="46" t="str">
        <f>IF(AND(J32=1,M33="直接入力してください"),"×","〇")</f>
        <v>〇</v>
      </c>
      <c r="F33" s="78">
        <f>IF(M33="日付：",0,1)</f>
        <v>0</v>
      </c>
      <c r="G33" s="78"/>
      <c r="H33" s="450"/>
      <c r="I33" s="334"/>
      <c r="J33" s="260" t="str">
        <f>IF('【印刷提出② 変更確認】'!AA$198&gt;=1,"該当","非該当")</f>
        <v>非該当</v>
      </c>
      <c r="K33" s="35"/>
      <c r="L33" s="393" t="s">
        <v>352</v>
      </c>
      <c r="M33" s="269" t="s">
        <v>355</v>
      </c>
      <c r="N33" s="15"/>
      <c r="S33" s="444"/>
    </row>
    <row r="34" spans="1:19" hidden="1">
      <c r="A34" s="5" t="s">
        <v>130</v>
      </c>
      <c r="C34" s="46" t="str">
        <f>IF(AND(J34=1,M34="自治体名：　　　　　/担当課：　　　　　　　/担当者名："),"×","〇")</f>
        <v>〇</v>
      </c>
      <c r="F34" s="78">
        <f>IF(M34="自治体名：　　　　　/担当課：　　　　　　　/担当者名：",0,1)</f>
        <v>0</v>
      </c>
      <c r="G34" s="78"/>
      <c r="H34" s="450"/>
      <c r="I34" s="334"/>
      <c r="J34" s="260" t="str">
        <f>IF('【印刷提出② 変更確認】'!AA$198&gt;=1,"該当","非該当")</f>
        <v>非該当</v>
      </c>
      <c r="K34" s="35"/>
      <c r="L34" s="393" t="s">
        <v>149</v>
      </c>
      <c r="M34" s="270" t="s">
        <v>211</v>
      </c>
      <c r="N34" s="15"/>
      <c r="S34" s="444"/>
    </row>
    <row r="35" spans="1:19" hidden="1">
      <c r="A35" s="5" t="s">
        <v>130</v>
      </c>
      <c r="I35" s="321"/>
      <c r="J35" s="260" t="str">
        <f>IF('【印刷提出② 変更確認】'!AA$198&gt;=1,"該当","非該当")</f>
        <v>非該当</v>
      </c>
      <c r="K35" s="35"/>
      <c r="L35" s="393" t="s">
        <v>107</v>
      </c>
      <c r="M35" s="276"/>
      <c r="N35" s="15"/>
      <c r="S35" s="444"/>
    </row>
    <row r="36" spans="1:19" ht="53.25" hidden="1" customHeight="1">
      <c r="A36" s="5" t="s">
        <v>130</v>
      </c>
      <c r="C36" s="46" t="str">
        <f>IF(AND(J36=1,L36="直接入力してください"),"×","〇")</f>
        <v>〇</v>
      </c>
      <c r="F36" s="78">
        <f>IF(L36="直接入力してください",0,1)</f>
        <v>0</v>
      </c>
      <c r="G36" s="78"/>
      <c r="H36" s="450"/>
      <c r="I36" s="334"/>
      <c r="J36" s="260" t="str">
        <f>IF('【印刷提出② 変更確認】'!AA$198&gt;=1,"該当","非該当")</f>
        <v>非該当</v>
      </c>
      <c r="K36" s="35"/>
      <c r="L36" s="628" t="s">
        <v>210</v>
      </c>
      <c r="M36" s="629"/>
      <c r="N36" s="15"/>
      <c r="S36" s="444"/>
    </row>
    <row r="37" spans="1:19" ht="31.5" hidden="1">
      <c r="A37" s="5" t="s">
        <v>131</v>
      </c>
      <c r="F37" s="263">
        <f>IF(AND(K37="✔",M37&lt;&gt;"直接入力してください"),4,0)</f>
        <v>0</v>
      </c>
      <c r="G37" s="78"/>
      <c r="H37" s="450"/>
      <c r="I37" s="334"/>
      <c r="J37" s="260" t="str">
        <f>IF('【印刷提出② 変更確認】'!AA$198&gt;=1,"該当","非該当")</f>
        <v>非該当</v>
      </c>
      <c r="K37" s="529" t="s">
        <v>114</v>
      </c>
      <c r="L37" s="385" t="s">
        <v>108</v>
      </c>
      <c r="M37" s="267" t="s">
        <v>127</v>
      </c>
      <c r="N37" s="15"/>
      <c r="S37" s="444"/>
    </row>
    <row r="38" spans="1:19" s="346" customFormat="1" ht="35.25" hidden="1" customHeight="1">
      <c r="A38" s="398" t="s">
        <v>131</v>
      </c>
      <c r="B38" s="339" t="s">
        <v>9</v>
      </c>
      <c r="C38" s="340"/>
      <c r="D38" s="341" t="str">
        <f>IF(AND(J38="該当",SUM(E40:F57)&lt;11),K38,"OK")</f>
        <v>OK</v>
      </c>
      <c r="E38" s="340"/>
      <c r="F38" s="340"/>
      <c r="G38" s="340"/>
      <c r="H38" s="451"/>
      <c r="I38" s="335"/>
      <c r="J38" s="261" t="str">
        <f>IF('【印刷提出② 変更確認】'!AB$198&gt;=1,"該当","非該当")</f>
        <v>非該当</v>
      </c>
      <c r="K38" s="387">
        <v>5</v>
      </c>
      <c r="L38" s="343" t="s">
        <v>393</v>
      </c>
      <c r="M38" s="344"/>
      <c r="N38" s="345"/>
      <c r="S38" s="445"/>
    </row>
    <row r="39" spans="1:19" s="306" customFormat="1" ht="137.25" hidden="1" customHeight="1">
      <c r="A39" s="303" t="s">
        <v>131</v>
      </c>
      <c r="B39" s="318"/>
      <c r="C39" s="319"/>
      <c r="D39" s="320"/>
      <c r="E39" s="319"/>
      <c r="F39" s="319"/>
      <c r="G39" s="319"/>
      <c r="H39" s="447"/>
      <c r="I39" s="321"/>
      <c r="J39" s="260" t="str">
        <f>IF('【印刷提出② 変更確認】'!AB$198&gt;=1,"該当","非該当")</f>
        <v>非該当</v>
      </c>
      <c r="K39" s="337"/>
      <c r="L39" s="610" t="s">
        <v>451</v>
      </c>
      <c r="M39" s="611"/>
      <c r="N39" s="322"/>
      <c r="S39" s="444"/>
    </row>
    <row r="40" spans="1:19" ht="18.75" hidden="1">
      <c r="A40" s="5" t="s">
        <v>131</v>
      </c>
      <c r="C40" s="46" t="str">
        <f t="shared" ref="C40:C41" si="6">IF(AND(J40=1,K40="□"),"×","〇")</f>
        <v>〇</v>
      </c>
      <c r="E40" s="46">
        <f t="shared" ref="E40:E41" si="7">IF(K40="□",0,1)</f>
        <v>0</v>
      </c>
      <c r="I40" s="321"/>
      <c r="J40" s="260" t="str">
        <f>IF('【印刷提出② 変更確認】'!AB$198&gt;=1,"該当","非該当")</f>
        <v>非該当</v>
      </c>
      <c r="K40" s="38" t="s">
        <v>114</v>
      </c>
      <c r="L40" s="633" t="s">
        <v>444</v>
      </c>
      <c r="M40" s="634"/>
      <c r="N40" s="15"/>
      <c r="S40" s="444"/>
    </row>
    <row r="41" spans="1:19" hidden="1">
      <c r="A41" s="5" t="s">
        <v>131</v>
      </c>
      <c r="C41" s="46" t="str">
        <f t="shared" si="6"/>
        <v>〇</v>
      </c>
      <c r="E41" s="46">
        <f t="shared" si="7"/>
        <v>0</v>
      </c>
      <c r="F41" s="280">
        <f>SUM(F43:F56)</f>
        <v>0</v>
      </c>
      <c r="I41" s="321"/>
      <c r="J41" s="260" t="str">
        <f>IF('【印刷提出② 変更確認】'!AB$198&gt;=1,"該当","非該当")</f>
        <v>非該当</v>
      </c>
      <c r="K41" s="38" t="s">
        <v>114</v>
      </c>
      <c r="L41" s="41" t="s">
        <v>109</v>
      </c>
      <c r="M41" s="72"/>
      <c r="N41" s="15"/>
      <c r="S41" s="444"/>
    </row>
    <row r="42" spans="1:19" s="306" customFormat="1" hidden="1">
      <c r="A42" s="303" t="s">
        <v>131</v>
      </c>
      <c r="B42" s="318"/>
      <c r="C42" s="319"/>
      <c r="D42" s="320"/>
      <c r="E42" s="319"/>
      <c r="F42" s="319"/>
      <c r="G42" s="319"/>
      <c r="H42" s="447"/>
      <c r="I42" s="321"/>
      <c r="J42" s="260" t="str">
        <f>IF('【印刷提出② 変更確認】'!AB$198&gt;=1,"該当","非該当")</f>
        <v>非該当</v>
      </c>
      <c r="K42" s="347"/>
      <c r="L42" s="396" t="s">
        <v>351</v>
      </c>
      <c r="M42" s="397"/>
      <c r="N42" s="322"/>
      <c r="S42" s="444"/>
    </row>
    <row r="43" spans="1:19" hidden="1">
      <c r="A43" s="5" t="s">
        <v>131</v>
      </c>
      <c r="C43" s="46" t="str">
        <f>IF(AND(J43=1,M43="直接入力してください"),"×","〇")</f>
        <v>〇</v>
      </c>
      <c r="F43" s="78">
        <f>IF(M43="日付：",0,1)</f>
        <v>0</v>
      </c>
      <c r="G43" s="78"/>
      <c r="H43" s="450"/>
      <c r="I43" s="334"/>
      <c r="J43" s="260" t="str">
        <f>IF('【印刷提出② 変更確認】'!AB$198&gt;=1,"該当","非該当")</f>
        <v>非該当</v>
      </c>
      <c r="K43" s="347"/>
      <c r="L43" s="348" t="s">
        <v>352</v>
      </c>
      <c r="M43" s="269" t="s">
        <v>356</v>
      </c>
      <c r="N43" s="15"/>
      <c r="S43" s="444"/>
    </row>
    <row r="44" spans="1:19" hidden="1">
      <c r="A44" s="5" t="s">
        <v>131</v>
      </c>
      <c r="C44" s="46" t="str">
        <f>IF(AND(J44=1,M44="自治体名：　　　　　/担当課：　　　　　　　/担当者名："),"×","〇")</f>
        <v>〇</v>
      </c>
      <c r="F44" s="78">
        <f>IF(M44="自治体名：　　　　　/担当課：　　　　　　　/担当者名：",0,1)</f>
        <v>0</v>
      </c>
      <c r="G44" s="78"/>
      <c r="H44" s="450"/>
      <c r="I44" s="334"/>
      <c r="J44" s="260" t="str">
        <f>IF('【印刷提出② 変更確認】'!AB$198&gt;=1,"該当","非該当")</f>
        <v>非該当</v>
      </c>
      <c r="K44" s="347"/>
      <c r="L44" s="393" t="s">
        <v>149</v>
      </c>
      <c r="M44" s="270" t="s">
        <v>150</v>
      </c>
      <c r="N44" s="15"/>
      <c r="S44" s="444"/>
    </row>
    <row r="45" spans="1:19" s="306" customFormat="1" hidden="1">
      <c r="A45" s="303" t="s">
        <v>131</v>
      </c>
      <c r="B45" s="318"/>
      <c r="C45" s="319"/>
      <c r="D45" s="320"/>
      <c r="E45" s="319"/>
      <c r="F45" s="319"/>
      <c r="G45" s="319"/>
      <c r="H45" s="447"/>
      <c r="I45" s="321"/>
      <c r="J45" s="260" t="str">
        <f>IF('【印刷提出② 変更確認】'!AB$198&gt;=1,"該当","非該当")</f>
        <v>非該当</v>
      </c>
      <c r="K45" s="347"/>
      <c r="L45" s="348" t="s">
        <v>189</v>
      </c>
      <c r="M45" s="349"/>
      <c r="N45" s="322"/>
      <c r="S45" s="444"/>
    </row>
    <row r="46" spans="1:19" ht="63.75" hidden="1" customHeight="1">
      <c r="A46" s="5" t="s">
        <v>131</v>
      </c>
      <c r="C46" s="46" t="str">
        <f>IF(AND(J46=1,L46="直接入力してください"),"×","〇")</f>
        <v>〇</v>
      </c>
      <c r="F46" s="78">
        <f>IF(L46="直接入力してください",0,1)</f>
        <v>0</v>
      </c>
      <c r="G46" s="78"/>
      <c r="H46" s="450"/>
      <c r="I46" s="334"/>
      <c r="J46" s="260" t="str">
        <f>IF('【印刷提出② 変更確認】'!AB$198&gt;=1,"該当","非該当")</f>
        <v>非該当</v>
      </c>
      <c r="K46" s="347"/>
      <c r="L46" s="628" t="s">
        <v>127</v>
      </c>
      <c r="M46" s="629"/>
      <c r="N46" s="15"/>
      <c r="S46" s="444"/>
    </row>
    <row r="47" spans="1:19" s="306" customFormat="1" hidden="1">
      <c r="A47" s="303" t="s">
        <v>131</v>
      </c>
      <c r="B47" s="318"/>
      <c r="C47" s="319"/>
      <c r="D47" s="320"/>
      <c r="E47" s="319"/>
      <c r="F47" s="350"/>
      <c r="G47" s="350"/>
      <c r="H47" s="450"/>
      <c r="I47" s="334"/>
      <c r="J47" s="260" t="str">
        <f>IF('【印刷提出② 変更確認】'!AB$198&gt;=1,"該当","非該当")</f>
        <v>非該当</v>
      </c>
      <c r="K47" s="347"/>
      <c r="L47" s="394" t="s">
        <v>358</v>
      </c>
      <c r="M47" s="349"/>
      <c r="N47" s="322"/>
      <c r="S47" s="444"/>
    </row>
    <row r="48" spans="1:19" hidden="1">
      <c r="A48" s="5" t="s">
        <v>131</v>
      </c>
      <c r="C48" s="46" t="str">
        <f>IF(AND(J48=1,M48="直接入力してください"),"×","〇")</f>
        <v>〇</v>
      </c>
      <c r="F48" s="78">
        <f>IF(M48="日付：",0,1)</f>
        <v>0</v>
      </c>
      <c r="G48" s="78"/>
      <c r="H48" s="450"/>
      <c r="I48" s="334"/>
      <c r="J48" s="260" t="str">
        <f>IF('【印刷提出② 変更確認】'!AB$198&gt;=1,"該当","非該当")</f>
        <v>非該当</v>
      </c>
      <c r="K48" s="347"/>
      <c r="L48" s="395" t="s">
        <v>352</v>
      </c>
      <c r="M48" s="269" t="s">
        <v>356</v>
      </c>
      <c r="N48" s="15"/>
      <c r="S48" s="444"/>
    </row>
    <row r="49" spans="1:19" hidden="1">
      <c r="A49" s="5" t="s">
        <v>131</v>
      </c>
      <c r="C49" s="46" t="str">
        <f>IF(AND(J49=1,M49="自治体名：　　　　　/担当課：　　　　　　　/担当者名："),"×","〇")</f>
        <v>〇</v>
      </c>
      <c r="F49" s="78">
        <f>IF(M49="自治体名：　　　　　/担当課：　　　　　　　/担当者名：",0,1)</f>
        <v>0</v>
      </c>
      <c r="G49" s="78"/>
      <c r="H49" s="450"/>
      <c r="I49" s="334"/>
      <c r="J49" s="260" t="str">
        <f>IF('【印刷提出② 変更確認】'!AB$198&gt;=1,"該当","非該当")</f>
        <v>非該当</v>
      </c>
      <c r="K49" s="347"/>
      <c r="L49" s="393" t="s">
        <v>149</v>
      </c>
      <c r="M49" s="270" t="s">
        <v>150</v>
      </c>
      <c r="N49" s="15"/>
      <c r="S49" s="444"/>
    </row>
    <row r="50" spans="1:19" s="306" customFormat="1" hidden="1">
      <c r="A50" s="303" t="s">
        <v>131</v>
      </c>
      <c r="B50" s="318"/>
      <c r="C50" s="319"/>
      <c r="D50" s="320"/>
      <c r="E50" s="319"/>
      <c r="F50" s="319"/>
      <c r="G50" s="319"/>
      <c r="H50" s="447"/>
      <c r="I50" s="321"/>
      <c r="J50" s="260" t="str">
        <f>IF('【印刷提出② 変更確認】'!AB$198&gt;=1,"該当","非該当")</f>
        <v>非該当</v>
      </c>
      <c r="K50" s="347"/>
      <c r="L50" s="348" t="s">
        <v>190</v>
      </c>
      <c r="M50" s="349"/>
      <c r="N50" s="322"/>
      <c r="S50" s="444"/>
    </row>
    <row r="51" spans="1:19" ht="66.75" hidden="1" customHeight="1">
      <c r="A51" s="5" t="s">
        <v>131</v>
      </c>
      <c r="C51" s="46" t="str">
        <f>IF(AND(J51=1,L51="直接入力してください"),"×","〇")</f>
        <v>〇</v>
      </c>
      <c r="F51" s="78">
        <f>IF(L51="直接入力してください",0,1)</f>
        <v>0</v>
      </c>
      <c r="G51" s="78"/>
      <c r="H51" s="450"/>
      <c r="I51" s="334"/>
      <c r="J51" s="260" t="str">
        <f>IF('【印刷提出② 変更確認】'!AB$198&gt;=1,"該当","非該当")</f>
        <v>非該当</v>
      </c>
      <c r="K51" s="347"/>
      <c r="L51" s="628" t="s">
        <v>127</v>
      </c>
      <c r="M51" s="629"/>
      <c r="N51" s="15"/>
      <c r="S51" s="444"/>
    </row>
    <row r="52" spans="1:19" hidden="1">
      <c r="A52" s="5" t="s">
        <v>131</v>
      </c>
      <c r="F52" s="78"/>
      <c r="G52" s="78"/>
      <c r="H52" s="450"/>
      <c r="I52" s="334"/>
      <c r="J52" s="260" t="str">
        <f>IF('【印刷提出② 変更確認】'!AB$198&gt;=1,"該当","非該当")</f>
        <v>非該当</v>
      </c>
      <c r="K52" s="347"/>
      <c r="L52" s="392" t="s">
        <v>360</v>
      </c>
      <c r="M52" s="349"/>
      <c r="N52" s="15"/>
      <c r="S52" s="444"/>
    </row>
    <row r="53" spans="1:19" hidden="1">
      <c r="A53" s="5" t="s">
        <v>131</v>
      </c>
      <c r="C53" s="46" t="str">
        <f>IF(AND(J53=1,M53="直接入力してください"),"×","〇")</f>
        <v>〇</v>
      </c>
      <c r="F53" s="78">
        <f>IF(M53="日付：",0,1)</f>
        <v>0</v>
      </c>
      <c r="G53" s="78"/>
      <c r="H53" s="450"/>
      <c r="I53" s="334"/>
      <c r="J53" s="260" t="str">
        <f>IF('【印刷提出② 変更確認】'!AB$198&gt;=1,"該当","非該当")</f>
        <v>非該当</v>
      </c>
      <c r="K53" s="347"/>
      <c r="L53" s="348" t="s">
        <v>359</v>
      </c>
      <c r="M53" s="269" t="s">
        <v>355</v>
      </c>
      <c r="N53" s="15"/>
      <c r="S53" s="444"/>
    </row>
    <row r="54" spans="1:19" hidden="1">
      <c r="A54" s="5" t="s">
        <v>131</v>
      </c>
      <c r="B54" s="13" t="s">
        <v>187</v>
      </c>
      <c r="F54" s="78">
        <f>IF(M54="自治体名：　　　　　/担当課：　　　　　　　/担当者名：",0,1)</f>
        <v>0</v>
      </c>
      <c r="G54" s="78"/>
      <c r="H54" s="450"/>
      <c r="I54" s="334"/>
      <c r="J54" s="260" t="str">
        <f>IF('【印刷提出② 変更確認】'!AB$198&gt;=1,"該当","非該当")</f>
        <v>非該当</v>
      </c>
      <c r="K54" s="347"/>
      <c r="L54" s="393" t="s">
        <v>149</v>
      </c>
      <c r="M54" s="270" t="s">
        <v>150</v>
      </c>
      <c r="N54" s="15"/>
      <c r="S54" s="444"/>
    </row>
    <row r="55" spans="1:19" s="306" customFormat="1" hidden="1">
      <c r="A55" s="303" t="s">
        <v>131</v>
      </c>
      <c r="B55" s="318" t="s">
        <v>186</v>
      </c>
      <c r="C55" s="319"/>
      <c r="D55" s="320"/>
      <c r="E55" s="319"/>
      <c r="F55" s="319"/>
      <c r="G55" s="319"/>
      <c r="H55" s="447"/>
      <c r="I55" s="321"/>
      <c r="J55" s="260" t="str">
        <f>IF('【印刷提出② 変更確認】'!AB$198&gt;=1,"該当","非該当")</f>
        <v>非該当</v>
      </c>
      <c r="K55" s="347"/>
      <c r="L55" s="348" t="s">
        <v>191</v>
      </c>
      <c r="M55" s="349"/>
      <c r="N55" s="322"/>
      <c r="S55" s="444"/>
    </row>
    <row r="56" spans="1:19" ht="75" hidden="1" customHeight="1">
      <c r="A56" s="5" t="s">
        <v>131</v>
      </c>
      <c r="C56" s="46" t="str">
        <f>IF(AND(J56=1,L56="直接入力してください",M57="直接入力してください"),"×","〇")</f>
        <v>〇</v>
      </c>
      <c r="F56" s="78">
        <f>IF(L56="直接入力してください",0,1)</f>
        <v>0</v>
      </c>
      <c r="G56" s="78"/>
      <c r="H56" s="450"/>
      <c r="I56" s="334"/>
      <c r="J56" s="260" t="str">
        <f>IF('【印刷提出② 変更確認】'!AB$198&gt;=1,"該当","非該当")</f>
        <v>非該当</v>
      </c>
      <c r="K56" s="347"/>
      <c r="L56" s="628" t="s">
        <v>127</v>
      </c>
      <c r="M56" s="629"/>
      <c r="N56" s="15"/>
      <c r="S56" s="444"/>
    </row>
    <row r="57" spans="1:19" ht="31.5" hidden="1">
      <c r="A57" s="5" t="s">
        <v>131</v>
      </c>
      <c r="F57" s="263">
        <f>IF(AND(K57="✔",M57&lt;&gt;"直接入力してください"),10,0)</f>
        <v>0</v>
      </c>
      <c r="G57" s="78"/>
      <c r="H57" s="450"/>
      <c r="I57" s="334"/>
      <c r="J57" s="260" t="str">
        <f>IF('【印刷提出② 変更確認】'!AB$198&gt;=1,"該当","非該当")</f>
        <v>非該当</v>
      </c>
      <c r="K57" s="530" t="s">
        <v>114</v>
      </c>
      <c r="L57" s="385" t="s">
        <v>108</v>
      </c>
      <c r="M57" s="267" t="s">
        <v>127</v>
      </c>
      <c r="N57" s="15"/>
      <c r="S57" s="444"/>
    </row>
    <row r="58" spans="1:19" s="20" customFormat="1" ht="35.25" hidden="1" customHeight="1">
      <c r="A58" s="22" t="s">
        <v>132</v>
      </c>
      <c r="B58" s="18" t="s">
        <v>10</v>
      </c>
      <c r="C58" s="48"/>
      <c r="D58" s="77" t="str">
        <f>IF(AND(J58="該当",SUM(E60:F62)&lt;3),K58,"OK")</f>
        <v>OK</v>
      </c>
      <c r="E58" s="48"/>
      <c r="F58" s="48"/>
      <c r="G58" s="48"/>
      <c r="H58" s="451"/>
      <c r="I58" s="335"/>
      <c r="J58" s="261" t="str">
        <f>IF('【印刷提出② 変更確認】'!AC$198&gt;=1,"該当","非該当")</f>
        <v>非該当</v>
      </c>
      <c r="K58" s="387">
        <v>6</v>
      </c>
      <c r="L58" s="343" t="s">
        <v>394</v>
      </c>
      <c r="M58" s="344"/>
      <c r="N58" s="21"/>
      <c r="S58" s="445"/>
    </row>
    <row r="59" spans="1:19" ht="88.5" hidden="1" customHeight="1">
      <c r="A59" s="5" t="s">
        <v>132</v>
      </c>
      <c r="I59" s="321"/>
      <c r="J59" s="260" t="str">
        <f>IF('【印刷提出② 変更確認】'!AC$198&gt;=1,"該当","非該当")</f>
        <v>非該当</v>
      </c>
      <c r="K59" s="337"/>
      <c r="L59" s="614" t="s">
        <v>452</v>
      </c>
      <c r="M59" s="615"/>
      <c r="N59" s="15"/>
      <c r="S59" s="444"/>
    </row>
    <row r="60" spans="1:19" hidden="1">
      <c r="A60" s="5" t="s">
        <v>132</v>
      </c>
      <c r="C60" s="46" t="str">
        <f t="shared" ref="C60:C62" si="8">IF(AND(J60=1,K60="□"),"×","〇")</f>
        <v>〇</v>
      </c>
      <c r="E60" s="46">
        <f t="shared" ref="E60:E62" si="9">IF(K60="□",0,1)</f>
        <v>0</v>
      </c>
      <c r="I60" s="321"/>
      <c r="J60" s="260" t="str">
        <f>IF('【印刷提出② 変更確認】'!AC$198&gt;=1,"該当","非該当")</f>
        <v>非該当</v>
      </c>
      <c r="K60" s="37" t="s">
        <v>114</v>
      </c>
      <c r="L60" s="356" t="s">
        <v>110</v>
      </c>
      <c r="M60" s="390"/>
      <c r="N60" s="15"/>
      <c r="S60" s="444"/>
    </row>
    <row r="61" spans="1:19" hidden="1">
      <c r="A61" s="5" t="s">
        <v>132</v>
      </c>
      <c r="C61" s="46" t="str">
        <f t="shared" si="8"/>
        <v>〇</v>
      </c>
      <c r="E61" s="46">
        <f t="shared" si="9"/>
        <v>0</v>
      </c>
      <c r="I61" s="321"/>
      <c r="J61" s="260" t="str">
        <f>IF('【印刷提出② 変更確認】'!AC$198&gt;=1,"該当","非該当")</f>
        <v>非該当</v>
      </c>
      <c r="K61" s="38" t="s">
        <v>114</v>
      </c>
      <c r="L61" s="370" t="s">
        <v>112</v>
      </c>
      <c r="M61" s="359"/>
      <c r="N61" s="15"/>
      <c r="S61" s="444"/>
    </row>
    <row r="62" spans="1:19" hidden="1">
      <c r="A62" s="5" t="s">
        <v>132</v>
      </c>
      <c r="C62" s="46" t="str">
        <f t="shared" si="8"/>
        <v>〇</v>
      </c>
      <c r="E62" s="46">
        <f t="shared" si="9"/>
        <v>0</v>
      </c>
      <c r="I62" s="321"/>
      <c r="J62" s="260" t="str">
        <f>IF('【印刷提出② 変更確認】'!AC$198&gt;=1,"該当","非該当")</f>
        <v>非該当</v>
      </c>
      <c r="K62" s="39" t="s">
        <v>114</v>
      </c>
      <c r="L62" s="372" t="s">
        <v>111</v>
      </c>
      <c r="M62" s="391"/>
      <c r="N62" s="15"/>
      <c r="S62" s="444"/>
    </row>
    <row r="63" spans="1:19" s="20" customFormat="1" ht="35.25" hidden="1" customHeight="1">
      <c r="A63" s="22" t="s">
        <v>134</v>
      </c>
      <c r="B63" s="18" t="s">
        <v>6</v>
      </c>
      <c r="C63" s="48"/>
      <c r="D63" s="77" t="str">
        <f>IF(AND(J63="該当",SUM(E65:F67)&lt;3),K63,"OK")</f>
        <v>OK</v>
      </c>
      <c r="E63" s="48"/>
      <c r="F63" s="48"/>
      <c r="G63" s="48"/>
      <c r="H63" s="451"/>
      <c r="I63" s="335"/>
      <c r="J63" s="261" t="str">
        <f>IF('【印刷提出② 変更確認】'!AD$198&gt;=1,"該当","非該当")</f>
        <v>非該当</v>
      </c>
      <c r="K63" s="387">
        <v>7</v>
      </c>
      <c r="L63" s="343" t="s">
        <v>394</v>
      </c>
      <c r="M63" s="368"/>
      <c r="N63" s="21"/>
      <c r="S63" s="445"/>
    </row>
    <row r="64" spans="1:19" ht="92.25" hidden="1" customHeight="1">
      <c r="A64" s="5" t="s">
        <v>134</v>
      </c>
      <c r="I64" s="321"/>
      <c r="J64" s="260" t="str">
        <f>IF('【印刷提出② 変更確認】'!AD$198&gt;=1,"該当","非該当")</f>
        <v>非該当</v>
      </c>
      <c r="K64" s="369"/>
      <c r="L64" s="610" t="s">
        <v>453</v>
      </c>
      <c r="M64" s="611"/>
      <c r="N64" s="15"/>
      <c r="S64" s="444"/>
    </row>
    <row r="65" spans="1:19" hidden="1">
      <c r="A65" s="5" t="s">
        <v>134</v>
      </c>
      <c r="C65" s="46" t="str">
        <f t="shared" ref="C65:C67" si="10">IF(AND(J65=1,K65="□"),"×","〇")</f>
        <v>〇</v>
      </c>
      <c r="E65" s="46">
        <f t="shared" ref="E65:E67" si="11">IF(K65="□",0,1)</f>
        <v>0</v>
      </c>
      <c r="I65" s="321"/>
      <c r="J65" s="260" t="str">
        <f>IF('【印刷提出② 変更確認】'!AD$198&gt;=1,"該当","非該当")</f>
        <v>非該当</v>
      </c>
      <c r="K65" s="37" t="s">
        <v>114</v>
      </c>
      <c r="L65" s="356" t="s">
        <v>113</v>
      </c>
      <c r="M65" s="357"/>
      <c r="N65" s="15"/>
      <c r="S65" s="444"/>
    </row>
    <row r="66" spans="1:19" hidden="1">
      <c r="A66" s="5" t="s">
        <v>134</v>
      </c>
      <c r="C66" s="46" t="str">
        <f t="shared" si="10"/>
        <v>〇</v>
      </c>
      <c r="E66" s="46">
        <f t="shared" si="11"/>
        <v>0</v>
      </c>
      <c r="I66" s="321"/>
      <c r="J66" s="260" t="str">
        <f>IF('【印刷提出② 変更確認】'!AD$198&gt;=1,"該当","非該当")</f>
        <v>非該当</v>
      </c>
      <c r="K66" s="38" t="s">
        <v>114</v>
      </c>
      <c r="L66" s="370" t="s">
        <v>112</v>
      </c>
      <c r="M66" s="371"/>
      <c r="N66" s="15"/>
      <c r="S66" s="444"/>
    </row>
    <row r="67" spans="1:19" hidden="1">
      <c r="A67" s="5" t="s">
        <v>134</v>
      </c>
      <c r="C67" s="46" t="str">
        <f t="shared" si="10"/>
        <v>〇</v>
      </c>
      <c r="E67" s="46">
        <f t="shared" si="11"/>
        <v>0</v>
      </c>
      <c r="I67" s="321"/>
      <c r="J67" s="260" t="str">
        <f>IF('【印刷提出② 変更確認】'!AD$198&gt;=1,"該当","非該当")</f>
        <v>非該当</v>
      </c>
      <c r="K67" s="39" t="s">
        <v>114</v>
      </c>
      <c r="L67" s="372" t="s">
        <v>111</v>
      </c>
      <c r="M67" s="373"/>
      <c r="N67" s="15"/>
      <c r="S67" s="444"/>
    </row>
    <row r="68" spans="1:19" s="346" customFormat="1" ht="35.25" hidden="1" customHeight="1">
      <c r="A68" s="389" t="s">
        <v>135</v>
      </c>
      <c r="B68" s="339" t="s">
        <v>11</v>
      </c>
      <c r="C68" s="340"/>
      <c r="D68" s="341" t="str">
        <f>IF(AND(J68="該当",SUM(E70:F80)&lt;7),K68,"OK")</f>
        <v>OK</v>
      </c>
      <c r="E68" s="340"/>
      <c r="F68" s="340"/>
      <c r="G68" s="340"/>
      <c r="H68" s="451"/>
      <c r="I68" s="335"/>
      <c r="J68" s="261" t="str">
        <f>IF('【印刷提出② 変更確認】'!AE$198&gt;=1,"該当","非該当")</f>
        <v>非該当</v>
      </c>
      <c r="K68" s="387">
        <v>8</v>
      </c>
      <c r="L68" s="343" t="s">
        <v>395</v>
      </c>
      <c r="M68" s="368"/>
      <c r="N68" s="345"/>
      <c r="S68" s="445"/>
    </row>
    <row r="69" spans="1:19" s="306" customFormat="1" ht="61.5" hidden="1" customHeight="1">
      <c r="A69" s="388" t="s">
        <v>135</v>
      </c>
      <c r="B69" s="318"/>
      <c r="C69" s="319"/>
      <c r="D69" s="320"/>
      <c r="E69" s="319"/>
      <c r="F69" s="319"/>
      <c r="G69" s="319"/>
      <c r="H69" s="447"/>
      <c r="I69" s="321"/>
      <c r="J69" s="260" t="str">
        <f>IF('【印刷提出② 変更確認】'!AE$198&gt;=1,"該当","非該当")</f>
        <v>非該当</v>
      </c>
      <c r="K69" s="369"/>
      <c r="L69" s="610" t="s">
        <v>428</v>
      </c>
      <c r="M69" s="611"/>
      <c r="N69" s="322"/>
      <c r="S69" s="444"/>
    </row>
    <row r="70" spans="1:19" ht="31.5" hidden="1" customHeight="1">
      <c r="A70" s="16" t="s">
        <v>135</v>
      </c>
      <c r="C70" s="46" t="str">
        <f>IF(AND(J70=1,K70="□"),"×","〇")</f>
        <v>〇</v>
      </c>
      <c r="E70" s="46">
        <f>IF(K70="□",0,1)</f>
        <v>0</v>
      </c>
      <c r="I70" s="321"/>
      <c r="J70" s="260" t="str">
        <f>IF('【印刷提出② 変更確認】'!AE$198&gt;=1,"該当","非該当")</f>
        <v>非該当</v>
      </c>
      <c r="K70" s="37" t="s">
        <v>114</v>
      </c>
      <c r="L70" s="607" t="s">
        <v>388</v>
      </c>
      <c r="M70" s="630"/>
      <c r="N70" s="15"/>
      <c r="S70" s="444"/>
    </row>
    <row r="71" spans="1:19" s="306" customFormat="1" hidden="1">
      <c r="A71" s="388"/>
      <c r="B71" s="318"/>
      <c r="C71" s="319"/>
      <c r="D71" s="320"/>
      <c r="E71" s="319"/>
      <c r="F71" s="319"/>
      <c r="G71" s="319"/>
      <c r="H71" s="447"/>
      <c r="I71" s="321"/>
      <c r="J71" s="260"/>
      <c r="K71" s="386"/>
      <c r="L71" s="605" t="s">
        <v>351</v>
      </c>
      <c r="M71" s="606"/>
      <c r="N71" s="322"/>
      <c r="S71" s="444"/>
    </row>
    <row r="72" spans="1:19" hidden="1">
      <c r="A72" s="16" t="s">
        <v>135</v>
      </c>
      <c r="F72" s="78">
        <f>IF(M72="日付：",0,1)</f>
        <v>0</v>
      </c>
      <c r="G72" s="78"/>
      <c r="H72" s="450"/>
      <c r="I72" s="334"/>
      <c r="J72" s="260" t="str">
        <f>IF('【印刷提出② 変更確認】'!AE$198&gt;=1,"該当","非該当")</f>
        <v>非該当</v>
      </c>
      <c r="K72" s="347"/>
      <c r="L72" s="45" t="s">
        <v>352</v>
      </c>
      <c r="M72" s="269" t="s">
        <v>354</v>
      </c>
      <c r="N72" s="15"/>
      <c r="S72" s="444"/>
    </row>
    <row r="73" spans="1:19" hidden="1">
      <c r="A73" s="16" t="s">
        <v>135</v>
      </c>
      <c r="C73" s="46" t="str">
        <f>IF(AND(J73=1,M73="自治体名：　　　　　/担当課：　　　　　　　/担当者名："),"×","〇")</f>
        <v>〇</v>
      </c>
      <c r="F73" s="78">
        <f>IF(M73="自治体名：　　　　　/担当課：　　　　　　　/担当者名：",0,1)</f>
        <v>0</v>
      </c>
      <c r="G73" s="78"/>
      <c r="H73" s="450"/>
      <c r="I73" s="334"/>
      <c r="J73" s="260" t="str">
        <f>IF('【印刷提出② 変更確認】'!AE$198&gt;=1,"該当","非該当")</f>
        <v>非該当</v>
      </c>
      <c r="K73" s="347"/>
      <c r="L73" s="271" t="s">
        <v>149</v>
      </c>
      <c r="M73" s="270" t="s">
        <v>150</v>
      </c>
      <c r="N73" s="15"/>
      <c r="S73" s="444"/>
    </row>
    <row r="74" spans="1:19" s="306" customFormat="1" hidden="1">
      <c r="A74" s="388" t="s">
        <v>135</v>
      </c>
      <c r="B74" s="318"/>
      <c r="C74" s="319"/>
      <c r="D74" s="320"/>
      <c r="E74" s="319"/>
      <c r="F74" s="319"/>
      <c r="G74" s="319"/>
      <c r="H74" s="447"/>
      <c r="I74" s="321"/>
      <c r="J74" s="260" t="str">
        <f>IF('【印刷提出② 変更確認】'!AE$198&gt;=1,"該当","非該当")</f>
        <v>非該当</v>
      </c>
      <c r="K74" s="347"/>
      <c r="L74" s="348" t="s">
        <v>107</v>
      </c>
      <c r="M74" s="349"/>
      <c r="N74" s="322"/>
      <c r="S74" s="444"/>
    </row>
    <row r="75" spans="1:19" ht="59.25" hidden="1" customHeight="1">
      <c r="A75" s="16" t="s">
        <v>135</v>
      </c>
      <c r="C75" s="46" t="str">
        <f>IF(AND(J75=1,L75="直接入力してください"),"×","〇")</f>
        <v>〇</v>
      </c>
      <c r="F75" s="78">
        <f>IF(L75="直接入力してください",0,1)</f>
        <v>0</v>
      </c>
      <c r="G75" s="78"/>
      <c r="H75" s="450"/>
      <c r="I75" s="334"/>
      <c r="J75" s="260" t="str">
        <f>IF('【印刷提出② 変更確認】'!AE$198&gt;=1,"該当","非該当")</f>
        <v>非該当</v>
      </c>
      <c r="K75" s="347"/>
      <c r="L75" s="622" t="s">
        <v>127</v>
      </c>
      <c r="M75" s="623"/>
      <c r="N75" s="15"/>
      <c r="S75" s="444"/>
    </row>
    <row r="76" spans="1:19" s="306" customFormat="1" hidden="1">
      <c r="A76" s="388"/>
      <c r="B76" s="318"/>
      <c r="C76" s="319"/>
      <c r="D76" s="320"/>
      <c r="E76" s="319"/>
      <c r="F76" s="350"/>
      <c r="G76" s="350"/>
      <c r="H76" s="450"/>
      <c r="I76" s="334"/>
      <c r="J76" s="260"/>
      <c r="K76" s="347"/>
      <c r="L76" s="351" t="s">
        <v>361</v>
      </c>
      <c r="M76" s="352"/>
      <c r="N76" s="322"/>
      <c r="S76" s="444"/>
    </row>
    <row r="77" spans="1:19" hidden="1">
      <c r="A77" s="16" t="s">
        <v>135</v>
      </c>
      <c r="C77" s="46" t="str">
        <f>IF(AND(J77=1,M77="直接入力してください"),"×","〇")</f>
        <v>〇</v>
      </c>
      <c r="F77" s="78">
        <f>IF(M77="日付：",0,1)</f>
        <v>0</v>
      </c>
      <c r="G77" s="78"/>
      <c r="H77" s="450"/>
      <c r="I77" s="334"/>
      <c r="J77" s="260" t="str">
        <f>IF('【印刷提出② 変更確認】'!AE$198&gt;=1,"該当","非該当")</f>
        <v>非該当</v>
      </c>
      <c r="K77" s="347"/>
      <c r="L77" s="45" t="s">
        <v>364</v>
      </c>
      <c r="M77" s="269" t="s">
        <v>356</v>
      </c>
      <c r="N77" s="15"/>
      <c r="S77" s="444"/>
    </row>
    <row r="78" spans="1:19" hidden="1">
      <c r="A78" s="16" t="s">
        <v>135</v>
      </c>
      <c r="C78" s="46" t="str">
        <f>IF(AND(J78=1,M78="自治体名：　　　　　/担当課：　　　　　　　/担当者名："),"×","〇")</f>
        <v>〇</v>
      </c>
      <c r="F78" s="78">
        <f>IF(M78="自治体名：　　　　　/担当課：　　　　　　　/担当者名：",0,1)</f>
        <v>0</v>
      </c>
      <c r="G78" s="78"/>
      <c r="H78" s="450"/>
      <c r="I78" s="334"/>
      <c r="J78" s="260" t="str">
        <f>IF('【印刷提出② 変更確認】'!AE$198&gt;=1,"該当","非該当")</f>
        <v>非該当</v>
      </c>
      <c r="K78" s="347"/>
      <c r="L78" s="271" t="s">
        <v>149</v>
      </c>
      <c r="M78" s="270" t="s">
        <v>150</v>
      </c>
      <c r="N78" s="15"/>
      <c r="S78" s="444"/>
    </row>
    <row r="79" spans="1:19" s="306" customFormat="1" hidden="1">
      <c r="A79" s="388" t="s">
        <v>135</v>
      </c>
      <c r="B79" s="318"/>
      <c r="C79" s="319"/>
      <c r="D79" s="320"/>
      <c r="E79" s="319"/>
      <c r="F79" s="319"/>
      <c r="G79" s="319"/>
      <c r="H79" s="447"/>
      <c r="I79" s="321"/>
      <c r="J79" s="260" t="str">
        <f>IF('【印刷提出② 変更確認】'!AE$198&gt;=1,"該当","非該当")</f>
        <v>非該当</v>
      </c>
      <c r="K79" s="347"/>
      <c r="L79" s="348" t="s">
        <v>107</v>
      </c>
      <c r="M79" s="349"/>
      <c r="N79" s="322"/>
      <c r="S79" s="444"/>
    </row>
    <row r="80" spans="1:19" ht="54.75" hidden="1" customHeight="1">
      <c r="A80" s="16" t="s">
        <v>135</v>
      </c>
      <c r="C80" s="46" t="str">
        <f>IF(AND(J80=1,L80="直接入力してください"),"×","〇")</f>
        <v>〇</v>
      </c>
      <c r="F80" s="78">
        <f>IF(L80="直接入力してください",0,1)</f>
        <v>0</v>
      </c>
      <c r="G80" s="78"/>
      <c r="H80" s="450"/>
      <c r="I80" s="334"/>
      <c r="J80" s="260" t="str">
        <f>IF('【印刷提出② 変更確認】'!AE$198&gt;=1,"該当","非該当")</f>
        <v>非該当</v>
      </c>
      <c r="K80" s="353"/>
      <c r="L80" s="622" t="s">
        <v>127</v>
      </c>
      <c r="M80" s="623"/>
      <c r="N80" s="15"/>
      <c r="S80" s="444"/>
    </row>
    <row r="81" spans="1:19" s="20" customFormat="1" ht="35.25" hidden="1" customHeight="1">
      <c r="A81" s="19" t="s">
        <v>136</v>
      </c>
      <c r="B81" s="18" t="s">
        <v>12</v>
      </c>
      <c r="C81" s="48"/>
      <c r="D81" s="77" t="str">
        <f>IF(AND(J81="該当",SUM(E83:F84)&lt;2),K81,"OK")</f>
        <v>OK</v>
      </c>
      <c r="E81" s="48"/>
      <c r="F81" s="48"/>
      <c r="G81" s="48"/>
      <c r="H81" s="451"/>
      <c r="I81" s="335"/>
      <c r="J81" s="261" t="str">
        <f>IF('【印刷提出② 変更確認】'!AF$198&gt;=1,"該当","非該当")</f>
        <v>非該当</v>
      </c>
      <c r="K81" s="387">
        <v>9</v>
      </c>
      <c r="L81" s="343" t="s">
        <v>396</v>
      </c>
      <c r="M81" s="344"/>
      <c r="N81" s="21"/>
      <c r="S81" s="445"/>
    </row>
    <row r="82" spans="1:19" ht="33" hidden="1" customHeight="1">
      <c r="A82" s="6" t="s">
        <v>136</v>
      </c>
      <c r="I82" s="321"/>
      <c r="J82" s="260" t="str">
        <f>IF('【印刷提出② 変更確認】'!AF$198&gt;=1,"該当","非該当")</f>
        <v>非該当</v>
      </c>
      <c r="K82" s="337"/>
      <c r="L82" s="610" t="s">
        <v>429</v>
      </c>
      <c r="M82" s="611"/>
      <c r="N82" s="15"/>
      <c r="S82" s="444"/>
    </row>
    <row r="83" spans="1:19" hidden="1">
      <c r="A83" s="6" t="s">
        <v>136</v>
      </c>
      <c r="C83" s="46" t="str">
        <f>IF(AND(J83=1,K83="□"),"×","〇")</f>
        <v>〇</v>
      </c>
      <c r="E83" s="46">
        <f>IF(K83="□",0,2)</f>
        <v>0</v>
      </c>
      <c r="I83" s="321"/>
      <c r="J83" s="260" t="str">
        <f>IF('【印刷提出② 変更確認】'!AF$198&gt;=1,"該当","非該当")</f>
        <v>非該当</v>
      </c>
      <c r="K83" s="52" t="s">
        <v>114</v>
      </c>
      <c r="L83" s="356" t="s">
        <v>119</v>
      </c>
      <c r="M83" s="357"/>
      <c r="N83" s="15"/>
      <c r="S83" s="444"/>
    </row>
    <row r="84" spans="1:19" hidden="1">
      <c r="A84" s="6" t="s">
        <v>136</v>
      </c>
      <c r="C84" s="50" t="str">
        <f>IF(AND(J84=1,M84="直接入力してください",K84="✔"),"×","〇")</f>
        <v>〇</v>
      </c>
      <c r="D84" s="77"/>
      <c r="E84" s="46">
        <f>IF(K84="□",0,1)</f>
        <v>0</v>
      </c>
      <c r="F84" s="78">
        <f>IF(M84="直接入力してください",0,1)</f>
        <v>0</v>
      </c>
      <c r="G84" s="78"/>
      <c r="H84" s="450"/>
      <c r="I84" s="334"/>
      <c r="J84" s="260" t="str">
        <f>IF('【印刷提出② 変更確認】'!AF$198&gt;=1,"該当","非該当")</f>
        <v>非該当</v>
      </c>
      <c r="K84" s="51" t="s">
        <v>114</v>
      </c>
      <c r="L84" s="385" t="s">
        <v>151</v>
      </c>
      <c r="M84" s="267" t="s">
        <v>127</v>
      </c>
      <c r="N84" s="15"/>
      <c r="S84" s="444"/>
    </row>
    <row r="85" spans="1:19" s="20" customFormat="1" ht="36" hidden="1" customHeight="1">
      <c r="A85" s="19" t="s">
        <v>137</v>
      </c>
      <c r="B85" s="18" t="s">
        <v>13</v>
      </c>
      <c r="C85" s="48"/>
      <c r="D85" s="77" t="str">
        <f>IF(AND(J85="該当",SUM(E87:F88)&lt;2),K85,"OK")</f>
        <v>OK</v>
      </c>
      <c r="E85" s="48"/>
      <c r="F85" s="48"/>
      <c r="G85" s="48"/>
      <c r="H85" s="451"/>
      <c r="I85" s="335"/>
      <c r="J85" s="261" t="str">
        <f>IF('【印刷提出② 変更確認】'!AG$198&gt;=1,"該当","非該当")</f>
        <v>非該当</v>
      </c>
      <c r="K85" s="342">
        <v>10</v>
      </c>
      <c r="L85" s="343" t="s">
        <v>397</v>
      </c>
      <c r="M85" s="345"/>
      <c r="N85" s="21"/>
      <c r="S85" s="445"/>
    </row>
    <row r="86" spans="1:19" ht="33" hidden="1" customHeight="1">
      <c r="A86" s="6" t="s">
        <v>137</v>
      </c>
      <c r="I86" s="321"/>
      <c r="J86" s="260" t="str">
        <f>IF('【印刷提出② 変更確認】'!AG$198&gt;=1,"該当","非該当")</f>
        <v>非該当</v>
      </c>
      <c r="K86" s="337"/>
      <c r="L86" s="610" t="s">
        <v>430</v>
      </c>
      <c r="M86" s="611"/>
      <c r="N86" s="15"/>
      <c r="S86" s="444"/>
    </row>
    <row r="87" spans="1:19" hidden="1">
      <c r="A87" s="6" t="s">
        <v>137</v>
      </c>
      <c r="C87" s="46" t="str">
        <f>IF(AND(J87=1,K87="□"),"×","〇")</f>
        <v>〇</v>
      </c>
      <c r="E87" s="46">
        <f>IF(K87="□",0,2)</f>
        <v>0</v>
      </c>
      <c r="I87" s="321"/>
      <c r="J87" s="260" t="str">
        <f>IF('【印刷提出② 変更確認】'!AG$198&gt;=1,"該当","非該当")</f>
        <v>非該当</v>
      </c>
      <c r="K87" s="37" t="s">
        <v>114</v>
      </c>
      <c r="L87" s="356" t="s">
        <v>120</v>
      </c>
      <c r="M87" s="357"/>
      <c r="N87" s="15"/>
      <c r="S87" s="444"/>
    </row>
    <row r="88" spans="1:19" hidden="1">
      <c r="A88" s="6" t="s">
        <v>137</v>
      </c>
      <c r="C88" s="50" t="str">
        <f>IF(AND(J88=1,M88="直接入力してください",K88="✔"),"×","〇")</f>
        <v>〇</v>
      </c>
      <c r="D88" s="77"/>
      <c r="E88" s="46">
        <f>IF(K88="□",0,1)</f>
        <v>0</v>
      </c>
      <c r="F88" s="78">
        <f>IF(M88="直接入力してください",0,1)</f>
        <v>0</v>
      </c>
      <c r="G88" s="78"/>
      <c r="H88" s="450"/>
      <c r="I88" s="334"/>
      <c r="J88" s="260" t="str">
        <f>IF('【印刷提出② 変更確認】'!AG$198&gt;=1,"該当","非該当")</f>
        <v>非該当</v>
      </c>
      <c r="K88" s="39" t="s">
        <v>114</v>
      </c>
      <c r="L88" s="385" t="s">
        <v>151</v>
      </c>
      <c r="M88" s="267" t="s">
        <v>127</v>
      </c>
      <c r="N88" s="15"/>
      <c r="S88" s="444"/>
    </row>
    <row r="89" spans="1:19" s="20" customFormat="1" ht="36" hidden="1" customHeight="1">
      <c r="A89" s="19" t="s">
        <v>138</v>
      </c>
      <c r="B89" s="18" t="s">
        <v>14</v>
      </c>
      <c r="C89" s="48"/>
      <c r="D89" s="77" t="str">
        <f>IF(AND(J89="該当",SUM(E91:F91)&lt;1),K89,"OK")</f>
        <v>OK</v>
      </c>
      <c r="E89" s="48"/>
      <c r="F89" s="48"/>
      <c r="G89" s="48"/>
      <c r="H89" s="451"/>
      <c r="I89" s="335"/>
      <c r="J89" s="261" t="str">
        <f>IF('【印刷提出② 変更確認】'!AH$198&gt;=1,"該当","非該当")</f>
        <v>非該当</v>
      </c>
      <c r="K89" s="342">
        <v>11</v>
      </c>
      <c r="L89" s="384" t="s">
        <v>398</v>
      </c>
      <c r="M89" s="345"/>
      <c r="N89" s="21"/>
      <c r="S89" s="445"/>
    </row>
    <row r="90" spans="1:19" ht="52.5" hidden="1" customHeight="1">
      <c r="A90" s="6" t="s">
        <v>138</v>
      </c>
      <c r="I90" s="321"/>
      <c r="J90" s="260" t="str">
        <f>IF('【印刷提出② 変更確認】'!AH$198&gt;=1,"該当","非該当")</f>
        <v>非該当</v>
      </c>
      <c r="K90" s="337"/>
      <c r="L90" s="610" t="s">
        <v>454</v>
      </c>
      <c r="M90" s="611"/>
      <c r="N90" s="15"/>
      <c r="S90" s="444"/>
    </row>
    <row r="91" spans="1:19" hidden="1">
      <c r="A91" s="6" t="s">
        <v>138</v>
      </c>
      <c r="C91" s="46" t="str">
        <f>IF(AND(J91=1,K91="□"),"×","〇")</f>
        <v>〇</v>
      </c>
      <c r="E91" s="46">
        <f>IF(K91="□",0,1)</f>
        <v>0</v>
      </c>
      <c r="I91" s="321"/>
      <c r="J91" s="260" t="str">
        <f>IF('【印刷提出② 変更確認】'!AH$198&gt;=1,"該当","非該当")</f>
        <v>非該当</v>
      </c>
      <c r="K91" s="36" t="s">
        <v>114</v>
      </c>
      <c r="L91" s="376" t="s">
        <v>462</v>
      </c>
      <c r="M91" s="377"/>
      <c r="N91" s="15"/>
      <c r="S91" s="444"/>
    </row>
    <row r="92" spans="1:19" s="20" customFormat="1" ht="36" hidden="1" customHeight="1">
      <c r="A92" s="22" t="s">
        <v>15</v>
      </c>
      <c r="B92" s="18" t="s">
        <v>16</v>
      </c>
      <c r="C92" s="48"/>
      <c r="D92" s="77" t="str">
        <f>IF(AND(J92="該当",SUM(E94:F94)&lt;1),K92,"OK")</f>
        <v>OK</v>
      </c>
      <c r="E92" s="48"/>
      <c r="F92" s="48"/>
      <c r="G92" s="48"/>
      <c r="H92" s="451"/>
      <c r="I92" s="335"/>
      <c r="J92" s="261" t="str">
        <f>IF('【印刷提出② 変更確認】'!AI$198&gt;=1,"該当","非該当")</f>
        <v>非該当</v>
      </c>
      <c r="K92" s="342">
        <v>12</v>
      </c>
      <c r="L92" s="343" t="s">
        <v>399</v>
      </c>
      <c r="M92" s="368"/>
      <c r="N92" s="21"/>
      <c r="S92" s="445"/>
    </row>
    <row r="93" spans="1:19" ht="75" hidden="1" customHeight="1">
      <c r="A93" s="5" t="s">
        <v>15</v>
      </c>
      <c r="I93" s="321"/>
      <c r="J93" s="260" t="str">
        <f>IF('【印刷提出② 変更確認】'!AI$198&gt;=1,"該当","非該当")</f>
        <v>非該当</v>
      </c>
      <c r="K93" s="369"/>
      <c r="L93" s="610" t="s">
        <v>455</v>
      </c>
      <c r="M93" s="611"/>
      <c r="N93" s="15"/>
      <c r="S93" s="444"/>
    </row>
    <row r="94" spans="1:19" hidden="1">
      <c r="A94" s="5" t="s">
        <v>15</v>
      </c>
      <c r="C94" s="46" t="str">
        <f>IF(AND(J94=1,K94="□"),"×","〇")</f>
        <v>〇</v>
      </c>
      <c r="E94" s="46">
        <f>IF(K94="□",0,1)</f>
        <v>0</v>
      </c>
      <c r="I94" s="321"/>
      <c r="J94" s="260" t="str">
        <f>IF('【印刷提出② 変更確認】'!AI$198&gt;=1,"該当","非該当")</f>
        <v>非該当</v>
      </c>
      <c r="K94" s="36" t="s">
        <v>114</v>
      </c>
      <c r="L94" s="376" t="s">
        <v>121</v>
      </c>
      <c r="M94" s="377"/>
      <c r="N94" s="15"/>
      <c r="S94" s="444"/>
    </row>
    <row r="95" spans="1:19" s="20" customFormat="1" ht="36" hidden="1" customHeight="1">
      <c r="A95" s="22" t="s">
        <v>17</v>
      </c>
      <c r="B95" s="18" t="s">
        <v>18</v>
      </c>
      <c r="C95" s="48"/>
      <c r="D95" s="77" t="str">
        <f>IF(AND(J95="該当",SUM(E97:F97)&lt;1),K95,"OK")</f>
        <v>OK</v>
      </c>
      <c r="E95" s="48"/>
      <c r="F95" s="48"/>
      <c r="G95" s="48"/>
      <c r="H95" s="451"/>
      <c r="I95" s="335"/>
      <c r="J95" s="261" t="str">
        <f>IF('【印刷提出② 変更確認】'!AJ$198&gt;=1,"該当","非該当")</f>
        <v>非該当</v>
      </c>
      <c r="K95" s="342">
        <v>13</v>
      </c>
      <c r="L95" s="343" t="s">
        <v>400</v>
      </c>
      <c r="M95" s="345"/>
      <c r="N95" s="21"/>
      <c r="S95" s="445"/>
    </row>
    <row r="96" spans="1:19" ht="77.25" hidden="1" customHeight="1">
      <c r="A96" s="5" t="s">
        <v>17</v>
      </c>
      <c r="I96" s="321"/>
      <c r="J96" s="260" t="str">
        <f>IF('【印刷提出② 変更確認】'!AJ$198&gt;=1,"該当","非該当")</f>
        <v>非該当</v>
      </c>
      <c r="K96" s="337"/>
      <c r="L96" s="610" t="s">
        <v>456</v>
      </c>
      <c r="M96" s="611"/>
      <c r="N96" s="15"/>
      <c r="S96" s="444"/>
    </row>
    <row r="97" spans="1:19" hidden="1">
      <c r="A97" s="5" t="s">
        <v>17</v>
      </c>
      <c r="C97" s="46" t="str">
        <f>IF(AND(J97=1,K97="□"),"×","〇")</f>
        <v>〇</v>
      </c>
      <c r="E97" s="46">
        <f>IF(K97="□",0,1)</f>
        <v>0</v>
      </c>
      <c r="I97" s="321"/>
      <c r="J97" s="260" t="str">
        <f>IF('【印刷提出② 変更確認】'!AJ$198&gt;=1,"該当","非該当")</f>
        <v>非該当</v>
      </c>
      <c r="K97" s="36" t="s">
        <v>114</v>
      </c>
      <c r="L97" s="376" t="s">
        <v>122</v>
      </c>
      <c r="M97" s="377"/>
      <c r="N97" s="15"/>
      <c r="S97" s="444"/>
    </row>
    <row r="98" spans="1:19" s="20" customFormat="1" ht="36" hidden="1" customHeight="1">
      <c r="A98" s="22" t="s">
        <v>19</v>
      </c>
      <c r="B98" s="18" t="s">
        <v>20</v>
      </c>
      <c r="C98" s="48"/>
      <c r="D98" s="77" t="str">
        <f>IF(AND(J98="該当",SUM(E100:F100)&lt;1),K98,"OK")</f>
        <v>OK</v>
      </c>
      <c r="E98" s="48"/>
      <c r="F98" s="48"/>
      <c r="G98" s="48"/>
      <c r="H98" s="451"/>
      <c r="I98" s="335"/>
      <c r="J98" s="261" t="str">
        <f>IF('【印刷提出② 変更確認】'!AK$198&gt;=1,"該当","非該当")</f>
        <v>非該当</v>
      </c>
      <c r="K98" s="342">
        <v>14</v>
      </c>
      <c r="L98" s="343" t="s">
        <v>401</v>
      </c>
      <c r="M98" s="368"/>
      <c r="N98" s="21"/>
      <c r="S98" s="445"/>
    </row>
    <row r="99" spans="1:19" ht="78.75" hidden="1" customHeight="1">
      <c r="A99" s="5" t="s">
        <v>19</v>
      </c>
      <c r="I99" s="321"/>
      <c r="J99" s="260" t="str">
        <f>IF('【印刷提出② 変更確認】'!AK$198&gt;=1,"該当","非該当")</f>
        <v>非該当</v>
      </c>
      <c r="K99" s="337"/>
      <c r="L99" s="610" t="s">
        <v>457</v>
      </c>
      <c r="M99" s="611"/>
      <c r="N99" s="15"/>
      <c r="S99" s="444"/>
    </row>
    <row r="100" spans="1:19" hidden="1">
      <c r="A100" s="5" t="s">
        <v>19</v>
      </c>
      <c r="C100" s="46" t="str">
        <f>IF(AND(J100=1,K100="□"),"×","〇")</f>
        <v>〇</v>
      </c>
      <c r="E100" s="46">
        <f>IF(K100="□",0,1)</f>
        <v>0</v>
      </c>
      <c r="I100" s="321"/>
      <c r="J100" s="260" t="str">
        <f>IF('【印刷提出② 変更確認】'!AK$198&gt;=1,"該当","非該当")</f>
        <v>非該当</v>
      </c>
      <c r="K100" s="36" t="s">
        <v>114</v>
      </c>
      <c r="L100" s="376" t="s">
        <v>123</v>
      </c>
      <c r="M100" s="377"/>
      <c r="N100" s="15"/>
      <c r="S100" s="444"/>
    </row>
    <row r="101" spans="1:19" s="20" customFormat="1" ht="36" hidden="1" customHeight="1">
      <c r="A101" s="22" t="s">
        <v>21</v>
      </c>
      <c r="B101" s="18" t="s">
        <v>22</v>
      </c>
      <c r="C101" s="48"/>
      <c r="D101" s="77" t="str">
        <f>IF(AND(J101="該当",SUM(E103:F103)&lt;1),K101,"OK")</f>
        <v>OK</v>
      </c>
      <c r="E101" s="48"/>
      <c r="F101" s="48"/>
      <c r="G101" s="48"/>
      <c r="H101" s="451"/>
      <c r="I101" s="335"/>
      <c r="J101" s="261" t="str">
        <f>IF('【印刷提出② 変更確認】'!AL$198&gt;=1,"該当","非該当")</f>
        <v>非該当</v>
      </c>
      <c r="K101" s="342">
        <v>15</v>
      </c>
      <c r="L101" s="343" t="s">
        <v>402</v>
      </c>
      <c r="M101" s="345"/>
      <c r="N101" s="21"/>
      <c r="S101" s="445"/>
    </row>
    <row r="102" spans="1:19" ht="92.25" hidden="1" customHeight="1">
      <c r="A102" s="5" t="s">
        <v>21</v>
      </c>
      <c r="I102" s="321"/>
      <c r="J102" s="260" t="str">
        <f>IF('【印刷提出② 変更確認】'!AL$198&gt;=1,"該当","非該当")</f>
        <v>非該当</v>
      </c>
      <c r="K102" s="337"/>
      <c r="L102" s="610" t="s">
        <v>458</v>
      </c>
      <c r="M102" s="611"/>
      <c r="N102" s="15"/>
      <c r="S102" s="444"/>
    </row>
    <row r="103" spans="1:19" ht="30" hidden="1" customHeight="1">
      <c r="A103" s="5" t="s">
        <v>21</v>
      </c>
      <c r="C103" s="46" t="str">
        <f>IF(AND(J103=1,K103="□"),"×","〇")</f>
        <v>〇</v>
      </c>
      <c r="I103" s="321"/>
      <c r="J103" s="260" t="str">
        <f>IF('【印刷提出② 変更確認】'!AL$198&gt;=1,"該当","非該当")</f>
        <v>非該当</v>
      </c>
      <c r="K103" s="36" t="s">
        <v>114</v>
      </c>
      <c r="L103" s="626" t="s">
        <v>261</v>
      </c>
      <c r="M103" s="627"/>
      <c r="N103" s="15"/>
      <c r="S103" s="444"/>
    </row>
    <row r="104" spans="1:19" s="20" customFormat="1" ht="36" hidden="1" customHeight="1">
      <c r="A104" s="19" t="s">
        <v>23</v>
      </c>
      <c r="B104" s="18" t="s">
        <v>99</v>
      </c>
      <c r="C104" s="48"/>
      <c r="D104" s="77" t="str">
        <f>IF(AND(J104="該当",SUM(E106:F106)&lt;1),K104,"OK")</f>
        <v>OK</v>
      </c>
      <c r="E104" s="48"/>
      <c r="F104" s="48"/>
      <c r="G104" s="48"/>
      <c r="H104" s="451"/>
      <c r="I104" s="335"/>
      <c r="J104" s="261" t="str">
        <f>IF('【印刷提出② 変更確認】'!AM$198&gt;=1,"該当","非該当")</f>
        <v>非該当</v>
      </c>
      <c r="K104" s="342">
        <v>16</v>
      </c>
      <c r="L104" s="343" t="s">
        <v>403</v>
      </c>
      <c r="M104" s="339"/>
      <c r="N104" s="21"/>
      <c r="S104" s="445"/>
    </row>
    <row r="105" spans="1:19" ht="99.75" hidden="1" customHeight="1">
      <c r="A105" s="6" t="s">
        <v>23</v>
      </c>
      <c r="I105" s="321"/>
      <c r="J105" s="260" t="str">
        <f>IF('【印刷提出② 変更確認】'!AM$198&gt;=1,"該当","非該当")</f>
        <v>非該当</v>
      </c>
      <c r="K105" s="369"/>
      <c r="L105" s="614" t="s">
        <v>459</v>
      </c>
      <c r="M105" s="615"/>
      <c r="N105" s="15"/>
      <c r="S105" s="444"/>
    </row>
    <row r="106" spans="1:19" hidden="1">
      <c r="A106" s="6" t="s">
        <v>23</v>
      </c>
      <c r="B106" s="1"/>
      <c r="C106" s="46" t="str">
        <f>IF(AND(J106=1,K106="□"),"×","〇")</f>
        <v>〇</v>
      </c>
      <c r="E106" s="46">
        <f>IF(K106="□",0,1)</f>
        <v>0</v>
      </c>
      <c r="I106" s="321"/>
      <c r="J106" s="260" t="str">
        <f>IF('【印刷提出② 変更確認】'!AM$198&gt;=1,"該当","非該当")</f>
        <v>非該当</v>
      </c>
      <c r="K106" s="36" t="s">
        <v>114</v>
      </c>
      <c r="L106" s="376" t="s">
        <v>124</v>
      </c>
      <c r="M106" s="377"/>
      <c r="N106" s="15"/>
      <c r="S106" s="444"/>
    </row>
    <row r="107" spans="1:19" s="20" customFormat="1" ht="36" hidden="1" customHeight="1">
      <c r="A107" s="19" t="s">
        <v>139</v>
      </c>
      <c r="B107" s="18" t="s">
        <v>24</v>
      </c>
      <c r="C107" s="48"/>
      <c r="D107" s="490" t="str">
        <f>IF(AND(J107="該当",SUM(E109:F110)&lt;1),K107,"OK")</f>
        <v>OK</v>
      </c>
      <c r="E107" s="48"/>
      <c r="F107" s="48"/>
      <c r="G107" s="48"/>
      <c r="H107" s="451"/>
      <c r="I107" s="335"/>
      <c r="J107" s="261" t="str">
        <f>IF('【印刷提出② 変更確認】'!AN$198&gt;=1,"該当","非該当")</f>
        <v>非該当</v>
      </c>
      <c r="K107" s="342">
        <v>17</v>
      </c>
      <c r="L107" s="343" t="s">
        <v>404</v>
      </c>
      <c r="M107" s="368"/>
      <c r="N107" s="21"/>
      <c r="S107" s="445"/>
    </row>
    <row r="108" spans="1:19" ht="84.75" hidden="1" customHeight="1">
      <c r="A108" s="6" t="s">
        <v>139</v>
      </c>
      <c r="I108" s="321"/>
      <c r="J108" s="260" t="str">
        <f>IF('【印刷提出② 変更確認】'!AN$198&gt;=1,"該当","非該当")</f>
        <v>非該当</v>
      </c>
      <c r="K108" s="369"/>
      <c r="L108" s="614" t="s">
        <v>460</v>
      </c>
      <c r="M108" s="615"/>
      <c r="N108" s="15"/>
      <c r="S108" s="444"/>
    </row>
    <row r="109" spans="1:19" ht="15" hidden="1" customHeight="1">
      <c r="A109" s="6" t="s">
        <v>139</v>
      </c>
      <c r="B109" s="1"/>
      <c r="C109" s="46" t="str">
        <f>IF(AND(J109=1,K109="□"),"×","〇")</f>
        <v>〇</v>
      </c>
      <c r="E109" s="46">
        <f t="shared" ref="E109:E110" si="12">IF(K109="□",0,1)</f>
        <v>0</v>
      </c>
      <c r="I109" s="321"/>
      <c r="J109" s="260" t="str">
        <f>IF('【印刷提出② 変更確認】'!AN$198&gt;=1,"該当","非該当")</f>
        <v>非該当</v>
      </c>
      <c r="K109" s="37" t="s">
        <v>114</v>
      </c>
      <c r="L109" s="616" t="s">
        <v>348</v>
      </c>
      <c r="M109" s="617"/>
      <c r="N109" s="15"/>
      <c r="S109" s="444"/>
    </row>
    <row r="110" spans="1:19" hidden="1">
      <c r="A110" s="6" t="s">
        <v>139</v>
      </c>
      <c r="C110" s="46" t="str">
        <f>IF(AND(J110=1,K110="□"),"×","〇")</f>
        <v>〇</v>
      </c>
      <c r="E110" s="46">
        <f t="shared" si="12"/>
        <v>0</v>
      </c>
      <c r="I110" s="321"/>
      <c r="J110" s="260" t="str">
        <f>IF('【印刷提出② 変更確認】'!AN$198&gt;=1,"該当","非該当")</f>
        <v>非該当</v>
      </c>
      <c r="K110" s="39" t="s">
        <v>114</v>
      </c>
      <c r="L110" s="382" t="s">
        <v>125</v>
      </c>
      <c r="M110" s="383"/>
      <c r="N110" s="15"/>
      <c r="S110" s="444"/>
    </row>
    <row r="111" spans="1:19" s="20" customFormat="1" ht="36" hidden="1" customHeight="1">
      <c r="A111" s="22" t="s">
        <v>25</v>
      </c>
      <c r="B111" s="18" t="s">
        <v>26</v>
      </c>
      <c r="C111" s="48"/>
      <c r="D111" s="77" t="str">
        <f>IF(AND(J111="該当",SUM(E113:F113)&lt;1),K111,"OK")</f>
        <v>OK</v>
      </c>
      <c r="E111" s="48"/>
      <c r="F111" s="48"/>
      <c r="G111" s="48"/>
      <c r="H111" s="451"/>
      <c r="I111" s="335"/>
      <c r="J111" s="261" t="str">
        <f>IF('【印刷提出② 変更確認】'!AO$198&gt;=1,"該当","非該当")</f>
        <v>非該当</v>
      </c>
      <c r="K111" s="342">
        <v>18</v>
      </c>
      <c r="L111" s="343" t="s">
        <v>405</v>
      </c>
      <c r="M111" s="368"/>
      <c r="N111" s="21"/>
      <c r="S111" s="445"/>
    </row>
    <row r="112" spans="1:19" ht="297.75" hidden="1" customHeight="1">
      <c r="A112" s="5" t="s">
        <v>25</v>
      </c>
      <c r="I112" s="321"/>
      <c r="J112" s="260" t="str">
        <f>IF('【印刷提出② 変更確認】'!AO$198&gt;=1,"該当","非該当")</f>
        <v>非該当</v>
      </c>
      <c r="K112" s="369"/>
      <c r="L112" s="610" t="s">
        <v>461</v>
      </c>
      <c r="M112" s="611"/>
      <c r="N112" s="15"/>
      <c r="S112" s="444"/>
    </row>
    <row r="113" spans="1:19" ht="35.25" hidden="1" customHeight="1">
      <c r="A113" s="5" t="s">
        <v>25</v>
      </c>
      <c r="C113" s="46" t="str">
        <f>IF(AND(J113=1,K113="□"),"×","〇")</f>
        <v>〇</v>
      </c>
      <c r="E113" s="46">
        <f>IF(K113="□",0,1)</f>
        <v>0</v>
      </c>
      <c r="I113" s="321"/>
      <c r="J113" s="260" t="str">
        <f>IF('【印刷提出② 変更確認】'!AO$198&gt;=1,"該当","非該当")</f>
        <v>非該当</v>
      </c>
      <c r="K113" s="39" t="s">
        <v>114</v>
      </c>
      <c r="L113" s="624" t="s">
        <v>126</v>
      </c>
      <c r="M113" s="625"/>
      <c r="N113" s="15"/>
      <c r="S113" s="444"/>
    </row>
    <row r="114" spans="1:19" s="20" customFormat="1" ht="36" hidden="1" customHeight="1">
      <c r="A114" s="22" t="s">
        <v>140</v>
      </c>
      <c r="B114" s="18" t="s">
        <v>27</v>
      </c>
      <c r="C114" s="48"/>
      <c r="D114" s="490" t="str">
        <f>IF(AND(J114="該当",SUM(E116:F117)&lt;1),K114,"OK")</f>
        <v>OK</v>
      </c>
      <c r="E114" s="48"/>
      <c r="F114" s="48"/>
      <c r="G114" s="48"/>
      <c r="H114" s="451"/>
      <c r="I114" s="335"/>
      <c r="J114" s="261" t="str">
        <f>IF('【印刷提出② 変更確認】'!AP$198&gt;=1,"該当","非該当")</f>
        <v>非該当</v>
      </c>
      <c r="K114" s="342">
        <v>19</v>
      </c>
      <c r="L114" s="343" t="s">
        <v>406</v>
      </c>
      <c r="M114" s="339"/>
      <c r="N114" s="21"/>
      <c r="S114" s="445"/>
    </row>
    <row r="115" spans="1:19" ht="42.75" hidden="1" customHeight="1">
      <c r="A115" s="5" t="s">
        <v>140</v>
      </c>
      <c r="I115" s="321"/>
      <c r="J115" s="260" t="str">
        <f>IF('【印刷提出② 変更確認】'!AP$198&gt;=1,"該当","非該当")</f>
        <v>非該当</v>
      </c>
      <c r="K115" s="369"/>
      <c r="L115" s="610" t="s">
        <v>212</v>
      </c>
      <c r="M115" s="611"/>
      <c r="N115" s="15"/>
      <c r="S115" s="444"/>
    </row>
    <row r="116" spans="1:19" ht="31.5" hidden="1" customHeight="1">
      <c r="A116" s="5" t="s">
        <v>140</v>
      </c>
      <c r="B116" s="1"/>
      <c r="C116" s="46" t="str">
        <f>IF(AND(J116=1,K116="□"),"×","〇")</f>
        <v>〇</v>
      </c>
      <c r="E116" s="46">
        <f t="shared" ref="E116:E117" si="13">IF(K116="□",0,1)</f>
        <v>0</v>
      </c>
      <c r="I116" s="321"/>
      <c r="J116" s="260" t="str">
        <f>IF('【印刷提出② 変更確認】'!AP$198&gt;=1,"該当","非該当")</f>
        <v>非該当</v>
      </c>
      <c r="K116" s="37" t="s">
        <v>114</v>
      </c>
      <c r="L116" s="612" t="s">
        <v>332</v>
      </c>
      <c r="M116" s="613"/>
      <c r="N116" s="15"/>
      <c r="S116" s="444"/>
    </row>
    <row r="117" spans="1:19" hidden="1">
      <c r="A117" s="5" t="s">
        <v>140</v>
      </c>
      <c r="C117" s="46" t="str">
        <f>IF(AND(J117=1,K117="□"),"×","〇")</f>
        <v>〇</v>
      </c>
      <c r="E117" s="46">
        <f t="shared" si="13"/>
        <v>0</v>
      </c>
      <c r="I117" s="321"/>
      <c r="J117" s="260" t="str">
        <f>IF('【印刷提出② 変更確認】'!AP$198&gt;=1,"該当","非該当")</f>
        <v>非該当</v>
      </c>
      <c r="K117" s="39" t="s">
        <v>114</v>
      </c>
      <c r="L117" s="378" t="s">
        <v>330</v>
      </c>
      <c r="M117" s="379"/>
      <c r="N117" s="15"/>
      <c r="S117" s="444"/>
    </row>
    <row r="118" spans="1:19" s="20" customFormat="1" ht="36" hidden="1" customHeight="1">
      <c r="A118" s="19" t="s">
        <v>141</v>
      </c>
      <c r="B118" s="18" t="s">
        <v>28</v>
      </c>
      <c r="C118" s="48"/>
      <c r="D118" s="490" t="str">
        <f>IF(AND(J118="該当",SUM(E120:F121)&lt;1),K118,"OK")</f>
        <v>OK</v>
      </c>
      <c r="E118" s="48"/>
      <c r="F118" s="48"/>
      <c r="G118" s="48"/>
      <c r="H118" s="451"/>
      <c r="I118" s="335"/>
      <c r="J118" s="261" t="str">
        <f>IF('【印刷提出② 変更確認】'!AQ$198&gt;=1,"該当","非該当")</f>
        <v>非該当</v>
      </c>
      <c r="K118" s="342">
        <v>20</v>
      </c>
      <c r="L118" s="343" t="s">
        <v>407</v>
      </c>
      <c r="M118" s="368"/>
      <c r="N118" s="21"/>
      <c r="S118" s="445"/>
    </row>
    <row r="119" spans="1:19" ht="45" hidden="1" customHeight="1">
      <c r="A119" s="6" t="s">
        <v>141</v>
      </c>
      <c r="I119" s="321"/>
      <c r="J119" s="260" t="str">
        <f>IF('【印刷提出② 変更確認】'!AQ$198&gt;=1,"該当","非該当")</f>
        <v>非該当</v>
      </c>
      <c r="K119" s="369"/>
      <c r="L119" s="610" t="s">
        <v>425</v>
      </c>
      <c r="M119" s="611"/>
      <c r="N119" s="15"/>
      <c r="S119" s="444"/>
    </row>
    <row r="120" spans="1:19" hidden="1">
      <c r="A120" s="6" t="s">
        <v>141</v>
      </c>
      <c r="B120" s="1"/>
      <c r="C120" s="46" t="str">
        <f>IF(AND(J120=1,K120="□"),"×","〇")</f>
        <v>〇</v>
      </c>
      <c r="E120" s="46">
        <f t="shared" ref="E120:E121" si="14">IF(K120="□",0,1)</f>
        <v>0</v>
      </c>
      <c r="I120" s="321"/>
      <c r="J120" s="260" t="str">
        <f>IF('【印刷提出② 変更確認】'!AQ$198&gt;=1,"該当","非該当")</f>
        <v>非該当</v>
      </c>
      <c r="K120" s="37" t="s">
        <v>114</v>
      </c>
      <c r="L120" s="356" t="s">
        <v>331</v>
      </c>
      <c r="M120" s="357"/>
      <c r="N120" s="15"/>
      <c r="S120" s="444"/>
    </row>
    <row r="121" spans="1:19" ht="16.5" hidden="1" customHeight="1">
      <c r="A121" s="6" t="s">
        <v>141</v>
      </c>
      <c r="C121" s="46" t="str">
        <f>IF(AND(J121=1,K121="□"),"×","〇")</f>
        <v>〇</v>
      </c>
      <c r="E121" s="46">
        <f t="shared" si="14"/>
        <v>0</v>
      </c>
      <c r="I121" s="321"/>
      <c r="J121" s="260" t="str">
        <f>IF('【印刷提出② 変更確認】'!AQ$198&gt;=1,"該当","非該当")</f>
        <v>非該当</v>
      </c>
      <c r="K121" s="39" t="s">
        <v>114</v>
      </c>
      <c r="L121" s="372" t="s">
        <v>333</v>
      </c>
      <c r="M121" s="373"/>
      <c r="N121" s="15"/>
      <c r="S121" s="444"/>
    </row>
    <row r="122" spans="1:19" s="20" customFormat="1" ht="36" hidden="1" customHeight="1">
      <c r="A122" s="19" t="s">
        <v>142</v>
      </c>
      <c r="B122" s="18" t="s">
        <v>29</v>
      </c>
      <c r="C122" s="48"/>
      <c r="D122" s="489" t="str">
        <f>IF(AND(J122="該当",SUM(E124:F130)&lt;16),K122,"OK")</f>
        <v>OK</v>
      </c>
      <c r="E122" s="48"/>
      <c r="F122" s="48"/>
      <c r="G122" s="48"/>
      <c r="H122" s="451"/>
      <c r="I122" s="335"/>
      <c r="J122" s="261" t="str">
        <f>IF('【印刷提出② 変更確認】'!AR$198&gt;=1,"該当","非該当")</f>
        <v>非該当</v>
      </c>
      <c r="K122" s="342">
        <v>21</v>
      </c>
      <c r="L122" s="343" t="s">
        <v>408</v>
      </c>
      <c r="M122" s="345"/>
      <c r="N122" s="21"/>
      <c r="S122" s="445"/>
    </row>
    <row r="123" spans="1:19" ht="99" hidden="1" customHeight="1">
      <c r="A123" s="6" t="s">
        <v>142</v>
      </c>
      <c r="I123" s="321"/>
      <c r="J123" s="260" t="str">
        <f>IF('【印刷提出② 変更確認】'!AR$198&gt;=1,"該当","非該当")</f>
        <v>非該当</v>
      </c>
      <c r="K123" s="337"/>
      <c r="L123" s="610" t="s">
        <v>445</v>
      </c>
      <c r="M123" s="611"/>
      <c r="N123" s="15"/>
      <c r="S123" s="444"/>
    </row>
    <row r="124" spans="1:19" ht="15.75" hidden="1" customHeight="1">
      <c r="A124" s="6" t="s">
        <v>142</v>
      </c>
      <c r="B124" s="1"/>
      <c r="C124" s="46" t="str">
        <f t="shared" ref="C124:C125" si="15">IF(AND(J124=1,K124="□"),"×","〇")</f>
        <v>〇</v>
      </c>
      <c r="E124" s="46">
        <f t="shared" ref="E124:E125" si="16">IF(K124="□",0,1)</f>
        <v>0</v>
      </c>
      <c r="I124" s="321"/>
      <c r="J124" s="260" t="str">
        <f>IF('【印刷提出② 変更確認】'!AR$198&gt;=1,"該当","非該当")</f>
        <v>非該当</v>
      </c>
      <c r="K124" s="37" t="s">
        <v>114</v>
      </c>
      <c r="L124" s="612" t="s">
        <v>344</v>
      </c>
      <c r="M124" s="613"/>
      <c r="N124" s="15"/>
      <c r="S124" s="444"/>
    </row>
    <row r="125" spans="1:19" ht="31.5" hidden="1" customHeight="1">
      <c r="A125" s="6" t="s">
        <v>142</v>
      </c>
      <c r="C125" s="46" t="str">
        <f t="shared" si="15"/>
        <v>〇</v>
      </c>
      <c r="E125" s="46">
        <f t="shared" si="16"/>
        <v>0</v>
      </c>
      <c r="I125" s="321"/>
      <c r="J125" s="260" t="str">
        <f>IF('【印刷提出② 変更確認】'!AR$198&gt;=1,"該当","非該当")</f>
        <v>非該当</v>
      </c>
      <c r="K125" s="38" t="s">
        <v>114</v>
      </c>
      <c r="L125" s="605" t="s">
        <v>345</v>
      </c>
      <c r="M125" s="606"/>
      <c r="N125" s="15"/>
      <c r="S125" s="444"/>
    </row>
    <row r="126" spans="1:19" hidden="1">
      <c r="A126" s="6" t="s">
        <v>142</v>
      </c>
      <c r="I126" s="321"/>
      <c r="J126" s="260" t="str">
        <f>IF('【印刷提出② 変更確認】'!AR$198&gt;=1,"該当","非該当")</f>
        <v>非該当</v>
      </c>
      <c r="K126" s="347"/>
      <c r="L126" s="380" t="s">
        <v>360</v>
      </c>
      <c r="M126" s="381"/>
      <c r="N126" s="15"/>
      <c r="S126" s="444"/>
    </row>
    <row r="127" spans="1:19" hidden="1">
      <c r="A127" s="6" t="s">
        <v>142</v>
      </c>
      <c r="C127" s="46" t="str">
        <f>IF(AND(J127=1,M127="直接入力してください"),"×","〇")</f>
        <v>〇</v>
      </c>
      <c r="F127" s="78">
        <f>IF(M127="日付：",0,5)</f>
        <v>0</v>
      </c>
      <c r="G127" s="78"/>
      <c r="H127" s="450"/>
      <c r="I127" s="334"/>
      <c r="J127" s="260" t="str">
        <f>IF('【印刷提出② 変更確認】'!AR$198&gt;=1,"該当","非該当")</f>
        <v>非該当</v>
      </c>
      <c r="K127" s="347"/>
      <c r="L127" s="45" t="s">
        <v>352</v>
      </c>
      <c r="M127" s="275" t="s">
        <v>356</v>
      </c>
      <c r="N127" s="15"/>
      <c r="S127" s="444"/>
    </row>
    <row r="128" spans="1:19" hidden="1">
      <c r="A128" s="6" t="s">
        <v>142</v>
      </c>
      <c r="C128" s="46" t="str">
        <f>IF(AND(J128=1,M128="自治体名：　　　　　/担当課：　　　　　　　/担当者名："),"×","〇")</f>
        <v>〇</v>
      </c>
      <c r="F128" s="78">
        <f>IF(M128="自治体名：　　　　　/担当課：　　　　　　　/担当者名：",0,5)</f>
        <v>0</v>
      </c>
      <c r="G128" s="78"/>
      <c r="H128" s="450"/>
      <c r="I128" s="334"/>
      <c r="J128" s="260" t="str">
        <f>IF('【印刷提出② 変更確認】'!AR$198&gt;=1,"該当","非該当")</f>
        <v>非該当</v>
      </c>
      <c r="K128" s="347"/>
      <c r="L128" s="271" t="s">
        <v>149</v>
      </c>
      <c r="M128" s="270" t="s">
        <v>150</v>
      </c>
      <c r="N128" s="15"/>
      <c r="S128" s="444"/>
    </row>
    <row r="129" spans="1:19" s="306" customFormat="1" hidden="1">
      <c r="A129" s="317" t="s">
        <v>142</v>
      </c>
      <c r="B129" s="318"/>
      <c r="C129" s="319"/>
      <c r="D129" s="320"/>
      <c r="E129" s="319"/>
      <c r="F129" s="319"/>
      <c r="G129" s="319"/>
      <c r="H129" s="447"/>
      <c r="I129" s="321"/>
      <c r="J129" s="260" t="str">
        <f>IF('【印刷提出② 変更確認】'!AR$198&gt;=1,"該当","非該当")</f>
        <v>非該当</v>
      </c>
      <c r="K129" s="347"/>
      <c r="L129" s="348" t="s">
        <v>107</v>
      </c>
      <c r="M129" s="349"/>
      <c r="N129" s="322"/>
      <c r="S129" s="444"/>
    </row>
    <row r="130" spans="1:19" ht="62.25" hidden="1" customHeight="1">
      <c r="A130" s="6" t="s">
        <v>142</v>
      </c>
      <c r="C130" s="46" t="str">
        <f>IF(AND(J130=1,L130="直接入力してください"),"×","〇")</f>
        <v>〇</v>
      </c>
      <c r="F130" s="78">
        <f>IF(L130="直接入力してください",0,5)</f>
        <v>0</v>
      </c>
      <c r="G130" s="78"/>
      <c r="H130" s="450"/>
      <c r="I130" s="334"/>
      <c r="J130" s="260" t="str">
        <f>IF('【印刷提出② 変更確認】'!AR$198&gt;=1,"該当","非該当")</f>
        <v>非該当</v>
      </c>
      <c r="K130" s="353"/>
      <c r="L130" s="622" t="s">
        <v>127</v>
      </c>
      <c r="M130" s="623"/>
      <c r="N130" s="15"/>
      <c r="S130" s="444"/>
    </row>
    <row r="131" spans="1:19" s="20" customFormat="1" ht="36" hidden="1" customHeight="1">
      <c r="A131" s="19" t="s">
        <v>170</v>
      </c>
      <c r="B131" s="18" t="s">
        <v>30</v>
      </c>
      <c r="C131" s="48"/>
      <c r="D131" s="490" t="str">
        <f>IF(AND(J131="該当",SUM(E133:F134)&lt;1),K131,"OK")</f>
        <v>OK</v>
      </c>
      <c r="E131" s="48"/>
      <c r="F131" s="48"/>
      <c r="G131" s="48"/>
      <c r="H131" s="451"/>
      <c r="I131" s="335"/>
      <c r="J131" s="261" t="str">
        <f>IF('【印刷提出② 変更確認】'!AS$198&gt;=1,"該当","非該当")</f>
        <v>非該当</v>
      </c>
      <c r="K131" s="342">
        <v>22</v>
      </c>
      <c r="L131" s="343" t="s">
        <v>409</v>
      </c>
      <c r="M131" s="344"/>
      <c r="N131" s="21"/>
      <c r="S131" s="445"/>
    </row>
    <row r="132" spans="1:19" ht="45" hidden="1" customHeight="1">
      <c r="A132" s="19" t="s">
        <v>170</v>
      </c>
      <c r="I132" s="321"/>
      <c r="J132" s="260" t="str">
        <f>IF('【印刷提出② 変更確認】'!AS$198&gt;=1,"該当","非該当")</f>
        <v>非該当</v>
      </c>
      <c r="K132" s="337"/>
      <c r="L132" s="610" t="s">
        <v>431</v>
      </c>
      <c r="M132" s="611"/>
      <c r="N132" s="15"/>
      <c r="S132" s="444"/>
    </row>
    <row r="133" spans="1:19" ht="15.75" hidden="1" customHeight="1">
      <c r="A133" s="19" t="s">
        <v>170</v>
      </c>
      <c r="B133" s="1"/>
      <c r="C133" s="46" t="str">
        <f t="shared" ref="C133:C134" si="17">IF(AND(J133=1,K133="□"),"×","〇")</f>
        <v>〇</v>
      </c>
      <c r="E133" s="46">
        <f t="shared" ref="E133:E134" si="18">IF(K133="□",0,1)</f>
        <v>0</v>
      </c>
      <c r="I133" s="321"/>
      <c r="J133" s="260" t="str">
        <f>IF('【印刷提出② 変更確認】'!AS$198&gt;=1,"該当","非該当")</f>
        <v>非該当</v>
      </c>
      <c r="K133" s="37" t="s">
        <v>114</v>
      </c>
      <c r="L133" s="488" t="s">
        <v>334</v>
      </c>
      <c r="M133" s="375"/>
      <c r="N133" s="15"/>
      <c r="S133" s="444"/>
    </row>
    <row r="134" spans="1:19" hidden="1">
      <c r="A134" s="19" t="s">
        <v>170</v>
      </c>
      <c r="C134" s="46" t="str">
        <f t="shared" si="17"/>
        <v>〇</v>
      </c>
      <c r="E134" s="46">
        <f t="shared" si="18"/>
        <v>0</v>
      </c>
      <c r="I134" s="321"/>
      <c r="J134" s="260" t="str">
        <f>IF('【印刷提出② 変更確認】'!AS$198&gt;=1,"該当","非該当")</f>
        <v>非該当</v>
      </c>
      <c r="K134" s="39" t="s">
        <v>114</v>
      </c>
      <c r="L134" s="372" t="s">
        <v>335</v>
      </c>
      <c r="M134" s="373"/>
      <c r="N134" s="15"/>
      <c r="S134" s="444"/>
    </row>
    <row r="135" spans="1:19" s="20" customFormat="1" ht="36" hidden="1" customHeight="1">
      <c r="A135" s="19" t="s">
        <v>31</v>
      </c>
      <c r="B135" s="18" t="s">
        <v>32</v>
      </c>
      <c r="C135" s="48"/>
      <c r="D135" s="77" t="str">
        <f>IF(AND(J135="該当",SUM(E137:F137)&lt;1),K135,"OK")</f>
        <v>OK</v>
      </c>
      <c r="E135" s="48"/>
      <c r="F135" s="48"/>
      <c r="G135" s="48"/>
      <c r="H135" s="451"/>
      <c r="I135" s="335"/>
      <c r="J135" s="261" t="str">
        <f>IF('【印刷提出② 変更確認】'!AT$198&gt;=1,"該当","非該当")</f>
        <v>非該当</v>
      </c>
      <c r="K135" s="342">
        <v>23</v>
      </c>
      <c r="L135" s="343" t="s">
        <v>410</v>
      </c>
      <c r="M135" s="368"/>
      <c r="N135" s="21"/>
      <c r="S135" s="445"/>
    </row>
    <row r="136" spans="1:19" ht="30" hidden="1" customHeight="1">
      <c r="A136" s="6" t="s">
        <v>31</v>
      </c>
      <c r="I136" s="321"/>
      <c r="J136" s="260" t="str">
        <f>IF('【印刷提出② 変更確認】'!AT$198&gt;=1,"該当","非該当")</f>
        <v>非該当</v>
      </c>
      <c r="K136" s="369"/>
      <c r="L136" s="610" t="s">
        <v>432</v>
      </c>
      <c r="M136" s="611"/>
      <c r="N136" s="15"/>
      <c r="S136" s="444"/>
    </row>
    <row r="137" spans="1:19" hidden="1">
      <c r="A137" s="6" t="s">
        <v>31</v>
      </c>
      <c r="C137" s="46" t="str">
        <f>IF(AND(J137=1,K137="□"),"×","〇")</f>
        <v>〇</v>
      </c>
      <c r="E137" s="46">
        <f>IF(K137="□",0,1)</f>
        <v>0</v>
      </c>
      <c r="I137" s="321"/>
      <c r="J137" s="260" t="str">
        <f>IF('【印刷提出② 変更確認】'!AT$198&gt;=1,"該当","非該当")</f>
        <v>非該当</v>
      </c>
      <c r="K137" s="36" t="s">
        <v>114</v>
      </c>
      <c r="L137" s="376" t="s">
        <v>336</v>
      </c>
      <c r="M137" s="377"/>
      <c r="N137" s="15"/>
      <c r="S137" s="444"/>
    </row>
    <row r="138" spans="1:19" s="346" customFormat="1" ht="36" hidden="1" customHeight="1">
      <c r="A138" s="338" t="s">
        <v>40</v>
      </c>
      <c r="B138" s="339" t="s">
        <v>65</v>
      </c>
      <c r="C138" s="340"/>
      <c r="D138" s="341" t="str">
        <f>IF(AND(J138="該当",SUM(E140:F140)&lt;1),K138,"OK")</f>
        <v>OK</v>
      </c>
      <c r="E138" s="340"/>
      <c r="F138" s="340"/>
      <c r="G138" s="340"/>
      <c r="H138" s="451"/>
      <c r="I138" s="335"/>
      <c r="J138" s="261" t="str">
        <f>IF('【印刷提出② 変更確認】'!AU$198&gt;=1,"該当","非該当")</f>
        <v>非該当</v>
      </c>
      <c r="K138" s="342">
        <v>24</v>
      </c>
      <c r="L138" s="343" t="s">
        <v>410</v>
      </c>
      <c r="M138" s="345"/>
      <c r="N138" s="345"/>
      <c r="S138" s="445"/>
    </row>
    <row r="139" spans="1:19" s="306" customFormat="1" ht="49.5" hidden="1" customHeight="1">
      <c r="A139" s="317" t="s">
        <v>40</v>
      </c>
      <c r="B139" s="318"/>
      <c r="C139" s="319"/>
      <c r="D139" s="320"/>
      <c r="E139" s="319"/>
      <c r="F139" s="319"/>
      <c r="G139" s="319"/>
      <c r="H139" s="447"/>
      <c r="I139" s="321"/>
      <c r="J139" s="260" t="str">
        <f>IF('【印刷提出② 変更確認】'!AU$198&gt;=1,"該当","非該当")</f>
        <v>非該当</v>
      </c>
      <c r="K139" s="337"/>
      <c r="L139" s="610" t="s">
        <v>433</v>
      </c>
      <c r="M139" s="611"/>
      <c r="N139" s="322"/>
      <c r="S139" s="444"/>
    </row>
    <row r="140" spans="1:19" hidden="1">
      <c r="A140" s="6" t="s">
        <v>40</v>
      </c>
      <c r="C140" s="46" t="str">
        <f>IF(AND(J140=1,K140="□"),"×","〇")</f>
        <v>〇</v>
      </c>
      <c r="E140" s="46">
        <f>IF(K140="□",0,1)</f>
        <v>0</v>
      </c>
      <c r="I140" s="321"/>
      <c r="J140" s="260" t="str">
        <f>IF('【印刷提出② 変更確認】'!AU$198&gt;=1,"該当","非該当")</f>
        <v>非該当</v>
      </c>
      <c r="K140" s="36" t="s">
        <v>114</v>
      </c>
      <c r="L140" s="43" t="s">
        <v>336</v>
      </c>
      <c r="M140" s="137"/>
      <c r="N140" s="15"/>
      <c r="S140" s="444"/>
    </row>
    <row r="141" spans="1:19" s="20" customFormat="1" ht="36" hidden="1" customHeight="1">
      <c r="A141" s="19" t="s">
        <v>143</v>
      </c>
      <c r="B141" s="18"/>
      <c r="C141" s="48"/>
      <c r="D141" s="490" t="str">
        <f>IF(AND(J141="該当",SUM(E143:F145)&lt;1),K141,"OK")</f>
        <v>OK</v>
      </c>
      <c r="E141" s="48"/>
      <c r="F141" s="48"/>
      <c r="G141" s="48"/>
      <c r="H141" s="451"/>
      <c r="I141" s="335"/>
      <c r="J141" s="261" t="str">
        <f>IF('【印刷提出② 変更確認】'!AV$198&gt;=1,"該当","非該当")</f>
        <v>非該当</v>
      </c>
      <c r="K141" s="342">
        <v>25</v>
      </c>
      <c r="L141" s="343" t="s">
        <v>411</v>
      </c>
      <c r="M141" s="345"/>
      <c r="N141" s="21"/>
      <c r="S141" s="445"/>
    </row>
    <row r="142" spans="1:19" ht="84.75" hidden="1" customHeight="1">
      <c r="A142" s="6" t="s">
        <v>143</v>
      </c>
      <c r="I142" s="321"/>
      <c r="J142" s="260" t="str">
        <f>IF('【印刷提出② 変更確認】'!AV$198&gt;=1,"該当","非該当")</f>
        <v>非該当</v>
      </c>
      <c r="K142" s="337"/>
      <c r="L142" s="610" t="s">
        <v>434</v>
      </c>
      <c r="M142" s="611"/>
      <c r="N142" s="15"/>
      <c r="S142" s="444"/>
    </row>
    <row r="143" spans="1:19" hidden="1">
      <c r="A143" s="6" t="s">
        <v>143</v>
      </c>
      <c r="C143" s="46" t="str">
        <f t="shared" ref="C143:C145" si="19">IF(AND(J143=1,K143="□"),"×","〇")</f>
        <v>〇</v>
      </c>
      <c r="E143" s="46">
        <f t="shared" ref="E143:E145" si="20">IF(K143="□",0,1)</f>
        <v>0</v>
      </c>
      <c r="I143" s="321"/>
      <c r="J143" s="260" t="str">
        <f>IF('【印刷提出② 変更確認】'!AV$198&gt;=1,"該当","非該当")</f>
        <v>非該当</v>
      </c>
      <c r="K143" s="37" t="s">
        <v>114</v>
      </c>
      <c r="L143" s="356" t="s">
        <v>337</v>
      </c>
      <c r="M143" s="357"/>
      <c r="N143" s="15"/>
      <c r="S143" s="444"/>
    </row>
    <row r="144" spans="1:19" hidden="1">
      <c r="A144" s="6" t="s">
        <v>143</v>
      </c>
      <c r="C144" s="46" t="str">
        <f t="shared" si="19"/>
        <v>〇</v>
      </c>
      <c r="E144" s="46">
        <f t="shared" si="20"/>
        <v>0</v>
      </c>
      <c r="I144" s="321"/>
      <c r="J144" s="260" t="str">
        <f>IF('【印刷提出② 変更確認】'!AV$198&gt;=1,"該当","非該当")</f>
        <v>非該当</v>
      </c>
      <c r="K144" s="38" t="s">
        <v>114</v>
      </c>
      <c r="L144" s="370" t="s">
        <v>338</v>
      </c>
      <c r="M144" s="371"/>
      <c r="N144" s="15"/>
      <c r="S144" s="444"/>
    </row>
    <row r="145" spans="1:19" hidden="1">
      <c r="A145" s="6" t="s">
        <v>143</v>
      </c>
      <c r="C145" s="46" t="str">
        <f t="shared" si="19"/>
        <v>〇</v>
      </c>
      <c r="E145" s="46">
        <f t="shared" si="20"/>
        <v>0</v>
      </c>
      <c r="I145" s="321"/>
      <c r="J145" s="260" t="str">
        <f>IF('【印刷提出② 変更確認】'!AV$198&gt;=1,"該当","非該当")</f>
        <v>非該当</v>
      </c>
      <c r="K145" s="39" t="s">
        <v>114</v>
      </c>
      <c r="L145" s="372" t="s">
        <v>339</v>
      </c>
      <c r="M145" s="373"/>
      <c r="N145" s="15"/>
      <c r="S145" s="444"/>
    </row>
    <row r="146" spans="1:19" s="346" customFormat="1" ht="36" hidden="1" customHeight="1">
      <c r="A146" s="338" t="s">
        <v>144</v>
      </c>
      <c r="B146" s="339" t="s">
        <v>33</v>
      </c>
      <c r="C146" s="340"/>
      <c r="D146" s="341" t="str">
        <f>IF(AND(J146="該当",SUM(E148:F155)&lt;5),K146,"OK")</f>
        <v>OK</v>
      </c>
      <c r="E146" s="340"/>
      <c r="F146" s="340"/>
      <c r="G146" s="340"/>
      <c r="H146" s="451"/>
      <c r="I146" s="335"/>
      <c r="J146" s="261" t="str">
        <f>IF('【印刷提出② 変更確認】'!AW$198&gt;=1,"該当","非該当")</f>
        <v>非該当</v>
      </c>
      <c r="K146" s="342">
        <v>26</v>
      </c>
      <c r="L146" s="343" t="s">
        <v>93</v>
      </c>
      <c r="M146" s="368"/>
      <c r="N146" s="345"/>
      <c r="S146" s="445"/>
    </row>
    <row r="147" spans="1:19" s="306" customFormat="1" ht="80.25" hidden="1" customHeight="1">
      <c r="A147" s="317" t="s">
        <v>144</v>
      </c>
      <c r="B147" s="318"/>
      <c r="C147" s="319"/>
      <c r="D147" s="320"/>
      <c r="E147" s="319"/>
      <c r="F147" s="319"/>
      <c r="G147" s="319"/>
      <c r="H147" s="447"/>
      <c r="I147" s="321"/>
      <c r="J147" s="260" t="str">
        <f>IF('【印刷提出② 変更確認】'!AW$198&gt;=1,"該当","非該当")</f>
        <v>非該当</v>
      </c>
      <c r="K147" s="369"/>
      <c r="L147" s="610" t="s">
        <v>435</v>
      </c>
      <c r="M147" s="611"/>
      <c r="N147" s="322"/>
      <c r="S147" s="444"/>
    </row>
    <row r="148" spans="1:19" hidden="1">
      <c r="A148" s="6" t="s">
        <v>144</v>
      </c>
      <c r="C148" s="46" t="str">
        <f t="shared" ref="C148:C149" si="21">IF(AND(J148=1,K148="□"),"×","〇")</f>
        <v>〇</v>
      </c>
      <c r="E148" s="46">
        <f t="shared" ref="E148:E150" si="22">IF(K148="□",0,1)</f>
        <v>0</v>
      </c>
      <c r="I148" s="321"/>
      <c r="J148" s="260" t="str">
        <f>IF('【印刷提出② 変更確認】'!AW$198&gt;=1,"該当","非該当")</f>
        <v>非該当</v>
      </c>
      <c r="K148" s="37" t="s">
        <v>114</v>
      </c>
      <c r="L148" s="40" t="s">
        <v>340</v>
      </c>
      <c r="M148" s="71"/>
      <c r="N148" s="15"/>
      <c r="S148" s="444"/>
    </row>
    <row r="149" spans="1:19" hidden="1">
      <c r="A149" s="6" t="s">
        <v>144</v>
      </c>
      <c r="C149" s="46" t="str">
        <f t="shared" si="21"/>
        <v>〇</v>
      </c>
      <c r="E149" s="46">
        <f t="shared" si="22"/>
        <v>0</v>
      </c>
      <c r="I149" s="321"/>
      <c r="J149" s="260" t="str">
        <f>IF('【印刷提出② 変更確認】'!AW$198&gt;=1,"該当","非該当")</f>
        <v>非該当</v>
      </c>
      <c r="K149" s="38" t="s">
        <v>114</v>
      </c>
      <c r="L149" s="76" t="s">
        <v>446</v>
      </c>
      <c r="M149" s="74"/>
      <c r="N149" s="15"/>
      <c r="S149" s="444"/>
    </row>
    <row r="150" spans="1:19" hidden="1">
      <c r="A150" s="6" t="s">
        <v>144</v>
      </c>
      <c r="C150" s="46" t="str">
        <f>IF(AND(J150=1,K150="□"),"×","〇")</f>
        <v>〇</v>
      </c>
      <c r="E150" s="46">
        <f t="shared" si="22"/>
        <v>0</v>
      </c>
      <c r="F150" s="78"/>
      <c r="G150" s="78"/>
      <c r="H150" s="450"/>
      <c r="I150" s="334"/>
      <c r="J150" s="260" t="str">
        <f>IF('【印刷提出② 変更確認】'!AW$198&gt;=1,"該当","非該当")</f>
        <v>非該当</v>
      </c>
      <c r="K150" s="264" t="s">
        <v>114</v>
      </c>
      <c r="L150" s="265" t="s">
        <v>341</v>
      </c>
      <c r="M150" s="266"/>
      <c r="N150" s="15"/>
      <c r="S150" s="444"/>
    </row>
    <row r="151" spans="1:19" s="306" customFormat="1" hidden="1">
      <c r="A151" s="317" t="s">
        <v>144</v>
      </c>
      <c r="B151" s="318"/>
      <c r="C151" s="319"/>
      <c r="D151" s="320"/>
      <c r="E151" s="319"/>
      <c r="F151" s="350"/>
      <c r="G151" s="350"/>
      <c r="H151" s="450"/>
      <c r="I151" s="334"/>
      <c r="J151" s="260" t="str">
        <f>IF('【印刷提出② 変更確認】'!AW$198&gt;=1,"該当","非該当")</f>
        <v>非該当</v>
      </c>
      <c r="K151" s="355"/>
      <c r="L151" s="362" t="s">
        <v>351</v>
      </c>
      <c r="M151" s="363"/>
      <c r="N151" s="322"/>
      <c r="S151" s="444"/>
    </row>
    <row r="152" spans="1:19" hidden="1">
      <c r="A152" s="6" t="s">
        <v>144</v>
      </c>
      <c r="C152" s="46" t="str">
        <f>IF(AND(J152=1,M152="直接入力ください"),"×","〇")</f>
        <v>〇</v>
      </c>
      <c r="F152" s="78">
        <f>IF(M152="日付：",0,1)</f>
        <v>0</v>
      </c>
      <c r="I152" s="321"/>
      <c r="J152" s="260" t="str">
        <f>IF('【印刷提出② 変更確認】'!AW$198&gt;=1,"該当","非該当")</f>
        <v>非該当</v>
      </c>
      <c r="K152" s="355"/>
      <c r="L152" s="274" t="s">
        <v>352</v>
      </c>
      <c r="M152" s="273" t="s">
        <v>354</v>
      </c>
      <c r="N152" s="15"/>
      <c r="S152" s="444"/>
    </row>
    <row r="153" spans="1:19" hidden="1">
      <c r="A153" s="6" t="s">
        <v>144</v>
      </c>
      <c r="B153" s="17"/>
      <c r="C153" s="46" t="str">
        <f>IF(AND(J153=1,M153="自治体名：　　　　　/担当課：　　　　　　　/担当者名："),"×","〇")</f>
        <v>〇</v>
      </c>
      <c r="F153" s="78">
        <f>IF(M153="自治体名：　　　　　/担当課：　　　　　　　/担当者名：",0,1)</f>
        <v>0</v>
      </c>
      <c r="G153" s="78"/>
      <c r="H153" s="450"/>
      <c r="I153" s="334"/>
      <c r="J153" s="260" t="str">
        <f>IF('【印刷提出② 変更確認】'!AW$198&gt;=1,"該当","非該当")</f>
        <v>非該当</v>
      </c>
      <c r="K153" s="364"/>
      <c r="L153" s="271" t="s">
        <v>353</v>
      </c>
      <c r="M153" s="270" t="s">
        <v>150</v>
      </c>
      <c r="N153" s="15"/>
      <c r="S153" s="444"/>
    </row>
    <row r="154" spans="1:19" s="306" customFormat="1" hidden="1">
      <c r="A154" s="317" t="s">
        <v>144</v>
      </c>
      <c r="B154" s="365"/>
      <c r="C154" s="366"/>
      <c r="D154" s="367"/>
      <c r="E154" s="366"/>
      <c r="F154" s="319"/>
      <c r="G154" s="319"/>
      <c r="H154" s="447"/>
      <c r="I154" s="321"/>
      <c r="J154" s="260" t="str">
        <f>IF('【印刷提出② 変更確認】'!AW$198&gt;=1,"該当","非該当")</f>
        <v>非該当</v>
      </c>
      <c r="K154" s="347"/>
      <c r="L154" s="348" t="s">
        <v>107</v>
      </c>
      <c r="M154" s="349"/>
      <c r="N154" s="322"/>
      <c r="S154" s="444"/>
    </row>
    <row r="155" spans="1:19" ht="66.75" hidden="1" customHeight="1">
      <c r="A155" s="6" t="s">
        <v>144</v>
      </c>
      <c r="B155" s="17"/>
      <c r="C155" s="46" t="str">
        <f>IF(AND(J155=1,L155="直接入力してください"),"×","〇")</f>
        <v>〇</v>
      </c>
      <c r="F155" s="78">
        <f>IF(L155="直接入力してください",0,1)</f>
        <v>0</v>
      </c>
      <c r="G155" s="78"/>
      <c r="H155" s="450"/>
      <c r="I155" s="334"/>
      <c r="J155" s="260" t="str">
        <f>IF('【印刷提出② 変更確認】'!AW$198&gt;=1,"該当","非該当")</f>
        <v>非該当</v>
      </c>
      <c r="K155" s="353"/>
      <c r="L155" s="622" t="s">
        <v>127</v>
      </c>
      <c r="M155" s="623"/>
      <c r="N155" s="15"/>
      <c r="S155" s="444"/>
    </row>
    <row r="156" spans="1:19" s="20" customFormat="1" ht="36" hidden="1" customHeight="1">
      <c r="A156" s="19" t="s">
        <v>145</v>
      </c>
      <c r="B156" s="18" t="s">
        <v>33</v>
      </c>
      <c r="C156" s="48"/>
      <c r="D156" s="77" t="str">
        <f>IF(AND(J156="該当",SUM(E158:F165)&lt;6),K156,"OK")</f>
        <v>OK</v>
      </c>
      <c r="E156" s="48"/>
      <c r="F156" s="48"/>
      <c r="G156" s="48"/>
      <c r="H156" s="451"/>
      <c r="I156" s="335"/>
      <c r="J156" s="261" t="str">
        <f>IF('【印刷提出② 変更確認】'!AX$198&gt;=1,"該当","非該当")</f>
        <v>非該当</v>
      </c>
      <c r="K156" s="342">
        <v>27</v>
      </c>
      <c r="L156" s="343" t="s">
        <v>94</v>
      </c>
      <c r="M156" s="344"/>
      <c r="N156" s="21"/>
      <c r="S156" s="445"/>
    </row>
    <row r="157" spans="1:19" ht="90.75" hidden="1" customHeight="1">
      <c r="A157" s="6" t="s">
        <v>145</v>
      </c>
      <c r="B157" s="17"/>
      <c r="C157" s="49"/>
      <c r="D157" s="80"/>
      <c r="E157" s="49"/>
      <c r="F157" s="49"/>
      <c r="G157" s="49"/>
      <c r="H157" s="452"/>
      <c r="I157" s="336"/>
      <c r="J157" s="260" t="str">
        <f>IF('【印刷提出② 変更確認】'!AX$198&gt;=1,"該当","非該当")</f>
        <v>非該当</v>
      </c>
      <c r="K157" s="337"/>
      <c r="L157" s="610" t="s">
        <v>436</v>
      </c>
      <c r="M157" s="611"/>
      <c r="N157" s="15"/>
      <c r="S157" s="444"/>
    </row>
    <row r="158" spans="1:19" hidden="1">
      <c r="A158" s="6" t="s">
        <v>145</v>
      </c>
      <c r="B158" s="1"/>
      <c r="C158" s="46" t="str">
        <f>IF(AND(J158=1,K158="□"),"×","〇")</f>
        <v>〇</v>
      </c>
      <c r="E158" s="46">
        <f t="shared" ref="E158:E160" si="23">IF(K158="□",0,1)</f>
        <v>0</v>
      </c>
      <c r="I158" s="321"/>
      <c r="J158" s="260" t="str">
        <f>IF('【印刷提出② 変更確認】'!AX$198&gt;=1,"該当","非該当")</f>
        <v>非該当</v>
      </c>
      <c r="K158" s="37" t="s">
        <v>114</v>
      </c>
      <c r="L158" s="356" t="s">
        <v>342</v>
      </c>
      <c r="M158" s="357"/>
      <c r="N158" s="15"/>
      <c r="S158" s="444"/>
    </row>
    <row r="159" spans="1:19" hidden="1">
      <c r="A159" s="6" t="s">
        <v>145</v>
      </c>
      <c r="C159" s="46" t="str">
        <f t="shared" ref="C159:C160" si="24">IF(AND(J159=1,K159="□"),"×","〇")</f>
        <v>〇</v>
      </c>
      <c r="E159" s="46">
        <f t="shared" si="23"/>
        <v>0</v>
      </c>
      <c r="I159" s="321"/>
      <c r="J159" s="260" t="str">
        <f>IF('【印刷提出② 変更確認】'!AX$198&gt;=1,"該当","非該当")</f>
        <v>非該当</v>
      </c>
      <c r="K159" s="38" t="s">
        <v>114</v>
      </c>
      <c r="L159" s="358" t="s">
        <v>447</v>
      </c>
      <c r="M159" s="359"/>
      <c r="N159" s="15"/>
      <c r="S159" s="444"/>
    </row>
    <row r="160" spans="1:19" hidden="1">
      <c r="A160" s="6" t="s">
        <v>145</v>
      </c>
      <c r="C160" s="46" t="str">
        <f t="shared" si="24"/>
        <v>〇</v>
      </c>
      <c r="E160" s="46">
        <f t="shared" si="23"/>
        <v>0</v>
      </c>
      <c r="I160" s="321"/>
      <c r="J160" s="260" t="str">
        <f>IF('【印刷提出② 変更確認】'!AX$198&gt;=1,"該当","非該当")</f>
        <v>非該当</v>
      </c>
      <c r="K160" s="264" t="s">
        <v>114</v>
      </c>
      <c r="L160" s="360" t="s">
        <v>343</v>
      </c>
      <c r="M160" s="361"/>
      <c r="N160" s="15"/>
      <c r="S160" s="444"/>
    </row>
    <row r="161" spans="1:19" hidden="1">
      <c r="A161" s="6" t="s">
        <v>145</v>
      </c>
      <c r="I161" s="321"/>
      <c r="J161" s="260"/>
      <c r="K161" s="355"/>
      <c r="L161" s="362" t="s">
        <v>351</v>
      </c>
      <c r="M161" s="363"/>
      <c r="N161" s="15"/>
      <c r="S161" s="444"/>
    </row>
    <row r="162" spans="1:19" hidden="1">
      <c r="A162" s="6" t="s">
        <v>145</v>
      </c>
      <c r="C162" s="46" t="str">
        <f>IF(AND(J162=1,M162="自治体名：　　　　　/担当課：　　　　　　　/担当者名："),"×","〇")</f>
        <v>〇</v>
      </c>
      <c r="F162" s="78">
        <f>IF(M162="日付：",0,1)</f>
        <v>0</v>
      </c>
      <c r="I162" s="321"/>
      <c r="J162" s="260" t="str">
        <f>IF('【印刷提出② 変更確認】'!AX$198&gt;=1,"該当","非該当")</f>
        <v>非該当</v>
      </c>
      <c r="K162" s="355"/>
      <c r="L162" s="45"/>
      <c r="M162" s="269" t="s">
        <v>356</v>
      </c>
      <c r="N162" s="15"/>
      <c r="S162" s="444"/>
    </row>
    <row r="163" spans="1:19" hidden="1">
      <c r="A163" s="6" t="s">
        <v>145</v>
      </c>
      <c r="C163" s="46" t="str">
        <f>IF(AND(J163=1,M163="自治体名：　　　　　/担当課：　　　　　　　/担当者名："),"×","〇")</f>
        <v>〇</v>
      </c>
      <c r="F163" s="78">
        <f>IF(M163="自治体名：　　　　　/担当課：　　　　　　　/担当者名：",0,1)</f>
        <v>0</v>
      </c>
      <c r="G163" s="78"/>
      <c r="H163" s="450"/>
      <c r="I163" s="334"/>
      <c r="J163" s="260" t="str">
        <f>IF('【印刷提出② 変更確認】'!AX$198&gt;=1,"該当","非該当")</f>
        <v>非該当</v>
      </c>
      <c r="K163" s="347"/>
      <c r="L163" s="271" t="s">
        <v>149</v>
      </c>
      <c r="M163" s="270" t="s">
        <v>150</v>
      </c>
      <c r="N163" s="15"/>
      <c r="S163" s="444"/>
    </row>
    <row r="164" spans="1:19" s="306" customFormat="1" hidden="1">
      <c r="A164" s="317" t="s">
        <v>145</v>
      </c>
      <c r="B164" s="318"/>
      <c r="C164" s="319"/>
      <c r="D164" s="320"/>
      <c r="E164" s="319"/>
      <c r="F164" s="319"/>
      <c r="G164" s="319"/>
      <c r="H164" s="447"/>
      <c r="I164" s="321"/>
      <c r="J164" s="260" t="str">
        <f>IF('【印刷提出② 変更確認】'!AX$198&gt;=1,"該当","非該当")</f>
        <v>非該当</v>
      </c>
      <c r="K164" s="347"/>
      <c r="L164" s="348" t="s">
        <v>107</v>
      </c>
      <c r="M164" s="349"/>
      <c r="N164" s="322"/>
      <c r="S164" s="444"/>
    </row>
    <row r="165" spans="1:19" ht="57.75" hidden="1" customHeight="1">
      <c r="A165" s="6" t="s">
        <v>145</v>
      </c>
      <c r="C165" s="46" t="str">
        <f>IF(AND(J165=1,L165="直接入力してください"),"×","〇")</f>
        <v>〇</v>
      </c>
      <c r="F165" s="78">
        <f>IF(L165="直接入力してください",0,1)</f>
        <v>0</v>
      </c>
      <c r="G165" s="78"/>
      <c r="H165" s="450"/>
      <c r="I165" s="334"/>
      <c r="J165" s="260" t="str">
        <f>IF('【印刷提出② 変更確認】'!AX$198&gt;=1,"該当","非該当")</f>
        <v>非該当</v>
      </c>
      <c r="K165" s="353"/>
      <c r="L165" s="622" t="s">
        <v>127</v>
      </c>
      <c r="M165" s="623"/>
      <c r="N165" s="15"/>
      <c r="S165" s="444"/>
    </row>
    <row r="166" spans="1:19" s="346" customFormat="1" ht="36" hidden="1" customHeight="1">
      <c r="A166" s="338" t="s">
        <v>146</v>
      </c>
      <c r="B166" s="339" t="s">
        <v>33</v>
      </c>
      <c r="C166" s="340"/>
      <c r="D166" s="341" t="str">
        <f>IF(AND(J166="該当",SUM(E168:F169)&lt;2),K166,"OK")</f>
        <v>OK</v>
      </c>
      <c r="E166" s="340"/>
      <c r="F166" s="340"/>
      <c r="G166" s="340"/>
      <c r="H166" s="451"/>
      <c r="I166" s="335"/>
      <c r="J166" s="261" t="str">
        <f>IF('【印刷提出② 変更確認】'!AY$198&gt;=1,"該当","非該当")</f>
        <v>非該当</v>
      </c>
      <c r="K166" s="342">
        <v>28</v>
      </c>
      <c r="L166" s="343" t="s">
        <v>101</v>
      </c>
      <c r="M166" s="344"/>
      <c r="N166" s="345"/>
      <c r="S166" s="445"/>
    </row>
    <row r="167" spans="1:19" s="306" customFormat="1" ht="88.5" hidden="1" customHeight="1">
      <c r="A167" s="317" t="s">
        <v>146</v>
      </c>
      <c r="B167" s="318"/>
      <c r="C167" s="319"/>
      <c r="D167" s="320"/>
      <c r="E167" s="319"/>
      <c r="F167" s="319"/>
      <c r="G167" s="319"/>
      <c r="H167" s="447"/>
      <c r="I167" s="321"/>
      <c r="J167" s="260" t="str">
        <f>IF('【印刷提出② 変更確認】'!AY$198&gt;=1,"該当","非該当")</f>
        <v>非該当</v>
      </c>
      <c r="K167" s="337"/>
      <c r="L167" s="610" t="s">
        <v>437</v>
      </c>
      <c r="M167" s="611"/>
      <c r="N167" s="322"/>
      <c r="S167" s="444"/>
    </row>
    <row r="168" spans="1:19" hidden="1">
      <c r="A168" s="6" t="s">
        <v>146</v>
      </c>
      <c r="C168" s="46" t="str">
        <f>IF(AND(J168=1,K168="□"),"×","〇")</f>
        <v>〇</v>
      </c>
      <c r="E168" s="46">
        <f>IF(K168="□",0,1)</f>
        <v>0</v>
      </c>
      <c r="I168" s="321"/>
      <c r="J168" s="260" t="str">
        <f>IF('【印刷提出② 変更確認】'!AY$198&gt;=1,"該当","非該当")</f>
        <v>非該当</v>
      </c>
      <c r="K168" s="37" t="s">
        <v>114</v>
      </c>
      <c r="L168" s="44" t="s">
        <v>347</v>
      </c>
      <c r="M168" s="73"/>
      <c r="N168" s="15"/>
      <c r="S168" s="444"/>
    </row>
    <row r="169" spans="1:19" hidden="1">
      <c r="A169" s="6" t="s">
        <v>146</v>
      </c>
      <c r="C169" s="46" t="str">
        <f>IF(AND(J169=1,M169="自治体名：　　　　　/担当課：　　　　　　　/担当者名："),"×","〇")</f>
        <v>〇</v>
      </c>
      <c r="F169" s="78">
        <f>IF(M169="自治体名：　　　　　/担当課：　　　　　　　/担当者名：",0,1)</f>
        <v>0</v>
      </c>
      <c r="G169" s="78"/>
      <c r="H169" s="450"/>
      <c r="I169" s="334"/>
      <c r="J169" s="260" t="str">
        <f>IF('【印刷提出② 変更確認】'!AY$198&gt;=1,"該当","非該当")</f>
        <v>非該当</v>
      </c>
      <c r="K169" s="353"/>
      <c r="L169" s="272" t="s">
        <v>149</v>
      </c>
      <c r="M169" s="267" t="s">
        <v>150</v>
      </c>
      <c r="N169" s="15"/>
      <c r="S169" s="444"/>
    </row>
    <row r="170" spans="1:19" s="346" customFormat="1" ht="36" hidden="1" customHeight="1">
      <c r="A170" s="338" t="s">
        <v>147</v>
      </c>
      <c r="B170" s="339"/>
      <c r="C170" s="340"/>
      <c r="D170" s="341" t="str">
        <f>IF(AND(J170="該当",SUM(E173:F181)&lt;6),K170,"OK")</f>
        <v>OK</v>
      </c>
      <c r="E170" s="340"/>
      <c r="F170" s="319"/>
      <c r="G170" s="319"/>
      <c r="H170" s="447"/>
      <c r="I170" s="321"/>
      <c r="J170" s="261" t="str">
        <f>IF('【印刷提出② 変更確認】'!AZ$198&gt;=1,"該当","非該当")</f>
        <v>非該当</v>
      </c>
      <c r="K170" s="342">
        <v>29</v>
      </c>
      <c r="L170" s="343" t="s">
        <v>68</v>
      </c>
      <c r="M170" s="344"/>
      <c r="N170" s="345"/>
      <c r="S170" s="445"/>
    </row>
    <row r="171" spans="1:19" s="306" customFormat="1" ht="33" hidden="1" customHeight="1">
      <c r="A171" s="317" t="s">
        <v>147</v>
      </c>
      <c r="B171" s="318"/>
      <c r="C171" s="319"/>
      <c r="D171" s="320"/>
      <c r="E171" s="319"/>
      <c r="F171" s="319"/>
      <c r="G171" s="319"/>
      <c r="H171" s="447"/>
      <c r="I171" s="321"/>
      <c r="J171" s="260" t="str">
        <f>IF('【印刷提出② 変更確認】'!AZ$198&gt;=1,"該当","非該当")</f>
        <v>非該当</v>
      </c>
      <c r="K171" s="337"/>
      <c r="L171" s="610" t="s">
        <v>438</v>
      </c>
      <c r="M171" s="611"/>
      <c r="N171" s="322"/>
      <c r="S171" s="444"/>
    </row>
    <row r="172" spans="1:19" hidden="1">
      <c r="A172" s="6"/>
      <c r="I172" s="321"/>
      <c r="J172" s="260" t="str">
        <f>IF('【印刷提出② 変更確認】'!AZ$198&gt;=1,"該当","非該当")</f>
        <v>非該当</v>
      </c>
      <c r="K172" s="354"/>
      <c r="L172" s="607" t="s">
        <v>351</v>
      </c>
      <c r="M172" s="608"/>
      <c r="N172" s="15"/>
      <c r="S172" s="444"/>
    </row>
    <row r="173" spans="1:19" hidden="1">
      <c r="A173" s="6" t="s">
        <v>147</v>
      </c>
      <c r="B173" s="13" t="s">
        <v>34</v>
      </c>
      <c r="C173" s="46" t="str">
        <f>IF(AND(J173=1,M173="直接入力してください"),"×","〇")</f>
        <v>〇</v>
      </c>
      <c r="F173" s="78">
        <f>IF(M173="日付：",0,1)</f>
        <v>0</v>
      </c>
      <c r="G173" s="78"/>
      <c r="H173" s="450"/>
      <c r="I173" s="334"/>
      <c r="J173" s="260" t="str">
        <f>IF('【印刷提出② 変更確認】'!AZ$198&gt;=1,"該当","非該当")</f>
        <v>非該当</v>
      </c>
      <c r="K173" s="347"/>
      <c r="L173" s="45" t="s">
        <v>352</v>
      </c>
      <c r="M173" s="269" t="s">
        <v>354</v>
      </c>
      <c r="N173" s="15"/>
      <c r="S173" s="444"/>
    </row>
    <row r="174" spans="1:19" hidden="1">
      <c r="A174" s="6" t="s">
        <v>147</v>
      </c>
      <c r="C174" s="46" t="str">
        <f>IF(AND(J174=1,M174="自治体名：　　　　　/担当課：　　　　　　　/担当者名："),"×","〇")</f>
        <v>〇</v>
      </c>
      <c r="F174" s="78">
        <f>IF(M174="自治体名：　　　　　/担当課：　　　　　　　/担当者名：",0,1)</f>
        <v>0</v>
      </c>
      <c r="G174" s="78"/>
      <c r="H174" s="450"/>
      <c r="I174" s="334"/>
      <c r="J174" s="260" t="str">
        <f>IF('【印刷提出② 変更確認】'!AZ$198&gt;=1,"該当","非該当")</f>
        <v>非該当</v>
      </c>
      <c r="K174" s="347"/>
      <c r="L174" s="271" t="s">
        <v>149</v>
      </c>
      <c r="M174" s="270" t="s">
        <v>150</v>
      </c>
      <c r="N174" s="15"/>
      <c r="S174" s="444"/>
    </row>
    <row r="175" spans="1:19" s="306" customFormat="1" hidden="1">
      <c r="A175" s="317" t="s">
        <v>147</v>
      </c>
      <c r="B175" s="318"/>
      <c r="C175" s="319"/>
      <c r="D175" s="320"/>
      <c r="E175" s="319"/>
      <c r="F175" s="319"/>
      <c r="G175" s="319"/>
      <c r="H175" s="447"/>
      <c r="I175" s="321"/>
      <c r="J175" s="260" t="str">
        <f>IF('【印刷提出② 変更確認】'!AZ$198&gt;=1,"該当","非該当")</f>
        <v>非該当</v>
      </c>
      <c r="K175" s="347"/>
      <c r="L175" s="348" t="s">
        <v>107</v>
      </c>
      <c r="M175" s="349"/>
      <c r="N175" s="322"/>
      <c r="S175" s="444"/>
    </row>
    <row r="176" spans="1:19" ht="52.5" hidden="1" customHeight="1">
      <c r="A176" s="6" t="s">
        <v>147</v>
      </c>
      <c r="C176" s="46" t="str">
        <f>IF(AND(J176=1,L176="直接入力してください"),"×","〇")</f>
        <v>〇</v>
      </c>
      <c r="F176" s="78">
        <f>IF(L176="直接入力してください",0,1)</f>
        <v>0</v>
      </c>
      <c r="G176" s="78"/>
      <c r="H176" s="450"/>
      <c r="I176" s="334"/>
      <c r="J176" s="260" t="str">
        <f>IF('【印刷提出② 変更確認】'!AZ$198&gt;=1,"該当","非該当")</f>
        <v>非該当</v>
      </c>
      <c r="K176" s="347"/>
      <c r="L176" s="622" t="s">
        <v>127</v>
      </c>
      <c r="M176" s="623"/>
      <c r="N176" s="15"/>
      <c r="S176" s="444"/>
    </row>
    <row r="177" spans="1:19" s="306" customFormat="1" hidden="1">
      <c r="A177" s="317"/>
      <c r="B177" s="318"/>
      <c r="C177" s="319"/>
      <c r="D177" s="320"/>
      <c r="E177" s="319"/>
      <c r="F177" s="350"/>
      <c r="G177" s="350"/>
      <c r="H177" s="450"/>
      <c r="I177" s="334"/>
      <c r="J177" s="260" t="str">
        <f>IF('【印刷提出② 変更確認】'!AZ$198&gt;=1,"該当","非該当")</f>
        <v>非該当</v>
      </c>
      <c r="K177" s="347"/>
      <c r="L177" s="351" t="s">
        <v>362</v>
      </c>
      <c r="M177" s="352"/>
      <c r="N177" s="322"/>
      <c r="S177" s="444"/>
    </row>
    <row r="178" spans="1:19" hidden="1">
      <c r="A178" s="6" t="s">
        <v>147</v>
      </c>
      <c r="C178" s="46" t="str">
        <f>IF(AND(J178=1,M178="直接入力してください"),"×","〇")</f>
        <v>〇</v>
      </c>
      <c r="F178" s="78">
        <f>IF(M178="日付：",0,1)</f>
        <v>0</v>
      </c>
      <c r="G178" s="78"/>
      <c r="H178" s="450"/>
      <c r="I178" s="334"/>
      <c r="J178" s="260" t="str">
        <f>IF('【印刷提出② 変更確認】'!AZ$198&gt;=1,"該当","非該当")</f>
        <v>非該当</v>
      </c>
      <c r="K178" s="347"/>
      <c r="L178" s="45" t="s">
        <v>352</v>
      </c>
      <c r="M178" s="269" t="s">
        <v>354</v>
      </c>
      <c r="N178" s="15"/>
      <c r="S178" s="444"/>
    </row>
    <row r="179" spans="1:19" hidden="1">
      <c r="A179" s="6" t="s">
        <v>147</v>
      </c>
      <c r="C179" s="46" t="str">
        <f>IF(AND(J179=1,M179="自治体名：　　　　　/担当課：　　　　　　　/担当者名："),"×","〇")</f>
        <v>〇</v>
      </c>
      <c r="F179" s="78">
        <f>IF(M179="自治体名：　　　　　/担当課：　　　　　　　/担当者名：",0,1)</f>
        <v>0</v>
      </c>
      <c r="G179" s="78"/>
      <c r="H179" s="450"/>
      <c r="I179" s="334"/>
      <c r="J179" s="260" t="str">
        <f>IF('【印刷提出② 変更確認】'!AZ$198&gt;=1,"該当","非該当")</f>
        <v>非該当</v>
      </c>
      <c r="K179" s="347"/>
      <c r="L179" s="271" t="s">
        <v>149</v>
      </c>
      <c r="M179" s="270" t="s">
        <v>150</v>
      </c>
      <c r="N179" s="15"/>
      <c r="S179" s="444"/>
    </row>
    <row r="180" spans="1:19" s="306" customFormat="1" hidden="1">
      <c r="A180" s="317" t="s">
        <v>147</v>
      </c>
      <c r="B180" s="318"/>
      <c r="C180" s="319"/>
      <c r="D180" s="320"/>
      <c r="E180" s="319"/>
      <c r="F180" s="319"/>
      <c r="G180" s="319"/>
      <c r="H180" s="447"/>
      <c r="I180" s="321"/>
      <c r="J180" s="260" t="str">
        <f>IF('【印刷提出② 変更確認】'!AZ$198&gt;=1,"該当","非該当")</f>
        <v>非該当</v>
      </c>
      <c r="K180" s="347"/>
      <c r="L180" s="348" t="s">
        <v>107</v>
      </c>
      <c r="M180" s="349"/>
      <c r="N180" s="322"/>
      <c r="S180" s="444"/>
    </row>
    <row r="181" spans="1:19" ht="56.25" hidden="1" customHeight="1">
      <c r="A181" s="6" t="s">
        <v>147</v>
      </c>
      <c r="C181" s="46" t="str">
        <f>IF(AND(J181=1,L181="直接入力してください"),"×","〇")</f>
        <v>〇</v>
      </c>
      <c r="F181" s="78">
        <f>IF(L181="直接入力してください",0,1)</f>
        <v>0</v>
      </c>
      <c r="G181" s="78"/>
      <c r="H181" s="450"/>
      <c r="I181" s="334"/>
      <c r="J181" s="260" t="str">
        <f>IF('【印刷提出② 変更確認】'!AZ$198&gt;=1,"該当","非該当")</f>
        <v>非該当</v>
      </c>
      <c r="K181" s="353"/>
      <c r="L181" s="622" t="s">
        <v>127</v>
      </c>
      <c r="M181" s="623"/>
      <c r="N181" s="15"/>
      <c r="S181" s="444"/>
    </row>
    <row r="182" spans="1:19" s="346" customFormat="1" ht="36" hidden="1" customHeight="1">
      <c r="A182" s="338" t="s">
        <v>148</v>
      </c>
      <c r="B182" s="339" t="s">
        <v>66</v>
      </c>
      <c r="C182" s="340"/>
      <c r="D182" s="341" t="str">
        <f>IF(AND(J182="該当",SUM(E184:F185)&lt;1),K182,"OK")</f>
        <v>OK</v>
      </c>
      <c r="E182" s="340"/>
      <c r="F182" s="340"/>
      <c r="G182" s="340"/>
      <c r="H182" s="451"/>
      <c r="I182" s="335"/>
      <c r="J182" s="261" t="str">
        <f>IF('【印刷提出② 変更確認】'!BA$198&gt;=1,"該当","非該当")</f>
        <v>非該当</v>
      </c>
      <c r="K182" s="342">
        <v>30</v>
      </c>
      <c r="L182" s="343" t="s">
        <v>67</v>
      </c>
      <c r="M182" s="344"/>
      <c r="N182" s="345"/>
      <c r="S182" s="445"/>
    </row>
    <row r="183" spans="1:19" s="306" customFormat="1" ht="33" hidden="1" customHeight="1">
      <c r="A183" s="317" t="s">
        <v>148</v>
      </c>
      <c r="B183" s="318"/>
      <c r="C183" s="319"/>
      <c r="D183" s="320"/>
      <c r="E183" s="319"/>
      <c r="F183" s="319"/>
      <c r="G183" s="319"/>
      <c r="H183" s="447"/>
      <c r="I183" s="321"/>
      <c r="J183" s="260" t="str">
        <f>IF('【印刷提出② 変更確認】'!BA$198&gt;=1,"該当","非該当")</f>
        <v>非該当</v>
      </c>
      <c r="K183" s="337"/>
      <c r="L183" s="610" t="s">
        <v>439</v>
      </c>
      <c r="M183" s="611"/>
      <c r="N183" s="322"/>
      <c r="S183" s="444"/>
    </row>
    <row r="184" spans="1:19" hidden="1">
      <c r="A184" s="6" t="s">
        <v>148</v>
      </c>
      <c r="C184" s="46" t="str">
        <f>IF(AND(J184=1,K184="□"),"×","〇")</f>
        <v>〇</v>
      </c>
      <c r="E184" s="46">
        <f>IF(K184="□",0,1)</f>
        <v>0</v>
      </c>
      <c r="I184" s="321"/>
      <c r="J184" s="260" t="str">
        <f>IF('【印刷提出② 変更確認】'!BA$198&gt;=1,"該当","非該当")</f>
        <v>非該当</v>
      </c>
      <c r="K184" s="37" t="s">
        <v>114</v>
      </c>
      <c r="L184" s="40" t="s">
        <v>213</v>
      </c>
      <c r="M184" s="71"/>
      <c r="N184" s="15"/>
      <c r="S184" s="444"/>
    </row>
    <row r="185" spans="1:19" hidden="1">
      <c r="A185" s="6" t="s">
        <v>148</v>
      </c>
      <c r="C185" s="46" t="str">
        <f>IF(AND(J185=1,K185="□"),"×","〇")</f>
        <v>〇</v>
      </c>
      <c r="E185" s="46">
        <f>IF(K185="□",0,1)</f>
        <v>0</v>
      </c>
      <c r="I185" s="321"/>
      <c r="J185" s="260" t="str">
        <f>IF('【印刷提出② 変更確認】'!BA$198&gt;=1,"該当","非該当")</f>
        <v>非該当</v>
      </c>
      <c r="K185" s="39" t="s">
        <v>114</v>
      </c>
      <c r="L185" s="42" t="s">
        <v>214</v>
      </c>
      <c r="M185" s="75"/>
      <c r="N185" s="15"/>
      <c r="S185" s="444"/>
    </row>
    <row r="186" spans="1:19" ht="48" customHeight="1">
      <c r="A186" s="317"/>
      <c r="B186" s="318"/>
      <c r="C186" s="319"/>
      <c r="D186" s="320"/>
      <c r="E186" s="319"/>
      <c r="F186" s="319"/>
      <c r="G186" s="319"/>
      <c r="I186" s="321"/>
      <c r="J186" s="260" t="s">
        <v>418</v>
      </c>
      <c r="K186" s="621" t="str">
        <f>IF(AND('【印刷提出② 変更確認】'!G16&gt;0,'【印刷提出② 変更確認】'!G144&gt;0,'【印刷提出② 変更確認】'!G149&gt;0,'【印刷提出② 変更確認】'!G154&gt;0,'【印刷提出② 変更確認】'!G159&gt;0,'【印刷提出② 変更確認】'!G164&gt;0,'【印刷提出② 変更確認】'!G174&gt;0,'【印刷提出② 変更確認】'!G179&gt;0),"建築関係法令等セルフチェックシート①②③を回答後、【印刷提出①基本事項】、
【印刷提出②変更確認】、【印刷提出③結果入力】シートをPDFにして提出してください","【印刷提出②変更確認】シートをすべて回答してから
【印刷提出③結果入力】シートは確認ください。")</f>
        <v>【印刷提出②変更確認】シートをすべて回答してから
【印刷提出③結果入力】シートは確認ください。</v>
      </c>
      <c r="L186" s="621"/>
      <c r="M186" s="621"/>
      <c r="N186" s="322"/>
      <c r="O186" s="306"/>
      <c r="P186" s="306"/>
      <c r="Q186" s="306"/>
      <c r="R186" s="306"/>
      <c r="S186" s="494"/>
    </row>
    <row r="187" spans="1:19" ht="48.75" hidden="1" customHeight="1">
      <c r="A187" s="323"/>
      <c r="B187" s="318"/>
      <c r="C187" s="319"/>
      <c r="D187" s="319" t="str">
        <f>IF(AND(D188="OK",D189="OK",D190="OK",D191="OK",D192="OK",D193="OK",D194="OK",D195="OK",D196="OK",D197="OK",D198="OK",D199="OK",D200="OK",D201="OK",D202="OK",D203="OK",D204="OK",D205="OK",D206="OK",D207="OK",D208="OK",D209="OK",D210="OK",D211="OK",D212="OK",D213="OK",D214="OK",D215="OK",D216="OK",D217="OK"),"ALLOK","NO")</f>
        <v>ALLOK</v>
      </c>
      <c r="E187" s="319"/>
      <c r="F187" s="319"/>
      <c r="G187" s="319"/>
      <c r="I187" s="321"/>
      <c r="J187" s="260" t="str">
        <f>IF(D187="ALLOK","","該当")</f>
        <v/>
      </c>
      <c r="K187" s="620" t="str">
        <f>IF(D187="NO","このシートでの未回答個所➡","すべて回答されました。")&amp;IF(D12=K12,D12&amp;"、","")&amp;IF(D18=K18,D18&amp;"、","")&amp;IF(D21=K21,D21&amp;"、","")&amp;IF(D28=K28,D28&amp;"、","")&amp;IF(D38=K38,D38&amp;"、","")&amp;IF(D58=K58,D58&amp;"、","")&amp;IF(D63=K63,D63&amp;"、","")&amp;IF(D68=K68,D68&amp;"、","")&amp;IF(D81=K81,D81&amp;"、","")&amp;IF(D85=K85,D85&amp;"、","")&amp;IF(D89=K89,D89&amp;"、","")&amp;IF(D92=K92,D92&amp;"、","")&amp;IF(D95=K95,D95&amp;"、","")&amp;IF(D98=K98,D98&amp;"、","")&amp;IF(D101=K101,D101&amp;"、","")&amp;IF(D104=K104,D104&amp;"、","")&amp;IF(D107=K107,D107&amp;"、","")&amp;IF(D111=K111,D111&amp;"、","")&amp;IF(D114=K114,D114&amp;"、","")&amp;IF(D118=K118,D118&amp;"、","")&amp;IF(D122=K122,D122&amp;"、","")&amp;IF(D131=K131,D131&amp;"、","")&amp;IF(D135=K135,D135&amp;"、","")&amp;IF(D138=K138,D138&amp;"、","")&amp;IF(D141=K141,D141&amp;"、","")&amp;IF(D146=K146,D146&amp;"、","")&amp;IF(D156=K156,D156&amp;"、","")&amp;IF(D166=K166,D166&amp;"、","")&amp;IF(D170=K170,D170&amp;"、","")&amp;IF(D182=K182,D182&amp;"、","")</f>
        <v>すべて回答されました。</v>
      </c>
      <c r="L187" s="620"/>
      <c r="M187" s="620"/>
      <c r="N187" s="306"/>
      <c r="O187" s="306"/>
      <c r="P187" s="306"/>
      <c r="Q187" s="306"/>
      <c r="R187" s="306"/>
      <c r="S187" s="444"/>
    </row>
    <row r="188" spans="1:19" hidden="1">
      <c r="A188" s="323"/>
      <c r="B188" s="318"/>
      <c r="C188" s="319"/>
      <c r="D188" s="300" t="str">
        <f>D12</f>
        <v>OK</v>
      </c>
      <c r="E188" s="300"/>
      <c r="F188" s="300"/>
      <c r="G188" s="300"/>
      <c r="H188" s="453"/>
      <c r="I188" s="324"/>
      <c r="J188" s="260" t="str">
        <f>J12</f>
        <v>非該当</v>
      </c>
      <c r="K188" s="300">
        <f>K12</f>
        <v>1</v>
      </c>
      <c r="L188" s="640" t="str">
        <f>L12&amp;"  ➡  "</f>
        <v xml:space="preserve">担当建築士の確認  ➡  </v>
      </c>
      <c r="M188" s="640"/>
      <c r="N188" s="306"/>
      <c r="O188" s="306"/>
      <c r="P188" s="306"/>
      <c r="Q188" s="306"/>
      <c r="R188" s="306"/>
      <c r="S188" s="444">
        <v>12</v>
      </c>
    </row>
    <row r="189" spans="1:19" hidden="1">
      <c r="A189" s="323"/>
      <c r="B189" s="318"/>
      <c r="C189" s="300"/>
      <c r="D189" s="300" t="str">
        <f>D18</f>
        <v>OK</v>
      </c>
      <c r="E189" s="300"/>
      <c r="F189" s="300"/>
      <c r="G189" s="300"/>
      <c r="H189" s="453"/>
      <c r="I189" s="324"/>
      <c r="J189" s="260" t="str">
        <f>J18</f>
        <v>非該当</v>
      </c>
      <c r="K189" s="300">
        <f>K18</f>
        <v>2</v>
      </c>
      <c r="L189" s="640" t="str">
        <f>L18&amp;"  ➡  "</f>
        <v xml:space="preserve">建築士に依頼していない場合  ➡  </v>
      </c>
      <c r="M189" s="640"/>
      <c r="N189" s="306"/>
      <c r="O189" s="306"/>
      <c r="P189" s="306"/>
      <c r="Q189" s="306"/>
      <c r="R189" s="306"/>
      <c r="S189" s="444">
        <v>18</v>
      </c>
    </row>
    <row r="190" spans="1:19" hidden="1">
      <c r="A190" s="323"/>
      <c r="B190" s="318"/>
      <c r="C190" s="300"/>
      <c r="D190" s="300" t="str">
        <f>D21</f>
        <v>OK</v>
      </c>
      <c r="E190" s="300"/>
      <c r="F190" s="300"/>
      <c r="G190" s="300"/>
      <c r="H190" s="453"/>
      <c r="I190" s="324"/>
      <c r="J190" s="260" t="str">
        <f>J21</f>
        <v>非該当</v>
      </c>
      <c r="K190" s="300">
        <f>K21</f>
        <v>3</v>
      </c>
      <c r="L190" s="640" t="str">
        <f>L21&amp;"  ➡  "</f>
        <v xml:space="preserve">保育室の有効面積について確認が必要です  ➡  </v>
      </c>
      <c r="M190" s="640"/>
      <c r="N190" s="306"/>
      <c r="O190" s="306"/>
      <c r="P190" s="306"/>
      <c r="Q190" s="306"/>
      <c r="R190" s="306"/>
      <c r="S190" s="444">
        <v>21</v>
      </c>
    </row>
    <row r="191" spans="1:19" hidden="1">
      <c r="A191" s="323"/>
      <c r="B191" s="318"/>
      <c r="C191" s="300"/>
      <c r="D191" s="300" t="str">
        <f>D28</f>
        <v>OK</v>
      </c>
      <c r="E191" s="300"/>
      <c r="F191" s="300"/>
      <c r="G191" s="300"/>
      <c r="H191" s="453"/>
      <c r="I191" s="324"/>
      <c r="J191" s="260" t="str">
        <f>J28</f>
        <v>非該当</v>
      </c>
      <c r="K191" s="317">
        <f>K28</f>
        <v>4</v>
      </c>
      <c r="L191" s="640" t="str">
        <f>L28&amp;"  ➡  "</f>
        <v xml:space="preserve">防火区画類の確認が必要です  ➡  </v>
      </c>
      <c r="M191" s="640"/>
      <c r="N191" s="306"/>
      <c r="O191" s="306"/>
      <c r="P191" s="306"/>
      <c r="Q191" s="306"/>
      <c r="R191" s="306"/>
      <c r="S191" s="444">
        <v>28</v>
      </c>
    </row>
    <row r="192" spans="1:19" hidden="1">
      <c r="A192" s="323"/>
      <c r="B192" s="318"/>
      <c r="C192" s="300"/>
      <c r="D192" s="300" t="str">
        <f>D38</f>
        <v>OK</v>
      </c>
      <c r="E192" s="300"/>
      <c r="F192" s="300"/>
      <c r="G192" s="300"/>
      <c r="H192" s="453"/>
      <c r="I192" s="324"/>
      <c r="J192" s="260" t="str">
        <f>J38</f>
        <v>非該当</v>
      </c>
      <c r="K192" s="300">
        <f>K38</f>
        <v>5</v>
      </c>
      <c r="L192" s="640" t="str">
        <f>L38&amp;"  ➡  "</f>
        <v xml:space="preserve">避難経路・歩行距離の確認が必要です  ➡  </v>
      </c>
      <c r="M192" s="640"/>
      <c r="N192" s="306"/>
      <c r="O192" s="306"/>
      <c r="P192" s="306"/>
      <c r="Q192" s="306"/>
      <c r="R192" s="306"/>
      <c r="S192" s="444">
        <v>38</v>
      </c>
    </row>
    <row r="193" spans="1:19" hidden="1">
      <c r="A193" s="323"/>
      <c r="B193" s="318"/>
      <c r="C193" s="300"/>
      <c r="D193" s="300" t="str">
        <f>D58</f>
        <v>OK</v>
      </c>
      <c r="E193" s="300"/>
      <c r="F193" s="300"/>
      <c r="G193" s="300"/>
      <c r="H193" s="453"/>
      <c r="I193" s="324"/>
      <c r="J193" s="260" t="str">
        <f>J58</f>
        <v>非該当</v>
      </c>
      <c r="K193" s="300">
        <f>K58</f>
        <v>6</v>
      </c>
      <c r="L193" s="640" t="str">
        <f>L58&amp;"  ➡  "</f>
        <v xml:space="preserve">採光・換気・排煙等の確認が必要です  ➡  </v>
      </c>
      <c r="M193" s="640"/>
      <c r="N193" s="306"/>
      <c r="O193" s="306"/>
      <c r="P193" s="306"/>
      <c r="Q193" s="306"/>
      <c r="R193" s="306"/>
      <c r="S193" s="444">
        <v>58</v>
      </c>
    </row>
    <row r="194" spans="1:19" hidden="1">
      <c r="A194" s="323"/>
      <c r="B194" s="318"/>
      <c r="C194" s="300"/>
      <c r="D194" s="300" t="str">
        <f>D63</f>
        <v>OK</v>
      </c>
      <c r="E194" s="300"/>
      <c r="F194" s="300"/>
      <c r="G194" s="300"/>
      <c r="H194" s="453"/>
      <c r="I194" s="324"/>
      <c r="J194" s="260" t="str">
        <f>J63</f>
        <v>非該当</v>
      </c>
      <c r="K194" s="300">
        <f>K63</f>
        <v>7</v>
      </c>
      <c r="L194" s="640" t="str">
        <f>L63&amp;"  ➡  "</f>
        <v xml:space="preserve">採光・換気・排煙等の確認が必要です  ➡  </v>
      </c>
      <c r="M194" s="640"/>
      <c r="N194" s="306"/>
      <c r="O194" s="306"/>
      <c r="P194" s="306"/>
      <c r="Q194" s="306"/>
      <c r="R194" s="306"/>
      <c r="S194" s="444">
        <v>63</v>
      </c>
    </row>
    <row r="195" spans="1:19" hidden="1">
      <c r="A195" s="323"/>
      <c r="B195" s="318"/>
      <c r="C195" s="300"/>
      <c r="D195" s="300" t="str">
        <f>D68</f>
        <v>OK</v>
      </c>
      <c r="E195" s="300"/>
      <c r="F195" s="300"/>
      <c r="G195" s="300"/>
      <c r="H195" s="453"/>
      <c r="I195" s="324"/>
      <c r="J195" s="260" t="str">
        <f>J68</f>
        <v>非該当</v>
      </c>
      <c r="K195" s="300">
        <f>K68</f>
        <v>8</v>
      </c>
      <c r="L195" s="640" t="str">
        <f>L68&amp;"  ➡  "</f>
        <v xml:space="preserve">居室扱いの要否について確認が必要です  ➡  </v>
      </c>
      <c r="M195" s="640"/>
      <c r="N195" s="306"/>
      <c r="O195" s="306"/>
      <c r="P195" s="306"/>
      <c r="Q195" s="306"/>
      <c r="R195" s="306"/>
      <c r="S195" s="444">
        <v>68</v>
      </c>
    </row>
    <row r="196" spans="1:19" hidden="1">
      <c r="A196" s="323"/>
      <c r="B196" s="318"/>
      <c r="C196" s="300"/>
      <c r="D196" s="300" t="str">
        <f>D81</f>
        <v>OK</v>
      </c>
      <c r="E196" s="300"/>
      <c r="F196" s="300"/>
      <c r="G196" s="300"/>
      <c r="H196" s="453"/>
      <c r="I196" s="324"/>
      <c r="J196" s="260" t="str">
        <f>J81</f>
        <v>非該当</v>
      </c>
      <c r="K196" s="300">
        <f>K81</f>
        <v>9</v>
      </c>
      <c r="L196" s="640" t="str">
        <f>L81&amp;"  ➡  "</f>
        <v xml:space="preserve">病児（病後児）保育の出入口の確認が必要です  ➡  </v>
      </c>
      <c r="M196" s="640"/>
      <c r="N196" s="306"/>
      <c r="O196" s="306"/>
      <c r="P196" s="306"/>
      <c r="Q196" s="306"/>
      <c r="R196" s="306"/>
      <c r="S196" s="444">
        <v>81</v>
      </c>
    </row>
    <row r="197" spans="1:19" hidden="1">
      <c r="A197" s="323"/>
      <c r="B197" s="318"/>
      <c r="C197" s="300"/>
      <c r="D197" s="300" t="str">
        <f>D85</f>
        <v>OK</v>
      </c>
      <c r="E197" s="300"/>
      <c r="F197" s="300"/>
      <c r="G197" s="300"/>
      <c r="H197" s="453"/>
      <c r="I197" s="324"/>
      <c r="J197" s="260" t="str">
        <f>J85</f>
        <v>非該当</v>
      </c>
      <c r="K197" s="300">
        <f>K85</f>
        <v>10</v>
      </c>
      <c r="L197" s="640" t="str">
        <f>L85&amp;"  ➡  "</f>
        <v xml:space="preserve">病児（病後児）保育のトイレの確認が必要です  ➡  </v>
      </c>
      <c r="M197" s="640"/>
      <c r="N197" s="306"/>
      <c r="O197" s="306"/>
      <c r="P197" s="306"/>
      <c r="Q197" s="306"/>
      <c r="R197" s="306"/>
      <c r="S197" s="444">
        <v>85</v>
      </c>
    </row>
    <row r="198" spans="1:19" hidden="1">
      <c r="A198" s="323"/>
      <c r="B198" s="318"/>
      <c r="C198" s="300"/>
      <c r="D198" s="300" t="str">
        <f>D89</f>
        <v>OK</v>
      </c>
      <c r="E198" s="300"/>
      <c r="F198" s="300"/>
      <c r="G198" s="300"/>
      <c r="H198" s="453"/>
      <c r="I198" s="324"/>
      <c r="J198" s="260" t="str">
        <f>J89</f>
        <v>非該当</v>
      </c>
      <c r="K198" s="300">
        <f>K89</f>
        <v>11</v>
      </c>
      <c r="L198" s="640" t="str">
        <f>L89&amp;"  ➡  "</f>
        <v xml:space="preserve">別紙の提出が必要です  ➡  </v>
      </c>
      <c r="M198" s="640"/>
      <c r="N198" s="306"/>
      <c r="O198" s="306"/>
      <c r="P198" s="306"/>
      <c r="Q198" s="306"/>
      <c r="R198" s="306"/>
      <c r="S198" s="444">
        <v>89</v>
      </c>
    </row>
    <row r="199" spans="1:19" hidden="1">
      <c r="A199" s="323"/>
      <c r="B199" s="318"/>
      <c r="C199" s="300"/>
      <c r="D199" s="300" t="str">
        <f>D92</f>
        <v>OK</v>
      </c>
      <c r="E199" s="300"/>
      <c r="F199" s="300"/>
      <c r="G199" s="300"/>
      <c r="H199" s="453"/>
      <c r="I199" s="324"/>
      <c r="J199" s="260" t="str">
        <f>J92</f>
        <v>非該当</v>
      </c>
      <c r="K199" s="300">
        <f>K92</f>
        <v>12</v>
      </c>
      <c r="L199" s="640" t="str">
        <f>L92&amp;"  ➡  "</f>
        <v xml:space="preserve">感染防止の仕切りの確認が必要です  ➡  </v>
      </c>
      <c r="M199" s="640"/>
      <c r="N199" s="306"/>
      <c r="O199" s="306"/>
      <c r="P199" s="306"/>
      <c r="Q199" s="306"/>
      <c r="R199" s="306"/>
      <c r="S199" s="444">
        <v>92</v>
      </c>
    </row>
    <row r="200" spans="1:19" hidden="1">
      <c r="A200" s="323"/>
      <c r="B200" s="318"/>
      <c r="C200" s="300"/>
      <c r="D200" s="300" t="str">
        <f>D95</f>
        <v>OK</v>
      </c>
      <c r="E200" s="300"/>
      <c r="F200" s="300"/>
      <c r="G200" s="300"/>
      <c r="H200" s="453"/>
      <c r="I200" s="324"/>
      <c r="J200" s="260" t="str">
        <f>J95</f>
        <v>非該当</v>
      </c>
      <c r="K200" s="300">
        <f>K95</f>
        <v>13</v>
      </c>
      <c r="L200" s="640" t="str">
        <f>L95&amp;"  ➡  "</f>
        <v xml:space="preserve">体調不良児スペースの仕切りの確認が必要です  ➡  </v>
      </c>
      <c r="M200" s="640"/>
      <c r="N200" s="306"/>
      <c r="O200" s="306"/>
      <c r="P200" s="306"/>
      <c r="Q200" s="306"/>
      <c r="R200" s="306"/>
      <c r="S200" s="444">
        <v>95</v>
      </c>
    </row>
    <row r="201" spans="1:19" hidden="1">
      <c r="A201" s="323"/>
      <c r="B201" s="318"/>
      <c r="C201" s="300"/>
      <c r="D201" s="300" t="str">
        <f>D98</f>
        <v>OK</v>
      </c>
      <c r="E201" s="300"/>
      <c r="F201" s="300"/>
      <c r="G201" s="300"/>
      <c r="H201" s="453"/>
      <c r="I201" s="324"/>
      <c r="J201" s="260" t="str">
        <f>J98</f>
        <v>非該当</v>
      </c>
      <c r="K201" s="300">
        <f>K98</f>
        <v>14</v>
      </c>
      <c r="L201" s="640" t="str">
        <f>L98&amp;"  ➡  "</f>
        <v xml:space="preserve">体調不良児スペースの安静・安全の確保が必要です  ➡  </v>
      </c>
      <c r="M201" s="640"/>
      <c r="N201" s="306"/>
      <c r="O201" s="306"/>
      <c r="P201" s="306"/>
      <c r="Q201" s="306"/>
      <c r="R201" s="306"/>
      <c r="S201" s="444">
        <v>98</v>
      </c>
    </row>
    <row r="202" spans="1:19" hidden="1">
      <c r="A202" s="323"/>
      <c r="B202" s="318"/>
      <c r="C202" s="300"/>
      <c r="D202" s="300" t="str">
        <f>D101</f>
        <v>OK</v>
      </c>
      <c r="E202" s="300"/>
      <c r="F202" s="300"/>
      <c r="G202" s="300"/>
      <c r="H202" s="453"/>
      <c r="I202" s="324"/>
      <c r="J202" s="260" t="str">
        <f>J101</f>
        <v>非該当</v>
      </c>
      <c r="K202" s="300">
        <f>K101</f>
        <v>15</v>
      </c>
      <c r="L202" s="640" t="str">
        <f>L101&amp;"  ➡  "</f>
        <v xml:space="preserve">事務室兼体調不良児室と他のスペースとの仕切りの確認が必要です  ➡  </v>
      </c>
      <c r="M202" s="640"/>
      <c r="N202" s="306"/>
      <c r="O202" s="306"/>
      <c r="P202" s="306"/>
      <c r="Q202" s="306"/>
      <c r="R202" s="306"/>
      <c r="S202" s="444">
        <v>101</v>
      </c>
    </row>
    <row r="203" spans="1:19" hidden="1">
      <c r="A203" s="323"/>
      <c r="B203" s="318"/>
      <c r="C203" s="300"/>
      <c r="D203" s="300" t="str">
        <f>D104</f>
        <v>OK</v>
      </c>
      <c r="E203" s="300"/>
      <c r="F203" s="300"/>
      <c r="G203" s="300"/>
      <c r="H203" s="453"/>
      <c r="I203" s="324"/>
      <c r="J203" s="260" t="str">
        <f>J104</f>
        <v>非該当</v>
      </c>
      <c r="K203" s="300">
        <f>K104</f>
        <v>16</v>
      </c>
      <c r="L203" s="640" t="str">
        <f>L104&amp;"  ➡  "</f>
        <v xml:space="preserve">安静室の設置が必要です  ➡  </v>
      </c>
      <c r="M203" s="640"/>
      <c r="N203" s="306"/>
      <c r="O203" s="306"/>
      <c r="P203" s="306"/>
      <c r="Q203" s="306"/>
      <c r="R203" s="306"/>
      <c r="S203" s="444">
        <v>104</v>
      </c>
    </row>
    <row r="204" spans="1:19" hidden="1">
      <c r="A204" s="323"/>
      <c r="B204" s="318"/>
      <c r="C204" s="300"/>
      <c r="D204" s="300" t="str">
        <f>D107</f>
        <v>OK</v>
      </c>
      <c r="E204" s="300"/>
      <c r="F204" s="300"/>
      <c r="G204" s="300"/>
      <c r="H204" s="453"/>
      <c r="I204" s="324"/>
      <c r="J204" s="260" t="str">
        <f>J107</f>
        <v>非該当</v>
      </c>
      <c r="K204" s="300">
        <f>K107</f>
        <v>17</v>
      </c>
      <c r="L204" s="640" t="str">
        <f>L107&amp;"  ➡  "</f>
        <v xml:space="preserve">安静室の仕切りについて確認が必要です  ➡  </v>
      </c>
      <c r="M204" s="640"/>
      <c r="N204" s="306"/>
      <c r="O204" s="306"/>
      <c r="P204" s="306"/>
      <c r="Q204" s="306"/>
      <c r="R204" s="306"/>
      <c r="S204" s="444">
        <v>107</v>
      </c>
    </row>
    <row r="205" spans="1:19" hidden="1">
      <c r="A205" s="323"/>
      <c r="B205" s="318"/>
      <c r="C205" s="300"/>
      <c r="D205" s="300" t="str">
        <f>D111</f>
        <v>OK</v>
      </c>
      <c r="E205" s="300"/>
      <c r="F205" s="300"/>
      <c r="G205" s="300"/>
      <c r="H205" s="453"/>
      <c r="I205" s="324"/>
      <c r="J205" s="260" t="str">
        <f>J111</f>
        <v>非該当</v>
      </c>
      <c r="K205" s="300">
        <f>K111</f>
        <v>18</v>
      </c>
      <c r="L205" s="640" t="str">
        <f>L111&amp;"  ➡  "</f>
        <v xml:space="preserve">一時預かり一般型の間仕切りについて確認が必要です  ➡  </v>
      </c>
      <c r="M205" s="640"/>
      <c r="N205" s="306"/>
      <c r="O205" s="306"/>
      <c r="P205" s="306"/>
      <c r="Q205" s="306"/>
      <c r="R205" s="306"/>
      <c r="S205" s="444">
        <v>111</v>
      </c>
    </row>
    <row r="206" spans="1:19" hidden="1">
      <c r="A206" s="323"/>
      <c r="B206" s="318"/>
      <c r="C206" s="300"/>
      <c r="D206" s="300" t="str">
        <f>D114</f>
        <v>OK</v>
      </c>
      <c r="E206" s="300"/>
      <c r="F206" s="300"/>
      <c r="G206" s="300"/>
      <c r="H206" s="453"/>
      <c r="I206" s="324"/>
      <c r="J206" s="260" t="str">
        <f>J114</f>
        <v>非該当</v>
      </c>
      <c r="K206" s="300">
        <f>K114</f>
        <v>19</v>
      </c>
      <c r="L206" s="640" t="str">
        <f>L114&amp;"  ➡  "</f>
        <v xml:space="preserve">地域交流スペースの整備に助成金を受けているか確認が必要です  ➡  </v>
      </c>
      <c r="M206" s="640"/>
      <c r="N206" s="306"/>
      <c r="O206" s="306"/>
      <c r="P206" s="306"/>
      <c r="Q206" s="306"/>
      <c r="R206" s="306"/>
      <c r="S206" s="444">
        <v>114</v>
      </c>
    </row>
    <row r="207" spans="1:19" hidden="1">
      <c r="A207" s="323"/>
      <c r="B207" s="318"/>
      <c r="C207" s="300"/>
      <c r="D207" s="300" t="str">
        <f>D118</f>
        <v>OK</v>
      </c>
      <c r="E207" s="300"/>
      <c r="F207" s="300"/>
      <c r="G207" s="300"/>
      <c r="H207" s="453"/>
      <c r="I207" s="324"/>
      <c r="J207" s="260" t="str">
        <f>J118</f>
        <v>非該当</v>
      </c>
      <c r="K207" s="300">
        <f>K118</f>
        <v>20</v>
      </c>
      <c r="L207" s="640" t="str">
        <f>L118&amp;"  ➡  "</f>
        <v xml:space="preserve">整備費の返還について確認が必要です  ➡  </v>
      </c>
      <c r="M207" s="640"/>
      <c r="N207" s="306"/>
      <c r="O207" s="306"/>
      <c r="P207" s="306"/>
      <c r="Q207" s="306"/>
      <c r="R207" s="306"/>
      <c r="S207" s="444">
        <v>118</v>
      </c>
    </row>
    <row r="208" spans="1:19" hidden="1">
      <c r="A208" s="323"/>
      <c r="B208" s="318"/>
      <c r="C208" s="300"/>
      <c r="D208" s="300" t="str">
        <f>D122</f>
        <v>OK</v>
      </c>
      <c r="E208" s="300"/>
      <c r="F208" s="300"/>
      <c r="G208" s="300"/>
      <c r="H208" s="453"/>
      <c r="I208" s="324"/>
      <c r="J208" s="260" t="str">
        <f>J122</f>
        <v>非該当</v>
      </c>
      <c r="K208" s="300">
        <f>K122</f>
        <v>21</v>
      </c>
      <c r="L208" s="640" t="str">
        <f>L122&amp;"  ➡  "</f>
        <v xml:space="preserve">収容人員について確認が必要です  ➡  </v>
      </c>
      <c r="M208" s="640"/>
      <c r="N208" s="306"/>
      <c r="O208" s="306"/>
      <c r="P208" s="306"/>
      <c r="Q208" s="306"/>
      <c r="R208" s="306"/>
      <c r="S208" s="444">
        <v>122</v>
      </c>
    </row>
    <row r="209" spans="1:19" hidden="1">
      <c r="A209" s="323"/>
      <c r="B209" s="318"/>
      <c r="C209" s="300"/>
      <c r="D209" s="300" t="str">
        <f>D131</f>
        <v>OK</v>
      </c>
      <c r="E209" s="300"/>
      <c r="F209" s="300"/>
      <c r="G209" s="300"/>
      <c r="H209" s="453"/>
      <c r="I209" s="324"/>
      <c r="J209" s="260" t="str">
        <f>J131</f>
        <v>非該当</v>
      </c>
      <c r="K209" s="300">
        <f>K131</f>
        <v>22</v>
      </c>
      <c r="L209" s="640" t="str">
        <f>L131&amp;"  ➡  "</f>
        <v xml:space="preserve">建築関連工事の経費計上について確認が必要です  ➡  </v>
      </c>
      <c r="M209" s="640"/>
      <c r="N209" s="306"/>
      <c r="O209" s="306"/>
      <c r="P209" s="306"/>
      <c r="Q209" s="306"/>
      <c r="R209" s="306"/>
      <c r="S209" s="444">
        <v>131</v>
      </c>
    </row>
    <row r="210" spans="1:19" hidden="1">
      <c r="A210" s="323"/>
      <c r="B210" s="318"/>
      <c r="C210" s="300"/>
      <c r="D210" s="300" t="str">
        <f>D135</f>
        <v>OK</v>
      </c>
      <c r="E210" s="300"/>
      <c r="F210" s="300"/>
      <c r="G210" s="300"/>
      <c r="H210" s="453"/>
      <c r="I210" s="324"/>
      <c r="J210" s="260" t="str">
        <f>J135</f>
        <v>非該当</v>
      </c>
      <c r="K210" s="300">
        <f>K135</f>
        <v>23</v>
      </c>
      <c r="L210" s="640" t="str">
        <f>L135&amp;"  ➡  "</f>
        <v xml:space="preserve">便所数について確認が必要です  ➡  </v>
      </c>
      <c r="M210" s="640"/>
      <c r="N210" s="306"/>
      <c r="O210" s="306"/>
      <c r="P210" s="306"/>
      <c r="Q210" s="306"/>
      <c r="R210" s="306"/>
      <c r="S210" s="444">
        <v>135</v>
      </c>
    </row>
    <row r="211" spans="1:19" hidden="1">
      <c r="A211" s="323"/>
      <c r="B211" s="318"/>
      <c r="C211" s="300"/>
      <c r="D211" s="300" t="str">
        <f>D138</f>
        <v>OK</v>
      </c>
      <c r="E211" s="300"/>
      <c r="F211" s="300"/>
      <c r="G211" s="300"/>
      <c r="H211" s="453"/>
      <c r="I211" s="324"/>
      <c r="J211" s="260" t="str">
        <f>J138</f>
        <v>非該当</v>
      </c>
      <c r="K211" s="300">
        <f>K138</f>
        <v>24</v>
      </c>
      <c r="L211" s="640" t="str">
        <f>L138&amp;"  ➡  "</f>
        <v xml:space="preserve">便所数について確認が必要です  ➡  </v>
      </c>
      <c r="M211" s="640"/>
      <c r="N211" s="306"/>
      <c r="O211" s="306"/>
      <c r="P211" s="306"/>
      <c r="Q211" s="306"/>
      <c r="R211" s="306"/>
      <c r="S211" s="444">
        <v>138</v>
      </c>
    </row>
    <row r="212" spans="1:19" hidden="1">
      <c r="A212" s="323"/>
      <c r="B212" s="318"/>
      <c r="C212" s="300"/>
      <c r="D212" s="300" t="str">
        <f>D141</f>
        <v>OK</v>
      </c>
      <c r="E212" s="300"/>
      <c r="F212" s="300"/>
      <c r="G212" s="300"/>
      <c r="H212" s="453"/>
      <c r="I212" s="324"/>
      <c r="J212" s="260" t="str">
        <f>J141</f>
        <v>非該当</v>
      </c>
      <c r="K212" s="300">
        <f>K141</f>
        <v>25</v>
      </c>
      <c r="L212" s="640" t="str">
        <f>L141&amp;"  ➡  "</f>
        <v xml:space="preserve">定員内訳変更の施設整備内容について確認が必要です  ➡  </v>
      </c>
      <c r="M212" s="640"/>
      <c r="N212" s="306"/>
      <c r="O212" s="306"/>
      <c r="P212" s="306"/>
      <c r="Q212" s="306"/>
      <c r="R212" s="306"/>
      <c r="S212" s="444">
        <v>141</v>
      </c>
    </row>
    <row r="213" spans="1:19" hidden="1">
      <c r="A213" s="323"/>
      <c r="B213" s="318"/>
      <c r="C213" s="300"/>
      <c r="D213" s="300" t="str">
        <f>D146</f>
        <v>OK</v>
      </c>
      <c r="E213" s="300"/>
      <c r="F213" s="300"/>
      <c r="G213" s="300"/>
      <c r="H213" s="453"/>
      <c r="I213" s="324"/>
      <c r="J213" s="260" t="str">
        <f>J146</f>
        <v>非該当</v>
      </c>
      <c r="K213" s="300">
        <f>K146</f>
        <v>26</v>
      </c>
      <c r="L213" s="640" t="str">
        <f>L146&amp;"  ➡  "</f>
        <v xml:space="preserve">病児保育事業（病児対応型、病後児対応型）の施設整備内容について確認が必要です  ➡  </v>
      </c>
      <c r="M213" s="640"/>
      <c r="N213" s="306"/>
      <c r="O213" s="306"/>
      <c r="P213" s="306"/>
      <c r="Q213" s="306"/>
      <c r="R213" s="306"/>
      <c r="S213" s="444">
        <v>146</v>
      </c>
    </row>
    <row r="214" spans="1:19" hidden="1">
      <c r="A214" s="323"/>
      <c r="B214" s="318"/>
      <c r="C214" s="300"/>
      <c r="D214" s="300" t="str">
        <f>D156</f>
        <v>OK</v>
      </c>
      <c r="E214" s="300"/>
      <c r="F214" s="300"/>
      <c r="G214" s="300"/>
      <c r="H214" s="453"/>
      <c r="I214" s="324"/>
      <c r="J214" s="260" t="str">
        <f>J156</f>
        <v>非該当</v>
      </c>
      <c r="K214" s="300">
        <f>K156</f>
        <v>27</v>
      </c>
      <c r="L214" s="1" t="str">
        <f>L156&amp;"  ➡  "</f>
        <v xml:space="preserve">病児保育事業（体調不良児対応型）の施設整備内容について確認が必要です  ➡  </v>
      </c>
      <c r="M214" s="325"/>
      <c r="N214" s="306"/>
      <c r="O214" s="306"/>
      <c r="P214" s="306"/>
      <c r="Q214" s="306"/>
      <c r="R214" s="306"/>
      <c r="S214" s="444">
        <v>156</v>
      </c>
    </row>
    <row r="215" spans="1:19" hidden="1">
      <c r="A215" s="323"/>
      <c r="B215" s="318"/>
      <c r="C215" s="300"/>
      <c r="D215" s="300" t="str">
        <f>D166</f>
        <v>OK</v>
      </c>
      <c r="E215" s="300"/>
      <c r="F215" s="300"/>
      <c r="G215" s="300"/>
      <c r="H215" s="453"/>
      <c r="I215" s="324"/>
      <c r="J215" s="260" t="str">
        <f>J166</f>
        <v>非該当</v>
      </c>
      <c r="K215" s="300">
        <f>K166</f>
        <v>28</v>
      </c>
      <c r="L215" s="640" t="str">
        <f>L166&amp;"  ➡  "</f>
        <v xml:space="preserve">一時預かり保育事業（一般型）の施設整備内容について確認が必要です  ➡  </v>
      </c>
      <c r="M215" s="640"/>
      <c r="N215" s="306"/>
      <c r="O215" s="306"/>
      <c r="P215" s="306"/>
      <c r="Q215" s="306"/>
      <c r="R215" s="306"/>
      <c r="S215" s="444">
        <v>166</v>
      </c>
    </row>
    <row r="216" spans="1:19" hidden="1">
      <c r="A216" s="323"/>
      <c r="B216" s="318"/>
      <c r="C216" s="300"/>
      <c r="D216" s="300" t="str">
        <f>D170</f>
        <v>OK</v>
      </c>
      <c r="E216" s="300"/>
      <c r="F216" s="300"/>
      <c r="G216" s="300"/>
      <c r="H216" s="453"/>
      <c r="I216" s="324"/>
      <c r="J216" s="260" t="str">
        <f>J170</f>
        <v>非該当</v>
      </c>
      <c r="K216" s="300">
        <f>K170</f>
        <v>29</v>
      </c>
      <c r="L216" s="640" t="str">
        <f>L170&amp;"  ➡  "</f>
        <v xml:space="preserve">保育課もしくは保健所の確認が必要な場合があります  ➡  </v>
      </c>
      <c r="M216" s="640"/>
      <c r="N216" s="306"/>
      <c r="O216" s="306"/>
      <c r="P216" s="306"/>
      <c r="Q216" s="306"/>
      <c r="R216" s="306"/>
      <c r="S216" s="444">
        <v>170</v>
      </c>
    </row>
    <row r="217" spans="1:19" hidden="1">
      <c r="A217" s="323"/>
      <c r="B217" s="318"/>
      <c r="C217" s="300"/>
      <c r="D217" s="300" t="str">
        <f>D182</f>
        <v>OK</v>
      </c>
      <c r="E217" s="300"/>
      <c r="F217" s="300"/>
      <c r="G217" s="300"/>
      <c r="H217" s="453"/>
      <c r="I217" s="324"/>
      <c r="J217" s="260" t="str">
        <f>J182</f>
        <v>非該当</v>
      </c>
      <c r="K217" s="300">
        <f>K182</f>
        <v>30</v>
      </c>
      <c r="L217" s="640" t="str">
        <f>L182&amp;"  ➡  "</f>
        <v xml:space="preserve">調理室設置について確認が必要です  ➡  </v>
      </c>
      <c r="M217" s="640"/>
      <c r="N217" s="306"/>
      <c r="O217" s="306"/>
      <c r="P217" s="306"/>
      <c r="Q217" s="306"/>
      <c r="R217" s="306"/>
      <c r="S217" s="444">
        <v>182</v>
      </c>
    </row>
    <row r="218" spans="1:19" ht="31.5" customHeight="1">
      <c r="A218" s="323"/>
      <c r="B218" s="318"/>
      <c r="C218" s="300"/>
      <c r="D218" s="300"/>
      <c r="E218" s="300"/>
      <c r="F218" s="300"/>
      <c r="G218" s="300"/>
      <c r="H218" s="453"/>
      <c r="I218" s="324"/>
      <c r="J218" s="260" t="s">
        <v>368</v>
      </c>
      <c r="K218" s="326"/>
      <c r="L218" s="641" t="s">
        <v>237</v>
      </c>
      <c r="M218" s="641"/>
      <c r="N218" s="306"/>
      <c r="O218" s="306"/>
      <c r="P218" s="306"/>
      <c r="Q218" s="306"/>
      <c r="R218" s="306"/>
      <c r="S218" s="444"/>
    </row>
    <row r="219" spans="1:19" ht="24" customHeight="1">
      <c r="A219" s="327"/>
      <c r="B219" s="328"/>
      <c r="C219" s="321"/>
      <c r="D219" s="262"/>
      <c r="E219" s="262"/>
      <c r="F219" s="262"/>
      <c r="G219" s="321"/>
      <c r="H219" s="446"/>
      <c r="I219" s="321"/>
      <c r="J219" s="260" t="s">
        <v>346</v>
      </c>
      <c r="K219" s="509"/>
      <c r="L219" s="511" t="s">
        <v>420</v>
      </c>
      <c r="M219" s="509"/>
      <c r="N219" s="262"/>
      <c r="O219" s="262"/>
      <c r="P219" s="262"/>
      <c r="Q219" s="262"/>
      <c r="R219" s="262"/>
      <c r="S219" s="444"/>
    </row>
    <row r="220" spans="1:19" ht="20.25" customHeight="1">
      <c r="A220" s="327"/>
      <c r="B220" s="328"/>
      <c r="C220" s="321"/>
      <c r="D220" s="329"/>
      <c r="E220" s="604">
        <f ca="1">TODAY()</f>
        <v>45624</v>
      </c>
      <c r="F220" s="604"/>
      <c r="G220" s="321"/>
      <c r="H220" s="446"/>
      <c r="I220" s="321"/>
      <c r="J220" s="260" t="s">
        <v>366</v>
      </c>
      <c r="K220" s="330"/>
      <c r="L220" s="525" t="str">
        <f ca="1">K221</f>
        <v xml:space="preserve">保育施設名_法令SCS_3結果入力_241128 .pdf </v>
      </c>
      <c r="M220" s="331"/>
      <c r="N220" s="262"/>
      <c r="O220" s="262"/>
      <c r="P220" s="262"/>
      <c r="Q220" s="262"/>
      <c r="R220" s="262"/>
      <c r="S220" s="510" t="s">
        <v>419</v>
      </c>
    </row>
    <row r="221" spans="1:19" hidden="1">
      <c r="K221" s="1" t="str">
        <f ca="1">'【印刷提出① 基本事項】'!F7&amp;"_法令SCS_3結果入力_"&amp;TEXT(E220,"yymmdd")&amp;" .pdf "</f>
        <v xml:space="preserve">保育施設名_法令SCS_3結果入力_241128 .pdf </v>
      </c>
    </row>
  </sheetData>
  <sheetProtection algorithmName="SHA-512" hashValue="KIKKktJL9NU7NEBznFy2wgr0tbGCEcx30MObZFsnTzQqhLYFbiybT1coFbyNTUyYl/GcxHm1KXpdcypIvBGbew==" saltValue="XBhp7/JFEcs1mrc12G3xbQ==" spinCount="100000" sheet="1" objects="1" scenarios="1" formatRows="0" selectLockedCells="1" autoFilter="0"/>
  <autoFilter ref="J1:J221" xr:uid="{00000000-0009-0000-0000-000003000000}">
    <filterColumn colId="0">
      <filters>
        <filter val="●"/>
        <filter val="該当"/>
      </filters>
    </filterColumn>
  </autoFilter>
  <mergeCells count="90">
    <mergeCell ref="L213:M213"/>
    <mergeCell ref="L215:M215"/>
    <mergeCell ref="L216:M216"/>
    <mergeCell ref="L217:M217"/>
    <mergeCell ref="L218:M218"/>
    <mergeCell ref="L208:M208"/>
    <mergeCell ref="L209:M209"/>
    <mergeCell ref="L210:M210"/>
    <mergeCell ref="L211:M211"/>
    <mergeCell ref="L212:M212"/>
    <mergeCell ref="L203:M203"/>
    <mergeCell ref="L204:M204"/>
    <mergeCell ref="L205:M205"/>
    <mergeCell ref="L206:M206"/>
    <mergeCell ref="L207:M207"/>
    <mergeCell ref="L198:M198"/>
    <mergeCell ref="L199:M199"/>
    <mergeCell ref="L200:M200"/>
    <mergeCell ref="L201:M201"/>
    <mergeCell ref="L202:M202"/>
    <mergeCell ref="L193:M193"/>
    <mergeCell ref="L194:M194"/>
    <mergeCell ref="L195:M195"/>
    <mergeCell ref="L196:M196"/>
    <mergeCell ref="L197:M197"/>
    <mergeCell ref="L188:M188"/>
    <mergeCell ref="L189:M189"/>
    <mergeCell ref="L190:M190"/>
    <mergeCell ref="L191:M191"/>
    <mergeCell ref="L192:M192"/>
    <mergeCell ref="L19:M19"/>
    <mergeCell ref="L22:M22"/>
    <mergeCell ref="L13:M13"/>
    <mergeCell ref="L10:M10"/>
    <mergeCell ref="L4:M4"/>
    <mergeCell ref="L29:M29"/>
    <mergeCell ref="L36:M36"/>
    <mergeCell ref="L39:M39"/>
    <mergeCell ref="L46:M46"/>
    <mergeCell ref="L51:M51"/>
    <mergeCell ref="L40:M40"/>
    <mergeCell ref="L31:M31"/>
    <mergeCell ref="L56:M56"/>
    <mergeCell ref="L59:M59"/>
    <mergeCell ref="L64:M64"/>
    <mergeCell ref="L69:M69"/>
    <mergeCell ref="L70:M70"/>
    <mergeCell ref="L75:M75"/>
    <mergeCell ref="L80:M80"/>
    <mergeCell ref="L90:M90"/>
    <mergeCell ref="L86:M86"/>
    <mergeCell ref="L82:M82"/>
    <mergeCell ref="L113:M113"/>
    <mergeCell ref="L93:M93"/>
    <mergeCell ref="L96:M96"/>
    <mergeCell ref="L99:M99"/>
    <mergeCell ref="L102:M102"/>
    <mergeCell ref="L103:M103"/>
    <mergeCell ref="L1:M1"/>
    <mergeCell ref="K187:M187"/>
    <mergeCell ref="K186:M186"/>
    <mergeCell ref="L171:M171"/>
    <mergeCell ref="L176:M176"/>
    <mergeCell ref="L181:M181"/>
    <mergeCell ref="L183:M183"/>
    <mergeCell ref="L147:M147"/>
    <mergeCell ref="L155:M155"/>
    <mergeCell ref="L167:M167"/>
    <mergeCell ref="L157:M157"/>
    <mergeCell ref="L165:M165"/>
    <mergeCell ref="L125:M125"/>
    <mergeCell ref="L130:M130"/>
    <mergeCell ref="L132:M132"/>
    <mergeCell ref="L142:M142"/>
    <mergeCell ref="K2:L2"/>
    <mergeCell ref="E220:F220"/>
    <mergeCell ref="L71:M71"/>
    <mergeCell ref="L172:M172"/>
    <mergeCell ref="L3:M3"/>
    <mergeCell ref="L136:M136"/>
    <mergeCell ref="L139:M139"/>
    <mergeCell ref="L115:M115"/>
    <mergeCell ref="L116:M116"/>
    <mergeCell ref="L119:M119"/>
    <mergeCell ref="L123:M123"/>
    <mergeCell ref="L124:M124"/>
    <mergeCell ref="L105:M105"/>
    <mergeCell ref="L108:M108"/>
    <mergeCell ref="L109:M109"/>
    <mergeCell ref="L112:M112"/>
  </mergeCells>
  <phoneticPr fontId="3"/>
  <conditionalFormatting sqref="K20">
    <cfRule type="expression" dxfId="189" priority="133">
      <formula>AND($A$11=TRUE,$J$20="該当",$K$20="□")</formula>
    </cfRule>
  </conditionalFormatting>
  <conditionalFormatting sqref="K23">
    <cfRule type="expression" dxfId="188" priority="134">
      <formula>AND($A$11=TRUE,$J$23="該当",$K$23="□")</formula>
    </cfRule>
  </conditionalFormatting>
  <conditionalFormatting sqref="K24">
    <cfRule type="expression" dxfId="187" priority="135">
      <formula>AND($A$11=TRUE,$J$24="該当",$K$24="□")</formula>
    </cfRule>
  </conditionalFormatting>
  <conditionalFormatting sqref="K25">
    <cfRule type="expression" dxfId="186" priority="144">
      <formula>AND($A$11=TRUE,$J$25="該当",$K$25="□")</formula>
    </cfRule>
  </conditionalFormatting>
  <conditionalFormatting sqref="K26">
    <cfRule type="expression" dxfId="185" priority="147">
      <formula>AND($A$11=TRUE,$J$26="該当",$K$26="□")</formula>
    </cfRule>
  </conditionalFormatting>
  <conditionalFormatting sqref="K27">
    <cfRule type="expression" dxfId="184" priority="148">
      <formula>AND($A$11=TRUE,$J$27="該当",$K$27="□")</formula>
    </cfRule>
  </conditionalFormatting>
  <conditionalFormatting sqref="K30">
    <cfRule type="expression" dxfId="183" priority="151">
      <formula>AND($A$11=TRUE,$J$30="該当",$K$30="□",$K$37="□")</formula>
    </cfRule>
  </conditionalFormatting>
  <conditionalFormatting sqref="K31">
    <cfRule type="expression" priority="16" stopIfTrue="1">
      <formula>$F$37=3</formula>
    </cfRule>
    <cfRule type="expression" dxfId="182" priority="154">
      <formula>AND($A$11=TRUE,$J$31="該当",$K$31="□")</formula>
    </cfRule>
  </conditionalFormatting>
  <conditionalFormatting sqref="K37">
    <cfRule type="expression" dxfId="181" priority="2">
      <formula>AND($A$11=TRUE,$J$37="該当",$K$37="□",$K$30="□")</formula>
    </cfRule>
    <cfRule type="expression" dxfId="180" priority="3" stopIfTrue="1">
      <formula>$K$30="✔"</formula>
    </cfRule>
  </conditionalFormatting>
  <conditionalFormatting sqref="K40">
    <cfRule type="expression" dxfId="179" priority="227">
      <formula>AND($A$11=TRUE,$J$40="該当",$K$40="□",$K$57="□")</formula>
    </cfRule>
  </conditionalFormatting>
  <conditionalFormatting sqref="K41">
    <cfRule type="expression" dxfId="178" priority="228">
      <formula>AND($A$11=TRUE,$J$41="該当",$K$41="□")</formula>
    </cfRule>
  </conditionalFormatting>
  <conditionalFormatting sqref="K57">
    <cfRule type="expression" dxfId="177" priority="1">
      <formula>AND($A$11=TRUE,$J$57="該当",$K$57="□",$K$40="□")</formula>
    </cfRule>
  </conditionalFormatting>
  <conditionalFormatting sqref="K60">
    <cfRule type="expression" dxfId="176" priority="226">
      <formula>AND($A$11=TRUE,$J$60="該当",$K$60="□")</formula>
    </cfRule>
  </conditionalFormatting>
  <conditionalFormatting sqref="K61">
    <cfRule type="expression" dxfId="175" priority="221">
      <formula>AND($A$11=TRUE,$J$61="該当",$K$61="□")</formula>
    </cfRule>
  </conditionalFormatting>
  <conditionalFormatting sqref="K62">
    <cfRule type="expression" dxfId="174" priority="205">
      <formula>AND($A$11=TRUE,$J$62="該当",$K$62="□")</formula>
    </cfRule>
  </conditionalFormatting>
  <conditionalFormatting sqref="K65">
    <cfRule type="expression" dxfId="173" priority="243">
      <formula>AND($A$11=TRUE,$J$65="該当",$K$65="□")</formula>
    </cfRule>
  </conditionalFormatting>
  <conditionalFormatting sqref="K66">
    <cfRule type="expression" dxfId="172" priority="244">
      <formula>AND($A$11=TRUE,$J$66="該当",$K$66="□")</formula>
    </cfRule>
  </conditionalFormatting>
  <conditionalFormatting sqref="K67">
    <cfRule type="expression" dxfId="171" priority="216">
      <formula>AND($A$11=TRUE,$J$67="該当",$K$67="□")</formula>
    </cfRule>
  </conditionalFormatting>
  <conditionalFormatting sqref="K70">
    <cfRule type="expression" dxfId="170" priority="247">
      <formula>AND($A$11=TRUE,$J$70="該当",$K$70="□")</formula>
    </cfRule>
  </conditionalFormatting>
  <conditionalFormatting sqref="K83">
    <cfRule type="expression" dxfId="169" priority="209">
      <formula>AND($A$11=TRUE,$J$83="該当",$K$83="□",$K$84="□")</formula>
    </cfRule>
  </conditionalFormatting>
  <conditionalFormatting sqref="K84">
    <cfRule type="expression" dxfId="168" priority="242">
      <formula>AND($A$11=TRUE,$J$84="該当",$K$84="□",$K$83="□")</formula>
    </cfRule>
  </conditionalFormatting>
  <conditionalFormatting sqref="K87">
    <cfRule type="expression" dxfId="167" priority="258">
      <formula>AND($A$11=TRUE,$J$87="該当",$K$87="□",$K$88="□")</formula>
    </cfRule>
  </conditionalFormatting>
  <conditionalFormatting sqref="K88">
    <cfRule type="expression" dxfId="166" priority="245">
      <formula>AND($A$11=TRUE,$J$88="該当",$K$88="□",$K$87="□")</formula>
    </cfRule>
  </conditionalFormatting>
  <conditionalFormatting sqref="K91">
    <cfRule type="expression" dxfId="165" priority="246">
      <formula>AND($A$11=TRUE,$J$91="該当",$K$91="□")</formula>
    </cfRule>
  </conditionalFormatting>
  <conditionalFormatting sqref="K94">
    <cfRule type="expression" dxfId="164" priority="211">
      <formula>AND($A$11=TRUE,$J$94="該当",$K$94="□")</formula>
    </cfRule>
  </conditionalFormatting>
  <conditionalFormatting sqref="K97">
    <cfRule type="expression" dxfId="163" priority="212">
      <formula>AND($A$11=TRUE,$J$97="該当",$K$97="□")</formula>
    </cfRule>
  </conditionalFormatting>
  <conditionalFormatting sqref="K100">
    <cfRule type="expression" dxfId="162" priority="213">
      <formula>AND($A$11=TRUE,$J$100="該当",$K$100="□")</formula>
    </cfRule>
  </conditionalFormatting>
  <conditionalFormatting sqref="K103">
    <cfRule type="expression" dxfId="161" priority="240">
      <formula>AND($A$11=TRUE,$J$103="該当",$K$103="□")</formula>
    </cfRule>
  </conditionalFormatting>
  <conditionalFormatting sqref="K106">
    <cfRule type="expression" dxfId="160" priority="239">
      <formula>AND($A$11=TRUE,$J$106="該当",$K$106="□")</formula>
    </cfRule>
  </conditionalFormatting>
  <conditionalFormatting sqref="K109:K110">
    <cfRule type="expression" dxfId="159" priority="195">
      <formula>AND($A$11=TRUE,$J$110="該当",SUM($E$109:$E$110)=0)</formula>
    </cfRule>
  </conditionalFormatting>
  <conditionalFormatting sqref="K113">
    <cfRule type="expression" dxfId="158" priority="178">
      <formula>AND($A$11=TRUE,$J$113="該当",$K$113="□")</formula>
    </cfRule>
  </conditionalFormatting>
  <conditionalFormatting sqref="K116:K117">
    <cfRule type="expression" dxfId="157" priority="257">
      <formula>AND($A$11=TRUE,$J$116="該当",SUM($E$116:$E$117)=0)</formula>
    </cfRule>
  </conditionalFormatting>
  <conditionalFormatting sqref="K120:K121">
    <cfRule type="expression" dxfId="156" priority="191">
      <formula>AND($A$11=TRUE,$J$120="該当",SUM($E$120:$E$121)=0)</formula>
    </cfRule>
  </conditionalFormatting>
  <conditionalFormatting sqref="K124:K125">
    <cfRule type="expression" dxfId="155" priority="183">
      <formula>AND($A$11=TRUE,$J$124="該当",SUM($E$124:$E$125)=0)</formula>
    </cfRule>
  </conditionalFormatting>
  <conditionalFormatting sqref="K133:K134">
    <cfRule type="expression" dxfId="154" priority="193">
      <formula>AND($A$11=TRUE,$J$133="該当",SUM($E$133:$E$134)=0)</formula>
    </cfRule>
  </conditionalFormatting>
  <conditionalFormatting sqref="K137">
    <cfRule type="expression" dxfId="153" priority="230">
      <formula>AND($A$11=TRUE,$J$137="該当",$K$137="□")</formula>
    </cfRule>
  </conditionalFormatting>
  <conditionalFormatting sqref="K140">
    <cfRule type="expression" dxfId="152" priority="231">
      <formula>AND($A$11=TRUE,$J$140="該当",$K$140="□")</formula>
    </cfRule>
  </conditionalFormatting>
  <conditionalFormatting sqref="K143:K145">
    <cfRule type="expression" dxfId="151" priority="237">
      <formula>AND($A$11=TRUE,$J$143="該当",SUM($E$143:$E$145)=0)</formula>
    </cfRule>
  </conditionalFormatting>
  <conditionalFormatting sqref="K148">
    <cfRule type="expression" dxfId="150" priority="251">
      <formula>AND($A$11=TRUE,$J$148="該当",$K$148="□")</formula>
    </cfRule>
  </conditionalFormatting>
  <conditionalFormatting sqref="K149">
    <cfRule type="expression" dxfId="149" priority="252">
      <formula>AND($A$11=TRUE,$J$149="該当",$K$149="□")</formula>
    </cfRule>
  </conditionalFormatting>
  <conditionalFormatting sqref="K150">
    <cfRule type="expression" dxfId="148" priority="255">
      <formula>AND($A$11=TRUE,$J$150="該当",$K$150="□")</formula>
    </cfRule>
  </conditionalFormatting>
  <conditionalFormatting sqref="K158">
    <cfRule type="expression" dxfId="147" priority="187">
      <formula>AND($A$11=TRUE,$J$158="該当",$K$158="□")</formula>
    </cfRule>
  </conditionalFormatting>
  <conditionalFormatting sqref="K159">
    <cfRule type="expression" dxfId="146" priority="188">
      <formula>AND($A$11=TRUE,$J$159="該当",$K$159="□")</formula>
    </cfRule>
  </conditionalFormatting>
  <conditionalFormatting sqref="K160">
    <cfRule type="expression" dxfId="145" priority="232">
      <formula>AND($A$11=TRUE,$J$160="該当",$K$160="□")</formula>
    </cfRule>
  </conditionalFormatting>
  <conditionalFormatting sqref="K168">
    <cfRule type="expression" dxfId="144" priority="218">
      <formula>AND($A$11=TRUE,$J$168="該当",$K$168="□")</formula>
    </cfRule>
  </conditionalFormatting>
  <conditionalFormatting sqref="K184:K185">
    <cfRule type="expression" dxfId="143" priority="263">
      <formula>AND($A$11=TRUE,$J$184="該当",SUM($E$184:$E$185)=0)</formula>
    </cfRule>
  </conditionalFormatting>
  <conditionalFormatting sqref="K188">
    <cfRule type="expression" dxfId="142" priority="116">
      <formula>$D$188=1</formula>
    </cfRule>
  </conditionalFormatting>
  <conditionalFormatting sqref="K189">
    <cfRule type="expression" dxfId="141" priority="115">
      <formula>$D$189=2</formula>
    </cfRule>
  </conditionalFormatting>
  <conditionalFormatting sqref="K190">
    <cfRule type="expression" dxfId="140" priority="114">
      <formula>$D$190=3</formula>
    </cfRule>
  </conditionalFormatting>
  <conditionalFormatting sqref="K191">
    <cfRule type="expression" dxfId="139" priority="113">
      <formula>$D$191=4</formula>
    </cfRule>
  </conditionalFormatting>
  <conditionalFormatting sqref="K192">
    <cfRule type="expression" dxfId="138" priority="112">
      <formula>$D$192=5</formula>
    </cfRule>
  </conditionalFormatting>
  <conditionalFormatting sqref="K193">
    <cfRule type="expression" dxfId="137" priority="111">
      <formula>$D$193</formula>
    </cfRule>
  </conditionalFormatting>
  <conditionalFormatting sqref="K194">
    <cfRule type="expression" dxfId="136" priority="110">
      <formula>$D$194</formula>
    </cfRule>
  </conditionalFormatting>
  <conditionalFormatting sqref="K195">
    <cfRule type="expression" dxfId="135" priority="109">
      <formula>$D$195=8</formula>
    </cfRule>
  </conditionalFormatting>
  <conditionalFormatting sqref="K196">
    <cfRule type="expression" dxfId="134" priority="108">
      <formula>$D$196=9</formula>
    </cfRule>
  </conditionalFormatting>
  <conditionalFormatting sqref="K197">
    <cfRule type="expression" dxfId="133" priority="107">
      <formula>$D$197=10</formula>
    </cfRule>
  </conditionalFormatting>
  <conditionalFormatting sqref="K198">
    <cfRule type="expression" dxfId="132" priority="106">
      <formula>$D$198=11</formula>
    </cfRule>
  </conditionalFormatting>
  <conditionalFormatting sqref="K199">
    <cfRule type="expression" dxfId="131" priority="105">
      <formula>$D$199=12</formula>
    </cfRule>
  </conditionalFormatting>
  <conditionalFormatting sqref="K200">
    <cfRule type="expression" dxfId="130" priority="104">
      <formula>$D$200=13</formula>
    </cfRule>
  </conditionalFormatting>
  <conditionalFormatting sqref="K201">
    <cfRule type="expression" dxfId="129" priority="103">
      <formula>$D$201=14</formula>
    </cfRule>
  </conditionalFormatting>
  <conditionalFormatting sqref="K202">
    <cfRule type="expression" dxfId="128" priority="102">
      <formula>$D$202=15</formula>
    </cfRule>
  </conditionalFormatting>
  <conditionalFormatting sqref="K203">
    <cfRule type="expression" dxfId="127" priority="101">
      <formula>$D$203=16</formula>
    </cfRule>
  </conditionalFormatting>
  <conditionalFormatting sqref="K204">
    <cfRule type="expression" dxfId="126" priority="100">
      <formula>$D$204=17</formula>
    </cfRule>
  </conditionalFormatting>
  <conditionalFormatting sqref="K205">
    <cfRule type="expression" dxfId="125" priority="99">
      <formula>$D$205=18</formula>
    </cfRule>
  </conditionalFormatting>
  <conditionalFormatting sqref="K206">
    <cfRule type="expression" dxfId="124" priority="98">
      <formula>$D$206=19</formula>
    </cfRule>
  </conditionalFormatting>
  <conditionalFormatting sqref="K207">
    <cfRule type="expression" dxfId="123" priority="97">
      <formula>$D$207=20</formula>
    </cfRule>
  </conditionalFormatting>
  <conditionalFormatting sqref="K208">
    <cfRule type="expression" dxfId="122" priority="96">
      <formula>$D$208=21</formula>
    </cfRule>
  </conditionalFormatting>
  <conditionalFormatting sqref="K209">
    <cfRule type="expression" dxfId="121" priority="95">
      <formula>$D$209=22</formula>
    </cfRule>
  </conditionalFormatting>
  <conditionalFormatting sqref="K210">
    <cfRule type="expression" dxfId="120" priority="94">
      <formula>$D$210=23</formula>
    </cfRule>
  </conditionalFormatting>
  <conditionalFormatting sqref="K211">
    <cfRule type="expression" dxfId="119" priority="93">
      <formula>$D$211=24</formula>
    </cfRule>
  </conditionalFormatting>
  <conditionalFormatting sqref="K212">
    <cfRule type="expression" dxfId="118" priority="92">
      <formula>$D$212=25</formula>
    </cfRule>
  </conditionalFormatting>
  <conditionalFormatting sqref="K213">
    <cfRule type="expression" dxfId="117" priority="91">
      <formula>$D$213=26</formula>
    </cfRule>
  </conditionalFormatting>
  <conditionalFormatting sqref="K214">
    <cfRule type="expression" dxfId="116" priority="90">
      <formula>$D$214=27</formula>
    </cfRule>
  </conditionalFormatting>
  <conditionalFormatting sqref="K215">
    <cfRule type="expression" dxfId="115" priority="89">
      <formula>$D$215=28</formula>
    </cfRule>
  </conditionalFormatting>
  <conditionalFormatting sqref="K216">
    <cfRule type="expression" dxfId="114" priority="88">
      <formula>$D$216=29</formula>
    </cfRule>
  </conditionalFormatting>
  <conditionalFormatting sqref="K217">
    <cfRule type="expression" dxfId="113" priority="87">
      <formula>$D$217=30</formula>
    </cfRule>
  </conditionalFormatting>
  <conditionalFormatting sqref="K12:M17">
    <cfRule type="expression" dxfId="111" priority="319">
      <formula>$J$12="非該当"</formula>
    </cfRule>
  </conditionalFormatting>
  <conditionalFormatting sqref="K18:M20">
    <cfRule type="expression" dxfId="110" priority="4194">
      <formula>$J$18="非該当"</formula>
    </cfRule>
  </conditionalFormatting>
  <conditionalFormatting sqref="K21:M27">
    <cfRule type="expression" dxfId="109" priority="326">
      <formula>$J$21="非該当"</formula>
    </cfRule>
  </conditionalFormatting>
  <conditionalFormatting sqref="K28:M30 K31:L31 K32:M37">
    <cfRule type="expression" dxfId="108" priority="4258">
      <formula>$J$28="非該当"</formula>
    </cfRule>
  </conditionalFormatting>
  <conditionalFormatting sqref="K32:M39 K41:M185 K40:L40 K31:L31 K12:M30">
    <cfRule type="expression" dxfId="107" priority="317" stopIfTrue="1">
      <formula>$B$4=1</formula>
    </cfRule>
  </conditionalFormatting>
  <conditionalFormatting sqref="K38:M39 K40:L40 K41:M57">
    <cfRule type="expression" dxfId="106" priority="329">
      <formula>$J$38="非該当"</formula>
    </cfRule>
  </conditionalFormatting>
  <conditionalFormatting sqref="K58:M62">
    <cfRule type="expression" dxfId="105" priority="331">
      <formula>$J$58="非該当"</formula>
    </cfRule>
  </conditionalFormatting>
  <conditionalFormatting sqref="K63:M67">
    <cfRule type="expression" dxfId="104" priority="333">
      <formula>$J$63="非該当"</formula>
    </cfRule>
  </conditionalFormatting>
  <conditionalFormatting sqref="K68:M80">
    <cfRule type="expression" dxfId="103" priority="334">
      <formula>$J$68="非該当"</formula>
    </cfRule>
  </conditionalFormatting>
  <conditionalFormatting sqref="K81:M84">
    <cfRule type="expression" dxfId="102" priority="336">
      <formula>$J$81="非該当"</formula>
    </cfRule>
  </conditionalFormatting>
  <conditionalFormatting sqref="K85:M88">
    <cfRule type="expression" dxfId="101" priority="337">
      <formula>$J$85="非該当"</formula>
    </cfRule>
  </conditionalFormatting>
  <conditionalFormatting sqref="K89:M91">
    <cfRule type="expression" dxfId="100" priority="338">
      <formula>$J$89="非該当"</formula>
    </cfRule>
  </conditionalFormatting>
  <conditionalFormatting sqref="K92:M94">
    <cfRule type="expression" dxfId="99" priority="340">
      <formula>$J$92="非該当"</formula>
    </cfRule>
  </conditionalFormatting>
  <conditionalFormatting sqref="K95:M97">
    <cfRule type="expression" dxfId="98" priority="339">
      <formula>$J$95="非該当"</formula>
    </cfRule>
  </conditionalFormatting>
  <conditionalFormatting sqref="K98:M100">
    <cfRule type="expression" dxfId="97" priority="355">
      <formula>$J$98="非該当"</formula>
    </cfRule>
  </conditionalFormatting>
  <conditionalFormatting sqref="K101:M103">
    <cfRule type="expression" dxfId="96" priority="341">
      <formula>$J$101="非該当"</formula>
    </cfRule>
  </conditionalFormatting>
  <conditionalFormatting sqref="K104:M106">
    <cfRule type="expression" dxfId="95" priority="342">
      <formula>$J$104="非該当"</formula>
    </cfRule>
  </conditionalFormatting>
  <conditionalFormatting sqref="K107:M110">
    <cfRule type="expression" dxfId="94" priority="343">
      <formula>$J$107="非該当"</formula>
    </cfRule>
  </conditionalFormatting>
  <conditionalFormatting sqref="K111:M113">
    <cfRule type="expression" dxfId="93" priority="318">
      <formula>$J$111="非該当"</formula>
    </cfRule>
  </conditionalFormatting>
  <conditionalFormatting sqref="K114:M117">
    <cfRule type="expression" dxfId="92" priority="345">
      <formula>$J$114="非該当"</formula>
    </cfRule>
  </conditionalFormatting>
  <conditionalFormatting sqref="K118:M121">
    <cfRule type="expression" dxfId="91" priority="322">
      <formula>$J$118="非該当"</formula>
    </cfRule>
  </conditionalFormatting>
  <conditionalFormatting sqref="K122:M130">
    <cfRule type="expression" dxfId="90" priority="323">
      <formula>$J$122="非該当"</formula>
    </cfRule>
  </conditionalFormatting>
  <conditionalFormatting sqref="K131:M134">
    <cfRule type="expression" dxfId="89" priority="324">
      <formula>$J$131="非該当"</formula>
    </cfRule>
  </conditionalFormatting>
  <conditionalFormatting sqref="K135:M137">
    <cfRule type="expression" dxfId="88" priority="325">
      <formula>$J$135="非該当"</formula>
    </cfRule>
  </conditionalFormatting>
  <conditionalFormatting sqref="K138:M140">
    <cfRule type="expression" dxfId="87" priority="328">
      <formula>$J$138="非該当"</formula>
    </cfRule>
  </conditionalFormatting>
  <conditionalFormatting sqref="K141:M145">
    <cfRule type="expression" dxfId="86" priority="330">
      <formula>$J$141="非該当"</formula>
    </cfRule>
  </conditionalFormatting>
  <conditionalFormatting sqref="K146:M155">
    <cfRule type="expression" dxfId="85" priority="321">
      <formula>$J$146="非該当"</formula>
    </cfRule>
  </conditionalFormatting>
  <conditionalFormatting sqref="K156:M165">
    <cfRule type="expression" dxfId="84" priority="332">
      <formula>$J$156="非該当"</formula>
    </cfRule>
  </conditionalFormatting>
  <conditionalFormatting sqref="K166:M169">
    <cfRule type="expression" dxfId="83" priority="335">
      <formula>$J$166="非該当"</formula>
    </cfRule>
  </conditionalFormatting>
  <conditionalFormatting sqref="K170:M181">
    <cfRule type="expression" dxfId="82" priority="369">
      <formula>$J$170="非該当"</formula>
    </cfRule>
  </conditionalFormatting>
  <conditionalFormatting sqref="K182:M185">
    <cfRule type="expression" dxfId="81" priority="4190">
      <formula>$J$182="非該当"</formula>
    </cfRule>
  </conditionalFormatting>
  <conditionalFormatting sqref="K187:M187">
    <cfRule type="expression" dxfId="78" priority="50">
      <formula>"D173=""NO"""</formula>
    </cfRule>
  </conditionalFormatting>
  <conditionalFormatting sqref="L46">
    <cfRule type="expression" dxfId="77" priority="157">
      <formula>AND($A$11=TRUE,$J$46="該当",$L$46="直接入力してください",$K$40="✔")</formula>
    </cfRule>
  </conditionalFormatting>
  <conditionalFormatting sqref="L51">
    <cfRule type="expression" dxfId="76" priority="200">
      <formula>AND($A$11=TRUE,$J$51="該当",$L$51="直接入力してください",$K$40="✔")</formula>
    </cfRule>
  </conditionalFormatting>
  <conditionalFormatting sqref="L56">
    <cfRule type="expression" dxfId="75" priority="215">
      <formula>AND($A$11=TRUE,$J$56="該当",$L$56="直接入力してください",$M$57="直接入力してください",$K$40="✔")</formula>
    </cfRule>
  </conditionalFormatting>
  <conditionalFormatting sqref="L75">
    <cfRule type="expression" dxfId="74" priority="203">
      <formula>AND($A$11=TRUE,$J$75="該当",$L$75="直接入力してください")</formula>
    </cfRule>
  </conditionalFormatting>
  <conditionalFormatting sqref="L176">
    <cfRule type="expression" dxfId="73" priority="235">
      <formula>AND($A$11=TRUE,$J$176="該当",$L$176="直接入力してください")</formula>
    </cfRule>
  </conditionalFormatting>
  <conditionalFormatting sqref="L188">
    <cfRule type="expression" dxfId="72" priority="52">
      <formula>$D$188="OK"</formula>
    </cfRule>
  </conditionalFormatting>
  <conditionalFormatting sqref="L189">
    <cfRule type="expression" dxfId="71" priority="53">
      <formula>$D$189="OK"</formula>
    </cfRule>
  </conditionalFormatting>
  <conditionalFormatting sqref="L190">
    <cfRule type="expression" dxfId="70" priority="54">
      <formula>$D$190="OK"</formula>
    </cfRule>
  </conditionalFormatting>
  <conditionalFormatting sqref="L191">
    <cfRule type="expression" dxfId="69" priority="55">
      <formula>$D$191="OK"</formula>
    </cfRule>
  </conditionalFormatting>
  <conditionalFormatting sqref="L192">
    <cfRule type="expression" dxfId="68" priority="56">
      <formula>$D$192="OK"</formula>
    </cfRule>
  </conditionalFormatting>
  <conditionalFormatting sqref="L193">
    <cfRule type="expression" dxfId="67" priority="57">
      <formula>$D$193="OK"</formula>
    </cfRule>
  </conditionalFormatting>
  <conditionalFormatting sqref="L194">
    <cfRule type="expression" dxfId="66" priority="58">
      <formula>$D$194="OK"</formula>
    </cfRule>
  </conditionalFormatting>
  <conditionalFormatting sqref="L195">
    <cfRule type="expression" dxfId="65" priority="59">
      <formula>$D$195="OK"</formula>
    </cfRule>
  </conditionalFormatting>
  <conditionalFormatting sqref="L196">
    <cfRule type="expression" dxfId="64" priority="60">
      <formula>$D$196="OK"</formula>
    </cfRule>
  </conditionalFormatting>
  <conditionalFormatting sqref="L197">
    <cfRule type="expression" dxfId="63" priority="61">
      <formula>$D$197="OK"</formula>
    </cfRule>
  </conditionalFormatting>
  <conditionalFormatting sqref="L198">
    <cfRule type="expression" dxfId="62" priority="62">
      <formula>$D$198="OK"</formula>
    </cfRule>
  </conditionalFormatting>
  <conditionalFormatting sqref="L199">
    <cfRule type="expression" dxfId="61" priority="63">
      <formula>$D$199="OK"</formula>
    </cfRule>
  </conditionalFormatting>
  <conditionalFormatting sqref="L200">
    <cfRule type="expression" dxfId="60" priority="64">
      <formula>$D$200="OK"</formula>
    </cfRule>
  </conditionalFormatting>
  <conditionalFormatting sqref="L201">
    <cfRule type="expression" dxfId="59" priority="65">
      <formula>$D$201="OK"</formula>
    </cfRule>
  </conditionalFormatting>
  <conditionalFormatting sqref="L202">
    <cfRule type="expression" dxfId="58" priority="66">
      <formula>$D$202="OK"</formula>
    </cfRule>
  </conditionalFormatting>
  <conditionalFormatting sqref="L203">
    <cfRule type="expression" dxfId="57" priority="67">
      <formula>$D$203="OK"</formula>
    </cfRule>
  </conditionalFormatting>
  <conditionalFormatting sqref="L204">
    <cfRule type="expression" dxfId="56" priority="68">
      <formula>$D$204="OK"</formula>
    </cfRule>
  </conditionalFormatting>
  <conditionalFormatting sqref="L205">
    <cfRule type="expression" dxfId="55" priority="69">
      <formula>$D$205="OK"</formula>
    </cfRule>
  </conditionalFormatting>
  <conditionalFormatting sqref="L206">
    <cfRule type="expression" dxfId="54" priority="70">
      <formula>$D$206="OK"</formula>
    </cfRule>
  </conditionalFormatting>
  <conditionalFormatting sqref="L207">
    <cfRule type="expression" dxfId="53" priority="71">
      <formula>$D$207="OK"</formula>
    </cfRule>
  </conditionalFormatting>
  <conditionalFormatting sqref="L208">
    <cfRule type="expression" dxfId="52" priority="72">
      <formula>$D$208="OK"</formula>
    </cfRule>
  </conditionalFormatting>
  <conditionalFormatting sqref="L209">
    <cfRule type="expression" dxfId="51" priority="73">
      <formula>$D$209="OK"</formula>
    </cfRule>
  </conditionalFormatting>
  <conditionalFormatting sqref="L210">
    <cfRule type="expression" dxfId="50" priority="74">
      <formula>$D$210="OK"</formula>
    </cfRule>
  </conditionalFormatting>
  <conditionalFormatting sqref="L211">
    <cfRule type="expression" dxfId="49" priority="75">
      <formula>$D$211="OK"</formula>
    </cfRule>
  </conditionalFormatting>
  <conditionalFormatting sqref="L212">
    <cfRule type="expression" dxfId="48" priority="76">
      <formula>$D$212="OK"</formula>
    </cfRule>
  </conditionalFormatting>
  <conditionalFormatting sqref="L213">
    <cfRule type="expression" dxfId="47" priority="77">
      <formula>$D$213="OK"</formula>
    </cfRule>
  </conditionalFormatting>
  <conditionalFormatting sqref="L214">
    <cfRule type="expression" dxfId="46" priority="78">
      <formula>$D$214="OK"</formula>
    </cfRule>
  </conditionalFormatting>
  <conditionalFormatting sqref="L215">
    <cfRule type="expression" dxfId="45" priority="79">
      <formula>$D$215="OK"</formula>
    </cfRule>
  </conditionalFormatting>
  <conditionalFormatting sqref="L216">
    <cfRule type="expression" dxfId="44" priority="80">
      <formula>$D$216="OK"</formula>
    </cfRule>
  </conditionalFormatting>
  <conditionalFormatting sqref="L1:M1">
    <cfRule type="expression" dxfId="43" priority="4">
      <formula>IF($D$187="ALLOK",TRUE,FALSE)</formula>
    </cfRule>
  </conditionalFormatting>
  <conditionalFormatting sqref="L36:M36">
    <cfRule type="expression" dxfId="42" priority="182">
      <formula>AND($A$11=TRUE,$J$36="該当",$L$36="直接入力してください",$K$30="✔")</formula>
    </cfRule>
    <cfRule type="expression" priority="29" stopIfTrue="1">
      <formula>AND($A$11=TRUE,$J$34="該当",$F$37=3)</formula>
    </cfRule>
  </conditionalFormatting>
  <conditionalFormatting sqref="L80:M80">
    <cfRule type="expression" dxfId="41" priority="224">
      <formula>AND($A$11=TRUE,$J$80="該当",$L$80="直接入力してください")</formula>
    </cfRule>
  </conditionalFormatting>
  <conditionalFormatting sqref="L130:M130">
    <cfRule type="expression" dxfId="40" priority="192">
      <formula>AND($A$11=TRUE,$J$130="該当",$L$130="直接入力してください")</formula>
    </cfRule>
  </conditionalFormatting>
  <conditionalFormatting sqref="L155:M155">
    <cfRule type="expression" dxfId="39" priority="260">
      <formula>AND($A$11=TRUE,$J$155="該当",$L$155="直接入力してください")</formula>
    </cfRule>
  </conditionalFormatting>
  <conditionalFormatting sqref="L165:M165">
    <cfRule type="expression" dxfId="38" priority="217">
      <formula>AND($A$11=TRUE,$J$165="該当",$L$165="直接入力してください")</formula>
    </cfRule>
  </conditionalFormatting>
  <conditionalFormatting sqref="L181:M181">
    <cfRule type="expression" dxfId="37" priority="254">
      <formula>AND($A$11=TRUE,$J$181="該当",$L$181="直接入力してください")</formula>
    </cfRule>
  </conditionalFormatting>
  <conditionalFormatting sqref="L217:M217">
    <cfRule type="expression" dxfId="36" priority="51">
      <formula>$D$217="OK"</formula>
    </cfRule>
  </conditionalFormatting>
  <conditionalFormatting sqref="M11">
    <cfRule type="expression" dxfId="31" priority="214">
      <formula>$C$11=0</formula>
    </cfRule>
  </conditionalFormatting>
  <conditionalFormatting sqref="M14">
    <cfRule type="expression" dxfId="30" priority="45">
      <formula>AND($A$11=TRUE,$J$14="該当",$M$14="直接入力してください")</formula>
    </cfRule>
  </conditionalFormatting>
  <conditionalFormatting sqref="M15">
    <cfRule type="expression" dxfId="29" priority="82">
      <formula>AND($A$11=TRUE,$J$15="該当",$M$15="直接入力してください")</formula>
    </cfRule>
  </conditionalFormatting>
  <conditionalFormatting sqref="M16">
    <cfRule type="expression" dxfId="28" priority="84">
      <formula>AND($A$11=TRUE,$J$16="該当",$M$16="直接入力してください")</formula>
    </cfRule>
  </conditionalFormatting>
  <conditionalFormatting sqref="M17">
    <cfRule type="expression" dxfId="27" priority="85">
      <formula>AND($A$11=TRUE,$J$17="該当",$M$17="直接入力してください")</formula>
    </cfRule>
  </conditionalFormatting>
  <conditionalFormatting sqref="M33">
    <cfRule type="expression" dxfId="26" priority="315">
      <formula>AND($A$11=TRUE,$J$33="該当",$M$33="日付：",$K$30="✔")</formula>
    </cfRule>
  </conditionalFormatting>
  <conditionalFormatting sqref="M33:M34">
    <cfRule type="expression" priority="30" stopIfTrue="1">
      <formula>AND($A$11=TRUE,$J$34="該当",$F$37=3)</formula>
    </cfRule>
  </conditionalFormatting>
  <conditionalFormatting sqref="M34">
    <cfRule type="expression" dxfId="25" priority="222">
      <formula>AND($A$11=TRUE,$J$34="該当",$M$34="自治体名：　　　　　/担当課：　　　　　　　/担当者名：",$K$30="✔")</formula>
    </cfRule>
  </conditionalFormatting>
  <conditionalFormatting sqref="M37">
    <cfRule type="expression" priority="4259" stopIfTrue="1">
      <formula>AND($A$11=TRUE,$J$34="該当",$G$31=3)</formula>
    </cfRule>
    <cfRule type="expression" dxfId="24" priority="316">
      <formula>AND($K$37="✔",$M$37="直接入力してください")</formula>
    </cfRule>
  </conditionalFormatting>
  <conditionalFormatting sqref="M43">
    <cfRule type="expression" dxfId="23" priority="198">
      <formula>AND($A$11=TRUE,$J$43="該当",$M$43="日付：",$K$40="✔")</formula>
    </cfRule>
  </conditionalFormatting>
  <conditionalFormatting sqref="M43:M44 L46:M46 M48:M49 L51:M51 M53:M54 L56:M56">
    <cfRule type="expression" priority="24" stopIfTrue="1">
      <formula>AND($A$11=TRUE,$J$57="該当",$F$57=9)</formula>
    </cfRule>
  </conditionalFormatting>
  <conditionalFormatting sqref="M44">
    <cfRule type="expression" dxfId="22" priority="199">
      <formula>AND($A$11=TRUE,$J$44="該当",$M$44="自治体名：　　　　　/担当課：　　　　　　　/担当者名：",$K$40="✔")</formula>
    </cfRule>
  </conditionalFormatting>
  <conditionalFormatting sqref="M48">
    <cfRule type="expression" dxfId="21" priority="196">
      <formula>AND($A$11=TRUE,$J$48="該当",$M$48="日付：",$K$40="✔")</formula>
    </cfRule>
  </conditionalFormatting>
  <conditionalFormatting sqref="M49">
    <cfRule type="expression" dxfId="20" priority="197">
      <formula>AND($A$11=TRUE,$J$49="該当",$M$49="自治体名：　　　　　/担当課：　　　　　　　/担当者名：",$K$40="✔")</formula>
    </cfRule>
  </conditionalFormatting>
  <conditionalFormatting sqref="M53">
    <cfRule type="expression" dxfId="19" priority="201">
      <formula>AND($A$11=TRUE,$J$53="該当",$M$53="日付：",$K$40="✔")</formula>
    </cfRule>
  </conditionalFormatting>
  <conditionalFormatting sqref="M54">
    <cfRule type="expression" dxfId="18" priority="202">
      <formula>AND($A$11=TRUE,$J$54="該当",$M$54="自治体名：　　　　　/担当課：　　　　　　　/担当者名：",$K$40="✔")</formula>
    </cfRule>
  </conditionalFormatting>
  <conditionalFormatting sqref="M57">
    <cfRule type="expression" dxfId="17" priority="204">
      <formula>AND($K$57="✔",$M$57="直接入力してください")</formula>
    </cfRule>
    <cfRule type="expression" priority="27" stopIfTrue="1">
      <formula>AND($A$11=TRUE,$J$57="該当",$F$41=9)</formula>
    </cfRule>
  </conditionalFormatting>
  <conditionalFormatting sqref="M72">
    <cfRule type="expression" dxfId="16" priority="248">
      <formula>AND($A$11=TRUE,$J$72="該当",$M$72="日付：")</formula>
    </cfRule>
  </conditionalFormatting>
  <conditionalFormatting sqref="M73">
    <cfRule type="expression" dxfId="15" priority="220">
      <formula>AND($A$11=TRUE,$J$73="該当",$M$73="自治体名：　　　　　/担当課：　　　　　　　/担当者名：")</formula>
    </cfRule>
  </conditionalFormatting>
  <conditionalFormatting sqref="M77">
    <cfRule type="expression" dxfId="14" priority="207">
      <formula>AND($A$11=TRUE,$J$77="該当",$M$77="日付：")</formula>
    </cfRule>
  </conditionalFormatting>
  <conditionalFormatting sqref="M78">
    <cfRule type="expression" dxfId="13" priority="208">
      <formula>AND($A$11=TRUE,$J$78="該当",$M$78="自治体名：　　　　　/担当課：　　　　　　　/担当者名：")</formula>
    </cfRule>
  </conditionalFormatting>
  <conditionalFormatting sqref="M84">
    <cfRule type="expression" dxfId="12" priority="233">
      <formula>AND($A$11=TRUE,$J$84="該当",$E$84=1,$M$84="直接入力してください")</formula>
    </cfRule>
  </conditionalFormatting>
  <conditionalFormatting sqref="M88">
    <cfRule type="expression" dxfId="11" priority="261">
      <formula>AND($A$11=TRUE,$J$88="該当",$K$88="✔",$M$88="直接入力してください")</formula>
    </cfRule>
  </conditionalFormatting>
  <conditionalFormatting sqref="M127">
    <cfRule type="expression" dxfId="10" priority="185">
      <formula>AND($A$11=TRUE,$J$127="該当",$M$127="日付：")</formula>
    </cfRule>
  </conditionalFormatting>
  <conditionalFormatting sqref="M128">
    <cfRule type="expression" dxfId="9" priority="186">
      <formula>AND($A$11=TRUE,$J$128="該当",$M$128="自治体名：　　　　　/担当課：　　　　　　　/担当者名：")</formula>
    </cfRule>
  </conditionalFormatting>
  <conditionalFormatting sqref="M152">
    <cfRule type="expression" dxfId="8" priority="40">
      <formula>AND($A$11=TRUE,$J$152="該当",$M$152="日付：")</formula>
    </cfRule>
  </conditionalFormatting>
  <conditionalFormatting sqref="M153">
    <cfRule type="expression" dxfId="7" priority="259">
      <formula>AND($A$11=TRUE,$J$153="該当",$M$153="自治体名：　　　　　/担当課：　　　　　　　/担当者名：")</formula>
    </cfRule>
  </conditionalFormatting>
  <conditionalFormatting sqref="M162">
    <cfRule type="expression" dxfId="6" priority="181">
      <formula>AND($A$11=TRUE,$J$162="該当",$M$162="日付：")</formula>
    </cfRule>
  </conditionalFormatting>
  <conditionalFormatting sqref="M163">
    <cfRule type="expression" dxfId="5" priority="189">
      <formula>AND($A$11=TRUE,$J$163="該当",$M$163="自治体名：　　　　　/担当課：　　　　　　　/担当者名：")</formula>
    </cfRule>
  </conditionalFormatting>
  <conditionalFormatting sqref="M169">
    <cfRule type="expression" dxfId="4" priority="219">
      <formula>AND($A$11=TRUE,$J$169="該当",$M$169="自治体名：　　　　　/担当課：　　　　　　　/担当者名：")</formula>
    </cfRule>
  </conditionalFormatting>
  <conditionalFormatting sqref="M173">
    <cfRule type="expression" dxfId="3" priority="234">
      <formula>AND($A$11=TRUE,$J$173="該当",$M$173="日付：")</formula>
    </cfRule>
  </conditionalFormatting>
  <conditionalFormatting sqref="M174">
    <cfRule type="expression" dxfId="2" priority="229">
      <formula>AND($A$11=TRUE,$J$174="該当",$M$174="自治体名：　　　　　/担当課：　　　　　　　/担当者名：")</formula>
    </cfRule>
  </conditionalFormatting>
  <conditionalFormatting sqref="M178">
    <cfRule type="expression" dxfId="1" priority="236">
      <formula>AND($A$11=TRUE,$J$178="該当",$M$178="日付：")</formula>
    </cfRule>
  </conditionalFormatting>
  <conditionalFormatting sqref="M179">
    <cfRule type="expression" dxfId="0" priority="253">
      <formula>AND($A$11=TRUE,$J$179="該当",$M$179="自治体名：　　　　　/担当課：　　　　　　　/担当者名：")</formula>
    </cfRule>
  </conditionalFormatting>
  <dataValidations count="2">
    <dataValidation type="list" showInputMessage="1" showErrorMessage="1" sqref="K69:K71 K87:K88 K184:K185 K133:K134 K140 K64:K67 K83:K84 K136:K137 K60:K62 K91 K168 K115:K117 K108:K110 K119:K121 K143:K145 K57 K112:K113 K124:K125 K93:K94 K147:K150 K97 K100 K103 K105:K106 K20 K23:K27 K158:K160 K30:K31 K41 K40" xr:uid="{00000000-0002-0000-0300-000000000000}">
      <formula1>"□,✔"</formula1>
    </dataValidation>
    <dataValidation type="list" allowBlank="1" showInputMessage="1" showErrorMessage="1" sqref="K37" xr:uid="{00000000-0002-0000-0300-000001000000}">
      <formula1>"□,✔"</formula1>
    </dataValidation>
  </dataValidations>
  <pageMargins left="0.70866141732283472" right="0.70866141732283472" top="0.74803149606299213" bottom="0.74803149606299213" header="0.31496062992125984" footer="0.31496062992125984"/>
  <pageSetup paperSize="9" scale="88" fitToHeight="0" orientation="portrait" verticalDpi="1200" r:id="rId1"/>
  <headerFooter>
    <oddHeader>&amp;C&amp;A&amp;R&amp;D</oddHeader>
    <oddFooter>&amp;C&amp;P/&amp;N</oddFooter>
  </headerFooter>
  <rowBreaks count="1" manualBreakCount="1">
    <brk id="186" min="10"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BF12AEDE-B8CF-473D-A7DB-BB57050DD738}">
            <xm:f>AND('【印刷提出② 変更確認】'!G16=0,'【印刷提出② 変更確認】'!G144=0,'【印刷提出② 変更確認】'!G149=0,'【印刷提出② 変更確認】'!G154=0,'【印刷提出② 変更確認】'!G159=0,'【印刷提出② 変更確認】'!G164=0,'【印刷提出② 変更確認】'!G174=0,'【印刷提出② 変更確認】'!G179=0)</xm:f>
            <x14:dxf>
              <font>
                <color theme="0"/>
              </font>
              <fill>
                <patternFill patternType="none">
                  <bgColor auto="1"/>
                </patternFill>
              </fill>
            </x14:dxf>
          </x14:cfRule>
          <xm:sqref>K2</xm:sqref>
        </x14:conditionalFormatting>
        <x14:conditionalFormatting xmlns:xm="http://schemas.microsoft.com/office/excel/2006/main">
          <x14:cfRule type="expression" priority="8" id="{8D0C264A-0EDF-4B00-BBD9-958502274404}">
            <xm:f>AND('【印刷提出② 変更確認】'!G16&gt;0,'【印刷提出② 変更確認】'!G144&gt;0,'【印刷提出② 変更確認】'!G149&gt;0,'【印刷提出② 変更確認】'!G154&gt;0,'【印刷提出② 変更確認】'!G159&gt;0,'【印刷提出② 変更確認】'!G164&gt;0,'【印刷提出② 変更確認】'!G174&gt;0)</xm:f>
            <x14:dxf>
              <border>
                <bottom style="thin">
                  <color auto="1"/>
                </bottom>
                <vertical/>
                <horizontal/>
              </border>
            </x14:dxf>
          </x14:cfRule>
          <xm:sqref>K10</xm:sqref>
        </x14:conditionalFormatting>
        <x14:conditionalFormatting xmlns:xm="http://schemas.microsoft.com/office/excel/2006/main">
          <x14:cfRule type="expression" priority="11" id="{187742DC-4492-4123-8142-E09F4694187B}">
            <xm:f>AND('【印刷提出② 変更確認】'!F16=0,'【印刷提出② 変更確認】'!F144=0,'【印刷提出② 変更確認】'!F149=0,'【印刷提出② 変更確認】'!F154=0,'【印刷提出② 変更確認】'!F159=0,'【印刷提出② 変更確認】'!F164=0,'【印刷提出② 変更確認】'!F174=0,'【印刷提出② 変更確認】'!F179=0)</xm:f>
            <x14:dxf>
              <font>
                <color theme="0"/>
              </font>
              <fill>
                <patternFill patternType="none">
                  <bgColor auto="1"/>
                </patternFill>
              </fill>
              <border>
                <bottom style="thin">
                  <color theme="0"/>
                </bottom>
              </border>
            </x14:dxf>
          </x14:cfRule>
          <xm:sqref>K10:M10</xm:sqref>
        </x14:conditionalFormatting>
        <x14:conditionalFormatting xmlns:xm="http://schemas.microsoft.com/office/excel/2006/main">
          <x14:cfRule type="expression" priority="9" id="{0642B645-A534-4079-AC24-ED3BB9F3749A}">
            <xm:f>AND('【印刷提出② 変更確認】'!G16=0,'【印刷提出② 変更確認】'!G144=0,'【印刷提出② 変更確認】'!G149=0,'【印刷提出② 変更確認】'!G154=0,'【印刷提出② 変更確認】'!G159=0,'【印刷提出② 変更確認】'!G164=0,'【印刷提出② 変更確認】'!G174=0, '【印刷提出② 変更確認】'!G169=0,'【印刷提出② 変更確認】'!G174=0,'【印刷提出② 変更確認】'!G179=0)</xm:f>
            <x14:dxf>
              <border>
                <left style="thin">
                  <color theme="0"/>
                </left>
                <right style="thin">
                  <color theme="0"/>
                </right>
                <top style="thin">
                  <color theme="0"/>
                </top>
                <bottom style="thin">
                  <color theme="0"/>
                </bottom>
              </border>
            </x14:dxf>
          </x14:cfRule>
          <xm:sqref>K186:M186</xm:sqref>
        </x14:conditionalFormatting>
        <x14:conditionalFormatting xmlns:xm="http://schemas.microsoft.com/office/excel/2006/main">
          <x14:cfRule type="expression" priority="34" id="{66D0E12F-2118-4CD4-B9D8-80144996BAD5}">
            <xm:f>AND('【印刷提出② 変更確認】'!$G$16=0,'【印刷提出② 変更確認】'!$G$183&lt;8)</xm:f>
            <x14:dxf>
              <font>
                <color theme="0"/>
              </font>
            </x14:dxf>
          </x14:cfRule>
          <xm:sqref>K187:M187</xm:sqref>
        </x14:conditionalFormatting>
        <x14:conditionalFormatting xmlns:xm="http://schemas.microsoft.com/office/excel/2006/main">
          <x14:cfRule type="expression" priority="370" id="{DDF5CDC2-5E4E-4171-983A-AC7D248C105E}">
            <xm:f>'【印刷提出① 基本事項】'!$K$5="文字を消して直接ここに「法人名」を入力してください"</xm:f>
            <x14:dxf>
              <font>
                <b val="0"/>
                <i val="0"/>
                <color rgb="FFFF0000"/>
              </font>
              <fill>
                <patternFill>
                  <bgColor rgb="FFFFFF00"/>
                </patternFill>
              </fill>
            </x14:dxf>
          </x14:cfRule>
          <xm:sqref>M5</xm:sqref>
        </x14:conditionalFormatting>
        <x14:conditionalFormatting xmlns:xm="http://schemas.microsoft.com/office/excel/2006/main">
          <x14:cfRule type="expression" priority="371" id="{B02AAAEB-BB23-45E6-B804-38FF06F14B7D}">
            <xm:f>'【印刷提出① 基本事項】'!$K$7="文字を消して直接ここに「保育施設名」を入力してください"</xm:f>
            <x14:dxf>
              <font>
                <b val="0"/>
                <i val="0"/>
                <color rgb="FFFF0000"/>
              </font>
              <fill>
                <patternFill>
                  <bgColor rgb="FFFFFF00"/>
                </patternFill>
              </fill>
            </x14:dxf>
          </x14:cfRule>
          <xm:sqref>M6</xm:sqref>
        </x14:conditionalFormatting>
        <x14:conditionalFormatting xmlns:xm="http://schemas.microsoft.com/office/excel/2006/main">
          <x14:cfRule type="expression" priority="4180" id="{5C1D1865-CAAF-48B3-990E-04137C4D96F9}">
            <xm:f>'【印刷提出① 基本事項】'!$K$9="入力してください"</xm:f>
            <x14:dxf>
              <font>
                <b val="0"/>
                <i val="0"/>
                <color rgb="FFFF0000"/>
              </font>
              <fill>
                <patternFill>
                  <bgColor rgb="FFFFFF00"/>
                </patternFill>
              </fill>
            </x14:dxf>
          </x14:cfRule>
          <xm:sqref>M7</xm:sqref>
        </x14:conditionalFormatting>
        <x14:conditionalFormatting xmlns:xm="http://schemas.microsoft.com/office/excel/2006/main">
          <x14:cfRule type="expression" priority="4184" id="{D7D369B3-C4D5-4807-860D-B5F365645FC0}">
            <xm:f>'【印刷提出① 基本事項】'!$P$13="入力してください"</xm:f>
            <x14:dxf>
              <font>
                <b val="0"/>
                <i val="0"/>
                <color rgb="FFFF0000"/>
              </font>
              <fill>
                <patternFill>
                  <bgColor rgb="FFFFFF00"/>
                </patternFill>
              </fill>
            </x14:dxf>
          </x14:cfRule>
          <xm:sqref>M8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【マニュアル】</vt:lpstr>
      <vt:lpstr>【印刷提出① 基本事項】</vt:lpstr>
      <vt:lpstr>【印刷提出② 変更確認】</vt:lpstr>
      <vt:lpstr>【印刷提出③ 結果入力】</vt:lpstr>
      <vt:lpstr>・2016年度※平成28</vt:lpstr>
      <vt:lpstr>・2017年度※平成29</vt:lpstr>
      <vt:lpstr>・2017年度※平成30</vt:lpstr>
      <vt:lpstr>・2018年度※平成30</vt:lpstr>
      <vt:lpstr>・2019年度※令和元</vt:lpstr>
      <vt:lpstr>・2020年度※令和2</vt:lpstr>
      <vt:lpstr>・2021年度※令和3</vt:lpstr>
      <vt:lpstr>・2022年度※令和4</vt:lpstr>
      <vt:lpstr>・入力してください</vt:lpstr>
      <vt:lpstr>【マニュアル】!Print_Area</vt:lpstr>
      <vt:lpstr>'【印刷提出① 基本事項】'!Print_Area</vt:lpstr>
      <vt:lpstr>'【印刷提出② 変更確認】'!Print_Area</vt:lpstr>
      <vt:lpstr>'【印刷提出③ 結果入力】'!Print_Area</vt:lpstr>
      <vt:lpstr>運営開始年度</vt:lpstr>
      <vt:lpstr>選択してください</vt:lpstr>
      <vt:lpstr>入力してください</vt:lpstr>
      <vt:lpstr>入力の順番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2024-11-21T06:01:04Z</cp:lastPrinted>
  <dcterms:created xsi:type="dcterms:W3CDTF">2023-11-16T01:25:17Z</dcterms:created>
  <dcterms:modified xsi:type="dcterms:W3CDTF">2024-11-28T09:10:09Z</dcterms:modified>
</cp:coreProperties>
</file>