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always" codeName="ThisWorkbook" autoCompressPictures="0"/>
  <mc:AlternateContent xmlns:mc="http://schemas.openxmlformats.org/markup-compatibility/2006">
    <mc:Choice Requires="x15">
      <x15ac:absPath xmlns:x15ac="http://schemas.microsoft.com/office/spreadsheetml/2010/11/ac" url="\\cc-fs\共有\両立支援事業部\個人フォルダー\♥建築士関連（随時調整）\建築士専用\R8法令セルフチェックシート\"/>
    </mc:Choice>
  </mc:AlternateContent>
  <xr:revisionPtr revIDLastSave="0" documentId="13_ncr:1_{09191E4C-C7D8-4CED-B9BE-EA463DFB7083}" xr6:coauthVersionLast="47" xr6:coauthVersionMax="47" xr10:uidLastSave="{00000000-0000-0000-0000-000000000000}"/>
  <bookViews>
    <workbookView xWindow="390" yWindow="390" windowWidth="20190" windowHeight="13815" xr2:uid="{00000000-000D-0000-FFFF-FFFF00000000}"/>
  </bookViews>
  <sheets>
    <sheet name="【はじめに】" sheetId="19" r:id="rId1"/>
    <sheet name="【マニュアル】" sheetId="18" r:id="rId2"/>
    <sheet name="【印刷提出① 基本事項】" sheetId="14" r:id="rId3"/>
    <sheet name="【印刷提出② 変更確認】" sheetId="1" r:id="rId4"/>
    <sheet name="【印刷提出③ 結果入力】" sheetId="4" r:id="rId5"/>
  </sheets>
  <externalReferences>
    <externalReference r:id="rId6"/>
  </externalReferences>
  <definedNames>
    <definedName name="_xlnm._FilterDatabase" localSheetId="4" hidden="1">'【印刷提出③ 結果入力】'!$J$2:$J$256</definedName>
    <definedName name="・2016年度※平成28">テーブル9[・2016年度※平成28]</definedName>
    <definedName name="・2017年度※平成29">テーブル10[・2017年度※平成29]</definedName>
    <definedName name="・2017年度※平成30">テーブル10[・2017年度※平成29]</definedName>
    <definedName name="・2018年度※平成30">テーブル11[・2018年度※平成30]</definedName>
    <definedName name="・2019年度※令和元">テーブル12[・2019年度※令和元]</definedName>
    <definedName name="・2020年度※令和2">テーブル13[・2020年度※令和2]</definedName>
    <definedName name="・2021年度※令和3">テーブル14[・2021年度※令和3]</definedName>
    <definedName name="・2022年度※令和4">テーブル15[・2022年度※令和4]</definedName>
    <definedName name="・入力してください">テーブル8[[#All],[選択してください]]</definedName>
    <definedName name="_xlnm.Print_Area" localSheetId="0">【はじめに】!$C$2:$E$10</definedName>
    <definedName name="_xlnm.Print_Area" localSheetId="1">【マニュアル】!$C$2:$D$258</definedName>
    <definedName name="_xlnm.Print_Area" localSheetId="2">'【印刷提出① 基本事項】'!$I$2:$T$41</definedName>
    <definedName name="_xlnm.Print_Area" localSheetId="3">'【印刷提出② 変更確認】'!$E$4:$R$241</definedName>
    <definedName name="_xlnm.Print_Area" localSheetId="4">'【印刷提出③ 結果入力】'!$K$3:$M$252</definedName>
    <definedName name="Z_29AD5CCF_8FC4_4967_B7E7_5C07F6A62AA2_.wvu.FilterData" localSheetId="4" hidden="1">'【印刷提出③ 結果入力】'!#REF!</definedName>
    <definedName name="Z_2AF57083_9CEC_4BCD_94C3_7053D249D049_.wvu.FilterData" localSheetId="4" hidden="1">'【印刷提出③ 結果入力】'!#REF!</definedName>
    <definedName name="Z_2AF57083_9CEC_4BCD_94C3_7053D249D049_.wvu.PrintArea" localSheetId="4" hidden="1">'【印刷提出③ 結果入力】'!#REF!</definedName>
    <definedName name="Z_3F957820_786D_45CF_971E_6139B2C16C9C_.wvu.FilterData" localSheetId="4" hidden="1">'【印刷提出③ 結果入力】'!#REF!</definedName>
    <definedName name="Z_3FB0810F_5A49_4A13_B0F9_7E985F0BB6CF_.wvu.FilterData" localSheetId="4" hidden="1">'【印刷提出③ 結果入力】'!#REF!</definedName>
    <definedName name="Z_55391D45_FFC7_4779_8571_9ECEF0D4C06A_.wvu.FilterData" localSheetId="4" hidden="1">'【印刷提出③ 結果入力】'!#REF!</definedName>
    <definedName name="Z_55391D45_FFC7_4779_8571_9ECEF0D4C06A_.wvu.PrintArea" localSheetId="4" hidden="1">'【印刷提出③ 結果入力】'!#REF!</definedName>
    <definedName name="Z_7028DD1E_93C1_4948_8583_2A1FA09A7BE4_.wvu.FilterData" localSheetId="4" hidden="1">'【印刷提出③ 結果入力】'!#REF!</definedName>
    <definedName name="Z_81D81CE1_08DD_4882_9B5D_03A26B9FCB75_.wvu.FilterData" localSheetId="4" hidden="1">'【印刷提出③ 結果入力】'!#REF!</definedName>
    <definedName name="Z_A4EAE8D9_13B8_4A98_8E71_F343BEE86472_.wvu.FilterData" localSheetId="4" hidden="1">'【印刷提出③ 結果入力】'!#REF!</definedName>
    <definedName name="Z_A949D45A_D497_459A_86EA_8A0A09EB619A_.wvu.FilterData" localSheetId="4" hidden="1">'【印刷提出③ 結果入力】'!#REF!</definedName>
    <definedName name="Z_ACC70898_8724_433C_8C3C_2B881F400E54_.wvu.FilterData" localSheetId="4" hidden="1">'【印刷提出③ 結果入力】'!#REF!</definedName>
    <definedName name="運営開始年度">'【印刷提出① 基本事項】'!$AD$61:$AK$61</definedName>
    <definedName name="選択してください">テーブル8[選択してください]</definedName>
    <definedName name="入力してください">テーブル8[[#All],[選択してください]]</definedName>
    <definedName name="入力の順番" localSheetId="1">'[1]【印刷提出① 基本事項】'!$F$7,'[1]【印刷提出① 基本事項】'!$F$9,'[1]【印刷提出① 基本事項】'!$F$11,'[1]【印刷提出① 基本事項】'!$F$13,'[1]【印刷提出① 基本事項】'!$K$9,'[1]【印刷提出① 基本事項】'!$K$11,'[1]【印刷提出① 基本事項】'!$K$13,'[1]【印刷提出① 基本事項】'!$F$5</definedName>
    <definedName name="入力の順番">'【印刷提出① 基本事項】'!$K$7,'【印刷提出① 基本事項】'!$K$9,'【印刷提出① 基本事項】'!$K$11,'【印刷提出① 基本事項】'!$K$13,'【印刷提出① 基本事項】'!$P$9,'【印刷提出① 基本事項】'!$P$11,'【印刷提出① 基本事項】'!$P$13,'【印刷提出① 基本事項】'!$K$5</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4" l="1"/>
  <c r="X142" i="1"/>
  <c r="X141" i="1"/>
  <c r="X99" i="1"/>
  <c r="X98" i="1"/>
  <c r="O29" i="14"/>
  <c r="O32" i="14"/>
  <c r="B5" i="4"/>
  <c r="F116" i="4"/>
  <c r="A109" i="1"/>
  <c r="AX108" i="1" l="1"/>
  <c r="W108" i="1"/>
  <c r="W128" i="1"/>
  <c r="F113" i="4"/>
  <c r="F154" i="4"/>
  <c r="F143" i="4"/>
  <c r="F153" i="4"/>
  <c r="F142" i="4"/>
  <c r="J251" i="4"/>
  <c r="K251" i="4"/>
  <c r="K250" i="4"/>
  <c r="L251" i="4"/>
  <c r="D215" i="4"/>
  <c r="F215" i="4"/>
  <c r="E213" i="4" s="1"/>
  <c r="E251" i="4" s="1"/>
  <c r="F137" i="4"/>
  <c r="F157" i="4"/>
  <c r="F208" i="4"/>
  <c r="F209" i="4"/>
  <c r="F165" i="4"/>
  <c r="F166" i="4"/>
  <c r="F167" i="4"/>
  <c r="G148" i="4"/>
  <c r="G146" i="4"/>
  <c r="G145" i="4"/>
  <c r="F98" i="4"/>
  <c r="F91" i="4"/>
  <c r="G93" i="4"/>
  <c r="F92" i="4"/>
  <c r="G82" i="4"/>
  <c r="G87" i="4"/>
  <c r="F33" i="4"/>
  <c r="G49" i="4"/>
  <c r="F46" i="4"/>
  <c r="F44" i="4"/>
  <c r="G36" i="4"/>
  <c r="F99" i="4"/>
  <c r="G100" i="4"/>
  <c r="F134" i="4" l="1"/>
  <c r="F133" i="4"/>
  <c r="F125" i="4"/>
  <c r="F124" i="4"/>
  <c r="G64" i="4"/>
  <c r="G41" i="4"/>
  <c r="G39" i="4"/>
  <c r="G38" i="4"/>
  <c r="F31" i="4"/>
  <c r="G29" i="4" l="1"/>
  <c r="B11" i="4"/>
  <c r="Y13" i="1" s="1"/>
  <c r="B53" i="1"/>
  <c r="AZ13" i="1" l="1"/>
  <c r="AR13" i="1"/>
  <c r="AF13" i="1"/>
  <c r="AP13" i="1"/>
  <c r="AO13" i="1"/>
  <c r="Z13" i="1"/>
  <c r="BC13" i="1"/>
  <c r="AQ13" i="1"/>
  <c r="AE13" i="1"/>
  <c r="BB13" i="1"/>
  <c r="BB239" i="1" s="1"/>
  <c r="BB8" i="1" s="1"/>
  <c r="AD13" i="1"/>
  <c r="BA13" i="1"/>
  <c r="AL13" i="1"/>
  <c r="AW13" i="1"/>
  <c r="AK13" i="1"/>
  <c r="AV13" i="1"/>
  <c r="AJ13" i="1"/>
  <c r="AU13" i="1"/>
  <c r="AI13" i="1"/>
  <c r="AC13" i="1"/>
  <c r="AX13" i="1"/>
  <c r="AS13" i="1"/>
  <c r="AY13" i="1"/>
  <c r="AB13" i="1"/>
  <c r="AT13" i="1"/>
  <c r="AG13" i="1"/>
  <c r="AM13" i="1"/>
  <c r="AH13" i="1"/>
  <c r="AN13" i="1"/>
  <c r="AA13" i="1"/>
  <c r="C239" i="1"/>
  <c r="J206" i="4" l="1"/>
  <c r="J207" i="4"/>
  <c r="BD205" i="1"/>
  <c r="AQ220" i="1"/>
  <c r="AR205" i="1"/>
  <c r="F212" i="4" l="1"/>
  <c r="L250" i="4"/>
  <c r="A66" i="1"/>
  <c r="Q239" i="1"/>
  <c r="W235" i="1"/>
  <c r="W230" i="1"/>
  <c r="BD235" i="1"/>
  <c r="BD230" i="1"/>
  <c r="BD225" i="1"/>
  <c r="BD220" i="1"/>
  <c r="BD215" i="1"/>
  <c r="BD210" i="1"/>
  <c r="V225" i="1"/>
  <c r="W225" i="1"/>
  <c r="AS230" i="1"/>
  <c r="W220" i="1"/>
  <c r="W215" i="1"/>
  <c r="W210" i="1"/>
  <c r="W205" i="1"/>
  <c r="BD65" i="1" l="1"/>
  <c r="W65" i="1"/>
  <c r="AX65" i="1"/>
  <c r="AG84" i="1"/>
  <c r="AH86" i="1"/>
  <c r="AG85" i="1"/>
  <c r="AH85" i="1"/>
  <c r="AG86" i="1"/>
  <c r="AH67" i="1"/>
  <c r="AE67" i="1"/>
  <c r="AG68" i="1"/>
  <c r="AG67" i="1"/>
  <c r="K202" i="1" l="1"/>
  <c r="A170" i="1"/>
  <c r="R185" i="1" s="1"/>
  <c r="Q168" i="1"/>
  <c r="K163" i="1"/>
  <c r="A25" i="1"/>
  <c r="BD32" i="1" l="1"/>
  <c r="W32" i="1"/>
  <c r="W26" i="1"/>
  <c r="BD27" i="1"/>
  <c r="BD26" i="1"/>
  <c r="BD169" i="1"/>
  <c r="AC169" i="1"/>
  <c r="AA170" i="1"/>
  <c r="C181" i="1"/>
  <c r="A31" i="1"/>
  <c r="AA24" i="1"/>
  <c r="C201" i="1"/>
  <c r="Q201" i="1"/>
  <c r="Q202" i="1"/>
  <c r="C182" i="1"/>
  <c r="C198" i="1"/>
  <c r="Q150" i="1"/>
  <c r="Q107" i="1"/>
  <c r="Q64" i="1"/>
  <c r="Q23" i="1"/>
  <c r="AA186" i="1" l="1"/>
  <c r="AD170" i="1"/>
  <c r="AB26" i="1"/>
  <c r="AD25" i="1"/>
  <c r="B31" i="1"/>
  <c r="B27" i="1" s="1"/>
  <c r="Q18" i="1" l="1"/>
  <c r="B37" i="1" l="1"/>
  <c r="A37" i="1" s="1"/>
  <c r="BD48" i="1" l="1"/>
  <c r="W48" i="1"/>
  <c r="W43" i="1"/>
  <c r="BD43" i="1"/>
  <c r="W39" i="1"/>
  <c r="BD39" i="1"/>
  <c r="A43" i="1"/>
  <c r="AA36" i="1"/>
  <c r="A53" i="1"/>
  <c r="B56" i="1" l="1"/>
  <c r="BD54" i="1"/>
  <c r="W54" i="1"/>
  <c r="Q59" i="1"/>
  <c r="K59" i="1"/>
  <c r="Y16" i="1"/>
  <c r="Y239" i="1" s="1"/>
  <c r="Y8" i="1" s="1"/>
  <c r="K145" i="1"/>
  <c r="Z17" i="1"/>
  <c r="K102" i="1" l="1"/>
  <c r="AH111" i="1" l="1"/>
  <c r="X53" i="1"/>
  <c r="X54" i="1"/>
  <c r="Q145" i="1" l="1"/>
  <c r="AG127" i="1"/>
  <c r="AH129" i="1"/>
  <c r="AG129" i="1"/>
  <c r="AH128" i="1"/>
  <c r="AG128" i="1"/>
  <c r="C43" i="1"/>
  <c r="AC43" i="1"/>
  <c r="Q102" i="1"/>
  <c r="B72" i="1"/>
  <c r="C115" i="1"/>
  <c r="B115" i="1"/>
  <c r="A128" i="1"/>
  <c r="A115" i="1"/>
  <c r="C128" i="1"/>
  <c r="B128" i="1"/>
  <c r="A85" i="1"/>
  <c r="B43" i="1"/>
  <c r="C85" i="1"/>
  <c r="B85" i="1"/>
  <c r="A72" i="1"/>
  <c r="C72" i="1"/>
  <c r="B132" i="1" l="1"/>
  <c r="B39" i="1"/>
  <c r="AW24" i="1"/>
  <c r="AB27" i="1"/>
  <c r="B117" i="1"/>
  <c r="B74" i="1"/>
  <c r="B89" i="1"/>
  <c r="G15" i="4"/>
  <c r="B3" i="4"/>
  <c r="A152" i="1"/>
  <c r="BC158" i="1" l="1"/>
  <c r="AJ160" i="1"/>
  <c r="AL160" i="1"/>
  <c r="AL159" i="1"/>
  <c r="BC159" i="1"/>
  <c r="BC152" i="1"/>
  <c r="AM159" i="1"/>
  <c r="AK153" i="1"/>
  <c r="AY151" i="1"/>
  <c r="AJ154" i="1"/>
  <c r="AL154" i="1"/>
  <c r="BC153" i="1"/>
  <c r="AM153" i="1"/>
  <c r="AL153" i="1"/>
  <c r="Q163" i="1"/>
  <c r="C154" i="1"/>
  <c r="C160" i="1"/>
  <c r="R196" i="1"/>
  <c r="AC24" i="1"/>
  <c r="BC239" i="1" l="1"/>
  <c r="V26" i="1"/>
  <c r="AA38" i="1"/>
  <c r="J212" i="4" l="1"/>
  <c r="D212" i="4" s="1"/>
  <c r="BC8" i="1"/>
  <c r="J211" i="4"/>
  <c r="J210" i="4"/>
  <c r="J250" i="4" s="1"/>
  <c r="E210" i="4" l="1"/>
  <c r="E250" i="4" s="1"/>
  <c r="AO141" i="1"/>
  <c r="AN139" i="1"/>
  <c r="AA140" i="1"/>
  <c r="AA139" i="1"/>
  <c r="AI134" i="1"/>
  <c r="AC133" i="1"/>
  <c r="AD129" i="1"/>
  <c r="AB129" i="1"/>
  <c r="AE128" i="1"/>
  <c r="AB128" i="1"/>
  <c r="AH127" i="1"/>
  <c r="AA127" i="1"/>
  <c r="AN122" i="1"/>
  <c r="AO121" i="1"/>
  <c r="AI116" i="1"/>
  <c r="AC115" i="1"/>
  <c r="AG111" i="1"/>
  <c r="AD111" i="1"/>
  <c r="AB111" i="1"/>
  <c r="AH110" i="1"/>
  <c r="AG110" i="1"/>
  <c r="AE110" i="1"/>
  <c r="AB110" i="1"/>
  <c r="BD108" i="1"/>
  <c r="AH109" i="1"/>
  <c r="AG109" i="1"/>
  <c r="AA109" i="1"/>
  <c r="X140" i="1"/>
  <c r="X139" i="1"/>
  <c r="R138" i="1"/>
  <c r="X135" i="1"/>
  <c r="X134" i="1"/>
  <c r="U134" i="1"/>
  <c r="X133" i="1"/>
  <c r="R132" i="1"/>
  <c r="BD129" i="1"/>
  <c r="X129" i="1"/>
  <c r="W129" i="1"/>
  <c r="V129" i="1"/>
  <c r="BD128" i="1"/>
  <c r="X128" i="1"/>
  <c r="V128" i="1"/>
  <c r="X127" i="1"/>
  <c r="V127" i="1"/>
  <c r="R126" i="1"/>
  <c r="X122" i="1"/>
  <c r="X121" i="1"/>
  <c r="R120" i="1"/>
  <c r="X117" i="1"/>
  <c r="X116" i="1"/>
  <c r="U116" i="1"/>
  <c r="X115" i="1"/>
  <c r="R114" i="1"/>
  <c r="X111" i="1"/>
  <c r="V111" i="1"/>
  <c r="X110" i="1"/>
  <c r="V110" i="1"/>
  <c r="X109" i="1"/>
  <c r="V109" i="1"/>
  <c r="X108" i="1"/>
  <c r="R108" i="1"/>
  <c r="BD85" i="1" l="1"/>
  <c r="W86" i="1"/>
  <c r="U91" i="1"/>
  <c r="W154" i="1"/>
  <c r="V154" i="1"/>
  <c r="W160" i="1"/>
  <c r="V160" i="1"/>
  <c r="W169" i="1"/>
  <c r="V170" i="1"/>
  <c r="U192" i="1"/>
  <c r="X17" i="1"/>
  <c r="X16" i="1"/>
  <c r="X27" i="1"/>
  <c r="X26" i="1"/>
  <c r="X25" i="1"/>
  <c r="X97" i="1"/>
  <c r="X96" i="1"/>
  <c r="X92" i="1"/>
  <c r="X91" i="1"/>
  <c r="X90" i="1"/>
  <c r="X86" i="1"/>
  <c r="X85" i="1"/>
  <c r="X84" i="1"/>
  <c r="X160" i="1"/>
  <c r="X159" i="1"/>
  <c r="X158" i="1"/>
  <c r="X152" i="1"/>
  <c r="X154" i="1"/>
  <c r="X153" i="1"/>
  <c r="X151" i="1"/>
  <c r="X169" i="1"/>
  <c r="X170" i="1"/>
  <c r="X171" i="1"/>
  <c r="X177" i="1"/>
  <c r="X176" i="1"/>
  <c r="X175" i="1"/>
  <c r="X187" i="1"/>
  <c r="X186" i="1"/>
  <c r="X182" i="1"/>
  <c r="X181" i="1"/>
  <c r="X193" i="1"/>
  <c r="X192" i="1"/>
  <c r="X191" i="1"/>
  <c r="X198" i="1"/>
  <c r="X197" i="1"/>
  <c r="X236" i="1"/>
  <c r="X235" i="1"/>
  <c r="X231" i="1"/>
  <c r="X230" i="1"/>
  <c r="X226" i="1"/>
  <c r="X225" i="1"/>
  <c r="X221" i="1"/>
  <c r="X220" i="1"/>
  <c r="X216" i="1"/>
  <c r="X215" i="1"/>
  <c r="X211" i="1"/>
  <c r="X210" i="1"/>
  <c r="X206" i="1"/>
  <c r="X205" i="1"/>
  <c r="X49" i="1"/>
  <c r="X48" i="1"/>
  <c r="X44" i="1"/>
  <c r="X43" i="1"/>
  <c r="X39" i="1"/>
  <c r="X38" i="1"/>
  <c r="X37" i="1"/>
  <c r="X52" i="1"/>
  <c r="X36" i="1"/>
  <c r="X33" i="1"/>
  <c r="X32" i="1"/>
  <c r="X31" i="1"/>
  <c r="X30" i="1"/>
  <c r="X24" i="1"/>
  <c r="X79" i="1"/>
  <c r="X78" i="1"/>
  <c r="X74" i="1"/>
  <c r="X73" i="1"/>
  <c r="X72" i="1"/>
  <c r="X68" i="1"/>
  <c r="X67" i="1"/>
  <c r="X66" i="1"/>
  <c r="X65" i="1"/>
  <c r="R65" i="1"/>
  <c r="AI32" i="1"/>
  <c r="A243" i="1" l="1"/>
  <c r="K244" i="1" s="1"/>
  <c r="H243" i="1" s="1"/>
  <c r="BA239" i="1"/>
  <c r="BA8" i="1" s="1"/>
  <c r="AV239" i="1"/>
  <c r="AV8" i="1" s="1"/>
  <c r="AT239" i="1"/>
  <c r="AT8" i="1" s="1"/>
  <c r="AM239" i="1"/>
  <c r="AM8" i="1" s="1"/>
  <c r="AJ239" i="1"/>
  <c r="AJ8" i="1" s="1"/>
  <c r="Y13" i="14"/>
  <c r="Y11" i="14"/>
  <c r="Y9" i="14"/>
  <c r="S9" i="14"/>
  <c r="F27" i="14"/>
  <c r="K245" i="1" l="1"/>
  <c r="J150" i="4"/>
  <c r="J152" i="4"/>
  <c r="J151" i="4"/>
  <c r="J205" i="4"/>
  <c r="AU239" i="1" l="1"/>
  <c r="AU8" i="1" s="1"/>
  <c r="AH68" i="1"/>
  <c r="AH66" i="1"/>
  <c r="AG66" i="1"/>
  <c r="M7" i="4"/>
  <c r="Q9" i="1"/>
  <c r="L221" i="4"/>
  <c r="L22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AY239" i="1"/>
  <c r="AY8" i="1" s="1"/>
  <c r="AI73" i="1"/>
  <c r="U73" i="1"/>
  <c r="V68" i="1"/>
  <c r="V67" i="1"/>
  <c r="V66" i="1"/>
  <c r="AW239" i="1"/>
  <c r="AW8" i="1" s="1"/>
  <c r="V186" i="1"/>
  <c r="AC11" i="14"/>
  <c r="AB39" i="1"/>
  <c r="AA97" i="1"/>
  <c r="AC72" i="1"/>
  <c r="BD86" i="1"/>
  <c r="AO98" i="1"/>
  <c r="AA96" i="1"/>
  <c r="AN96" i="1"/>
  <c r="AB86" i="1"/>
  <c r="AD86" i="1"/>
  <c r="AC90" i="1"/>
  <c r="AI91" i="1"/>
  <c r="F254" i="4"/>
  <c r="K256" i="4" s="1"/>
  <c r="P14" i="14"/>
  <c r="I44" i="14" s="1"/>
  <c r="I43" i="14" s="1"/>
  <c r="G200" i="4"/>
  <c r="G195" i="4"/>
  <c r="G184" i="4"/>
  <c r="G174" i="4"/>
  <c r="G84" i="4"/>
  <c r="G79" i="4"/>
  <c r="G61" i="4"/>
  <c r="G56" i="4"/>
  <c r="G51" i="4"/>
  <c r="AB14" i="14"/>
  <c r="K255" i="4" l="1"/>
  <c r="L254" i="4" s="1"/>
  <c r="J163" i="4"/>
  <c r="J165" i="4"/>
  <c r="J164" i="4"/>
  <c r="I45" i="14"/>
  <c r="J183" i="4"/>
  <c r="J182" i="4"/>
  <c r="AP198" i="1"/>
  <c r="O27" i="14" l="1"/>
  <c r="AI192" i="1" l="1"/>
  <c r="AA187" i="1"/>
  <c r="AD187" i="1"/>
  <c r="AD186" i="1"/>
  <c r="AB186" i="1"/>
  <c r="AP182" i="1"/>
  <c r="AP239" i="1" s="1"/>
  <c r="AP8" i="1" s="1"/>
  <c r="AI176" i="1"/>
  <c r="AD171" i="1"/>
  <c r="AA171" i="1"/>
  <c r="AB170" i="1"/>
  <c r="AK159" i="1"/>
  <c r="BD160" i="1"/>
  <c r="AF160" i="1"/>
  <c r="BD154" i="1"/>
  <c r="AF154" i="1"/>
  <c r="AE85" i="1"/>
  <c r="AH84" i="1"/>
  <c r="AH239" i="1" s="1"/>
  <c r="AH8" i="1" s="1"/>
  <c r="AA84" i="1"/>
  <c r="AG239" i="1"/>
  <c r="AG8" i="1" s="1"/>
  <c r="AB85" i="1"/>
  <c r="V84" i="1"/>
  <c r="AN79" i="1"/>
  <c r="AN239" i="1" s="1"/>
  <c r="AN8" i="1" s="1"/>
  <c r="AO78" i="1"/>
  <c r="AO239" i="1" s="1"/>
  <c r="AO8" i="1" s="1"/>
  <c r="AX239" i="1"/>
  <c r="AX8" i="1" s="1"/>
  <c r="AD68" i="1"/>
  <c r="AB68" i="1"/>
  <c r="AB67" i="1"/>
  <c r="AA66" i="1"/>
  <c r="AC48" i="1"/>
  <c r="AD39" i="1"/>
  <c r="AC39" i="1"/>
  <c r="AD27" i="1"/>
  <c r="AE26" i="1"/>
  <c r="F31" i="14"/>
  <c r="F29" i="14"/>
  <c r="J101" i="4" l="1"/>
  <c r="J100" i="4"/>
  <c r="J93" i="4"/>
  <c r="J94" i="4"/>
  <c r="J97" i="4"/>
  <c r="J98" i="4"/>
  <c r="J96" i="4"/>
  <c r="J121" i="4"/>
  <c r="J122" i="4"/>
  <c r="J123" i="4"/>
  <c r="J89" i="4"/>
  <c r="J90" i="4"/>
  <c r="J91" i="4"/>
  <c r="AC239" i="1"/>
  <c r="AC8" i="1" s="1"/>
  <c r="AK239" i="1"/>
  <c r="AK8" i="1" s="1"/>
  <c r="AB239" i="1"/>
  <c r="AB8" i="1" s="1"/>
  <c r="AF239" i="1"/>
  <c r="AF8" i="1" s="1"/>
  <c r="AL239" i="1"/>
  <c r="AL8" i="1" s="1"/>
  <c r="AE239" i="1"/>
  <c r="AE8" i="1" s="1"/>
  <c r="M9" i="4"/>
  <c r="M8" i="4"/>
  <c r="M6" i="4"/>
  <c r="Q12" i="1"/>
  <c r="Q11" i="1"/>
  <c r="Q10" i="1"/>
  <c r="W13" i="14"/>
  <c r="W11" i="14"/>
  <c r="W9" i="14"/>
  <c r="N32" i="14"/>
  <c r="N29" i="14"/>
  <c r="N27" i="14"/>
  <c r="R47" i="1"/>
  <c r="R42" i="1"/>
  <c r="J45" i="4" l="1"/>
  <c r="J46" i="4"/>
  <c r="D46" i="4" s="1"/>
  <c r="J83" i="4"/>
  <c r="J78" i="4"/>
  <c r="J77" i="4"/>
  <c r="J49" i="4"/>
  <c r="J48" i="4"/>
  <c r="J47" i="4"/>
  <c r="J36" i="4"/>
  <c r="J30" i="4"/>
  <c r="J41" i="4"/>
  <c r="D41" i="4" s="1"/>
  <c r="J35" i="4"/>
  <c r="J29" i="4"/>
  <c r="E29" i="4" s="1"/>
  <c r="J40" i="4"/>
  <c r="J34" i="4"/>
  <c r="J39" i="4"/>
  <c r="D39" i="4" s="1"/>
  <c r="J33" i="4"/>
  <c r="D33" i="4" s="1"/>
  <c r="J38" i="4"/>
  <c r="J32" i="4"/>
  <c r="J37" i="4"/>
  <c r="D38" i="4" s="1"/>
  <c r="J31" i="4"/>
  <c r="D31" i="4" s="1"/>
  <c r="J42" i="4"/>
  <c r="J43" i="4"/>
  <c r="V13" i="14"/>
  <c r="V9" i="14"/>
  <c r="V11" i="1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F21" i="4"/>
  <c r="G203" i="4"/>
  <c r="G201" i="4"/>
  <c r="G198" i="4"/>
  <c r="G196" i="4"/>
  <c r="G191" i="4"/>
  <c r="G187" i="4"/>
  <c r="G185" i="4"/>
  <c r="G177" i="4"/>
  <c r="G175" i="4"/>
  <c r="G85" i="4"/>
  <c r="G80" i="4"/>
  <c r="G62" i="4"/>
  <c r="G59" i="4"/>
  <c r="G57" i="4"/>
  <c r="G54" i="4"/>
  <c r="G52" i="4"/>
  <c r="G18" i="4"/>
  <c r="G17" i="4"/>
  <c r="G16" i="4"/>
  <c r="F190" i="4"/>
  <c r="F182" i="4"/>
  <c r="F181" i="4"/>
  <c r="F180" i="4"/>
  <c r="F172" i="4"/>
  <c r="F171" i="4"/>
  <c r="F170" i="4"/>
  <c r="F160" i="4"/>
  <c r="F128" i="4"/>
  <c r="F119" i="4"/>
  <c r="F110" i="4"/>
  <c r="F107" i="4"/>
  <c r="F104" i="4"/>
  <c r="F77" i="4"/>
  <c r="F74" i="4"/>
  <c r="F73" i="4"/>
  <c r="F72" i="4"/>
  <c r="F69" i="4"/>
  <c r="F68" i="4"/>
  <c r="F67" i="4"/>
  <c r="F28" i="4"/>
  <c r="F27" i="4"/>
  <c r="F26" i="4"/>
  <c r="F25" i="4"/>
  <c r="F24" i="4"/>
  <c r="W7" i="14"/>
  <c r="V7" i="14" s="1"/>
  <c r="W5" i="14"/>
  <c r="V5" i="14" s="1"/>
  <c r="U240" i="1"/>
  <c r="V240" i="1"/>
  <c r="W240" i="1"/>
  <c r="V176" i="1"/>
  <c r="W85" i="1"/>
  <c r="V86" i="1"/>
  <c r="V85" i="1"/>
  <c r="V48" i="1"/>
  <c r="V43" i="1"/>
  <c r="V39" i="1"/>
  <c r="G42" i="4" l="1"/>
  <c r="E42" i="4" s="1"/>
  <c r="J19" i="14"/>
  <c r="V15" i="14"/>
  <c r="U32" i="1"/>
  <c r="U239" i="1" s="1"/>
  <c r="W27" i="1"/>
  <c r="V27" i="1"/>
  <c r="L13" i="1" l="1"/>
  <c r="L10" i="4"/>
  <c r="L9" i="4"/>
  <c r="U247" i="1" l="1"/>
  <c r="U250" i="1"/>
  <c r="M10" i="4"/>
  <c r="Q13" i="1"/>
  <c r="AS239" i="1" l="1"/>
  <c r="AS8" i="1" s="1"/>
  <c r="AQ239" i="1"/>
  <c r="AQ8" i="1" s="1"/>
  <c r="AR239" i="1"/>
  <c r="AR8" i="1" s="1"/>
  <c r="AI239" i="1"/>
  <c r="AI8" i="1" s="1"/>
  <c r="AZ169" i="1"/>
  <c r="AZ239" i="1" s="1"/>
  <c r="AZ8" i="1" s="1"/>
  <c r="J142" i="4" l="1"/>
  <c r="J140" i="4"/>
  <c r="J141" i="4"/>
  <c r="J132" i="4"/>
  <c r="J131" i="4"/>
  <c r="J130" i="4"/>
  <c r="J136" i="4"/>
  <c r="L12" i="1"/>
  <c r="L11" i="1"/>
  <c r="L10" i="1"/>
  <c r="L7" i="4" s="1"/>
  <c r="L9" i="1"/>
  <c r="L6" i="4" s="1"/>
  <c r="R190" i="1"/>
  <c r="R95" i="1"/>
  <c r="R89" i="1"/>
  <c r="R83" i="1"/>
  <c r="R157" i="1" l="1"/>
  <c r="R151" i="1"/>
  <c r="L8" i="4" l="1"/>
  <c r="U251" i="1" l="1"/>
  <c r="Z240" i="1" l="1"/>
  <c r="AA240" i="1"/>
  <c r="AB240" i="1"/>
  <c r="AC240" i="1"/>
  <c r="AD240" i="1"/>
  <c r="AE240" i="1"/>
  <c r="AF240" i="1"/>
  <c r="AG240" i="1"/>
  <c r="AH240" i="1"/>
  <c r="AI240" i="1"/>
  <c r="AJ240" i="1"/>
  <c r="AK240" i="1"/>
  <c r="AL240" i="1"/>
  <c r="AM240" i="1"/>
  <c r="AN240" i="1"/>
  <c r="AO240" i="1"/>
  <c r="AP240" i="1"/>
  <c r="AQ240" i="1"/>
  <c r="AR240" i="1"/>
  <c r="AS240" i="1"/>
  <c r="AT240" i="1"/>
  <c r="AU240" i="1"/>
  <c r="AV240" i="1"/>
  <c r="AW240" i="1"/>
  <c r="AX240" i="1"/>
  <c r="AY240" i="1"/>
  <c r="AZ240" i="1"/>
  <c r="BA240" i="1"/>
  <c r="BB240" i="1"/>
  <c r="Y240" i="1"/>
  <c r="J102" i="4" l="1"/>
  <c r="E102" i="4" s="1"/>
  <c r="J104" i="4"/>
  <c r="D104" i="4" s="1"/>
  <c r="J103" i="4"/>
  <c r="Z239" i="1"/>
  <c r="Z8" i="1" s="1"/>
  <c r="E230" i="4" l="1"/>
  <c r="J230" i="4"/>
  <c r="E223" i="4" l="1"/>
  <c r="J223" i="4"/>
  <c r="R174" i="1" l="1"/>
  <c r="R169" i="1"/>
  <c r="R77" i="1"/>
  <c r="R71" i="1"/>
  <c r="R36" i="1"/>
  <c r="R30" i="1"/>
  <c r="R24" i="1"/>
  <c r="J70" i="4"/>
  <c r="J226" i="4" s="1"/>
  <c r="J56" i="4"/>
  <c r="D56" i="4" s="1"/>
  <c r="J44" i="4"/>
  <c r="D44" i="4" s="1"/>
  <c r="J53" i="4"/>
  <c r="J54" i="4"/>
  <c r="D54" i="4" s="1"/>
  <c r="J64" i="4"/>
  <c r="D64" i="4" s="1"/>
  <c r="J62" i="4"/>
  <c r="J50" i="4"/>
  <c r="J55" i="4"/>
  <c r="J73" i="4"/>
  <c r="D73" i="4" s="1"/>
  <c r="J74" i="4"/>
  <c r="D74" i="4" s="1"/>
  <c r="J71" i="4"/>
  <c r="J72" i="4"/>
  <c r="D72" i="4" s="1"/>
  <c r="J21" i="4"/>
  <c r="D21" i="4" s="1"/>
  <c r="J19" i="4"/>
  <c r="E19" i="4" s="1"/>
  <c r="E221" i="4" s="1"/>
  <c r="J20" i="4"/>
  <c r="J17" i="4"/>
  <c r="D17" i="4" s="1"/>
  <c r="J15" i="4"/>
  <c r="D15" i="4" s="1"/>
  <c r="J16" i="4"/>
  <c r="D16" i="4" s="1"/>
  <c r="J178" i="4"/>
  <c r="J129" i="4"/>
  <c r="E129" i="4" s="1"/>
  <c r="J135" i="4"/>
  <c r="E135" i="4" s="1"/>
  <c r="E239" i="4" s="1"/>
  <c r="J161" i="4"/>
  <c r="E161" i="4" s="1"/>
  <c r="J111" i="4"/>
  <c r="J126" i="4"/>
  <c r="J237" i="4" s="1"/>
  <c r="J95" i="4"/>
  <c r="E95" i="4" s="1"/>
  <c r="J108" i="4"/>
  <c r="E108" i="4" s="1"/>
  <c r="E232" i="4" s="1"/>
  <c r="J110" i="4"/>
  <c r="D110" i="4" s="1"/>
  <c r="J105" i="4"/>
  <c r="J106" i="4"/>
  <c r="J128" i="4"/>
  <c r="D128" i="4" s="1"/>
  <c r="J127" i="4"/>
  <c r="D100" i="4"/>
  <c r="J99" i="4"/>
  <c r="D99" i="4" s="1"/>
  <c r="J177" i="4"/>
  <c r="D177" i="4" s="1"/>
  <c r="J174" i="4"/>
  <c r="D174" i="4" s="1"/>
  <c r="J170" i="4"/>
  <c r="D170" i="4" s="1"/>
  <c r="J173" i="4"/>
  <c r="J204" i="4"/>
  <c r="E204" i="4" s="1"/>
  <c r="E249" i="4" s="1"/>
  <c r="J209" i="4"/>
  <c r="D209" i="4" s="1"/>
  <c r="J200" i="4"/>
  <c r="D200" i="4" s="1"/>
  <c r="J197" i="4"/>
  <c r="J194" i="4"/>
  <c r="J198" i="4"/>
  <c r="D198" i="4" s="1"/>
  <c r="J153" i="4"/>
  <c r="D153" i="4" s="1"/>
  <c r="J118" i="4"/>
  <c r="J119" i="4"/>
  <c r="D119" i="4" s="1"/>
  <c r="J88" i="4"/>
  <c r="E88" i="4" s="1"/>
  <c r="D93" i="4"/>
  <c r="J133" i="4"/>
  <c r="D133" i="4" s="1"/>
  <c r="J134" i="4"/>
  <c r="D134" i="4" s="1"/>
  <c r="J156" i="4"/>
  <c r="J155" i="4"/>
  <c r="E155" i="4" s="1"/>
  <c r="E242" i="4" s="1"/>
  <c r="J190" i="4"/>
  <c r="D190" i="4" s="1"/>
  <c r="J191" i="4"/>
  <c r="D191" i="4" s="1"/>
  <c r="J189" i="4"/>
  <c r="J145" i="4"/>
  <c r="D145" i="4" s="1"/>
  <c r="D142" i="4"/>
  <c r="J146" i="4"/>
  <c r="D146" i="4" s="1"/>
  <c r="J139" i="4"/>
  <c r="J147" i="4"/>
  <c r="J144" i="4"/>
  <c r="J116" i="4"/>
  <c r="D116" i="4" s="1"/>
  <c r="J115" i="4"/>
  <c r="J84" i="4"/>
  <c r="D84" i="4" s="1"/>
  <c r="J159" i="4"/>
  <c r="J160" i="4"/>
  <c r="D160" i="4" s="1"/>
  <c r="J125" i="4"/>
  <c r="D125" i="4" s="1"/>
  <c r="J124" i="4"/>
  <c r="D124" i="4" s="1"/>
  <c r="J179" i="4"/>
  <c r="J180" i="4"/>
  <c r="D180" i="4" s="1"/>
  <c r="J185" i="4"/>
  <c r="D185" i="4" s="1"/>
  <c r="J187" i="4"/>
  <c r="D187" i="4" s="1"/>
  <c r="J181" i="4"/>
  <c r="D181" i="4" s="1"/>
  <c r="J186" i="4"/>
  <c r="J137" i="4"/>
  <c r="D137" i="4" s="1"/>
  <c r="J113" i="4"/>
  <c r="D113" i="4" s="1"/>
  <c r="J112" i="4"/>
  <c r="E70" i="4" l="1"/>
  <c r="E226" i="4" s="1"/>
  <c r="J221" i="4"/>
  <c r="E105" i="4"/>
  <c r="E231" i="4" s="1"/>
  <c r="J231" i="4"/>
  <c r="J233" i="4"/>
  <c r="E111" i="4"/>
  <c r="E233" i="4" s="1"/>
  <c r="J238" i="4"/>
  <c r="E238" i="4"/>
  <c r="J242" i="4"/>
  <c r="E244" i="4"/>
  <c r="J244" i="4"/>
  <c r="J82" i="4"/>
  <c r="D82" i="4" s="1"/>
  <c r="J85" i="4"/>
  <c r="D85" i="4" s="1"/>
  <c r="J87" i="4"/>
  <c r="D87" i="4" s="1"/>
  <c r="J76" i="4"/>
  <c r="J75" i="4"/>
  <c r="E75" i="4" s="1"/>
  <c r="J79" i="4"/>
  <c r="J86" i="4"/>
  <c r="D77" i="4"/>
  <c r="J81" i="4"/>
  <c r="J80" i="4"/>
  <c r="D80" i="4" s="1"/>
  <c r="J246" i="4"/>
  <c r="E178" i="4"/>
  <c r="E246" i="4" s="1"/>
  <c r="J228" i="4"/>
  <c r="E228" i="4"/>
  <c r="J249" i="4"/>
  <c r="E229" i="4"/>
  <c r="J229" i="4"/>
  <c r="J232" i="4"/>
  <c r="J201" i="4"/>
  <c r="D201" i="4" s="1"/>
  <c r="J192" i="4"/>
  <c r="E192" i="4" s="1"/>
  <c r="E126" i="4"/>
  <c r="E237" i="4" s="1"/>
  <c r="J162" i="4"/>
  <c r="D165" i="4"/>
  <c r="J239" i="4"/>
  <c r="J168" i="4"/>
  <c r="E168" i="4" s="1"/>
  <c r="J13" i="4"/>
  <c r="E13" i="4" s="1"/>
  <c r="J63" i="4"/>
  <c r="J51" i="4"/>
  <c r="D51" i="4" s="1"/>
  <c r="J120" i="4"/>
  <c r="E120" i="4" s="1"/>
  <c r="J202" i="4"/>
  <c r="J199" i="4"/>
  <c r="J193" i="4"/>
  <c r="J176" i="4"/>
  <c r="J109" i="4"/>
  <c r="J114" i="4"/>
  <c r="E114" i="4" s="1"/>
  <c r="J167" i="4"/>
  <c r="D167" i="4" s="1"/>
  <c r="J188" i="4"/>
  <c r="E188" i="4" s="1"/>
  <c r="J14" i="4"/>
  <c r="J61" i="4"/>
  <c r="D61" i="4" s="1"/>
  <c r="J175" i="4"/>
  <c r="D175" i="4" s="1"/>
  <c r="J158" i="4"/>
  <c r="J143" i="4"/>
  <c r="D143" i="4" s="1"/>
  <c r="J154" i="4"/>
  <c r="D154" i="4" s="1"/>
  <c r="J208" i="4"/>
  <c r="D208" i="4" s="1"/>
  <c r="D182" i="4"/>
  <c r="J184" i="4"/>
  <c r="D184" i="4" s="1"/>
  <c r="J148" i="4"/>
  <c r="D148" i="4" s="1"/>
  <c r="J157" i="4"/>
  <c r="D157" i="4" s="1"/>
  <c r="J196" i="4"/>
  <c r="D196" i="4" s="1"/>
  <c r="J203" i="4"/>
  <c r="D203" i="4" s="1"/>
  <c r="J195" i="4"/>
  <c r="D195" i="4" s="1"/>
  <c r="J172" i="4"/>
  <c r="D172" i="4" s="1"/>
  <c r="J171" i="4"/>
  <c r="D171" i="4" s="1"/>
  <c r="J107" i="4"/>
  <c r="D107" i="4" s="1"/>
  <c r="J117" i="4"/>
  <c r="J138" i="4"/>
  <c r="E138" i="4" s="1"/>
  <c r="J18" i="4"/>
  <c r="D18" i="4" s="1"/>
  <c r="J52" i="4"/>
  <c r="D52" i="4" s="1"/>
  <c r="J58" i="4"/>
  <c r="J59" i="4"/>
  <c r="D59" i="4" s="1"/>
  <c r="J169" i="4"/>
  <c r="J149" i="4"/>
  <c r="J92" i="4"/>
  <c r="D92" i="4" s="1"/>
  <c r="J166" i="4"/>
  <c r="D166" i="4" s="1"/>
  <c r="J57" i="4"/>
  <c r="D57" i="4" s="1"/>
  <c r="J60" i="4"/>
  <c r="J247" i="4" l="1"/>
  <c r="E247" i="4"/>
  <c r="J227" i="4"/>
  <c r="E227" i="4"/>
  <c r="E117" i="4"/>
  <c r="E235" i="4" s="1"/>
  <c r="J235" i="4"/>
  <c r="J243" i="4"/>
  <c r="E158" i="4"/>
  <c r="E243" i="4" s="1"/>
  <c r="E220" i="4"/>
  <c r="J220" i="4"/>
  <c r="J248" i="4"/>
  <c r="E248" i="4"/>
  <c r="E240" i="4"/>
  <c r="J240" i="4"/>
  <c r="J241" i="4"/>
  <c r="E149" i="4"/>
  <c r="E241" i="4" s="1"/>
  <c r="E234" i="4"/>
  <c r="J234" i="4"/>
  <c r="E236" i="4"/>
  <c r="J236" i="4"/>
  <c r="J245" i="4"/>
  <c r="E245" i="4"/>
  <c r="J224" i="4"/>
  <c r="E224" i="4"/>
  <c r="V54" i="1" l="1"/>
  <c r="V239" i="1" s="1"/>
  <c r="U253" i="1" s="1"/>
  <c r="E8" i="1" s="1"/>
  <c r="L5" i="4" s="1"/>
  <c r="W239" i="1"/>
  <c r="BD8" i="1" s="1"/>
  <c r="W247" i="1"/>
  <c r="AA54" i="1"/>
  <c r="R52" i="1"/>
  <c r="AD54" i="1"/>
  <c r="AD239" i="1" s="1"/>
  <c r="AD8" i="1" s="1"/>
  <c r="AA53" i="1"/>
  <c r="S4" i="14" l="1"/>
  <c r="AA239" i="1"/>
  <c r="AA8" i="1" s="1"/>
  <c r="J69" i="4"/>
  <c r="D69" i="4" s="1"/>
  <c r="J68" i="4"/>
  <c r="D68" i="4" s="1"/>
  <c r="J67" i="4"/>
  <c r="D67" i="4" s="1"/>
  <c r="J65" i="4"/>
  <c r="J66" i="4"/>
  <c r="R6" i="1"/>
  <c r="A3" i="4" s="1"/>
  <c r="K3" i="4"/>
  <c r="J26" i="4" l="1"/>
  <c r="D26" i="4" s="1"/>
  <c r="J24" i="4"/>
  <c r="D24" i="4" s="1"/>
  <c r="J25" i="4"/>
  <c r="D25" i="4" s="1"/>
  <c r="J27" i="4"/>
  <c r="D27" i="4" s="1"/>
  <c r="J28" i="4"/>
  <c r="D28" i="4" s="1"/>
  <c r="J23" i="4"/>
  <c r="J22" i="4"/>
  <c r="J222" i="4" s="1"/>
  <c r="E65" i="4"/>
  <c r="E225" i="4" s="1"/>
  <c r="J225" i="4"/>
  <c r="D12" i="4" l="1"/>
  <c r="E22" i="4"/>
  <c r="E222" i="4" s="1"/>
  <c r="E219" i="4" s="1"/>
  <c r="J219" i="4" l="1"/>
  <c r="K21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大成 康隆</author>
  </authors>
  <commentList>
    <comment ref="K9" authorId="0" shapeId="0" xr:uid="{00000000-0006-0000-0200-000001000000}">
      <text>
        <r>
          <rPr>
            <b/>
            <sz val="9"/>
            <color indexed="81"/>
            <rFont val="MS P ゴシック"/>
            <family val="3"/>
            <charset val="128"/>
          </rPr>
          <t>今回の申請でやり取りが可能な方のお名前を入力ください。</t>
        </r>
      </text>
    </comment>
    <comment ref="P9" authorId="0" shapeId="0" xr:uid="{00000000-0006-0000-0200-000002000000}">
      <text>
        <r>
          <rPr>
            <b/>
            <sz val="9"/>
            <color indexed="81"/>
            <rFont val="MS P ゴシック"/>
            <family val="3"/>
            <charset val="128"/>
          </rPr>
          <t>保育施設コードとは「H00XXXX」H00の後に数字4桁並んだ番号になります。例：H009999</t>
        </r>
      </text>
    </comment>
    <comment ref="K11" authorId="0" shapeId="0" xr:uid="{00000000-0006-0000-0200-000003000000}">
      <text>
        <r>
          <rPr>
            <b/>
            <sz val="9"/>
            <color indexed="81"/>
            <rFont val="MS P ゴシック"/>
            <family val="3"/>
            <charset val="128"/>
          </rPr>
          <t>「企業主導型保育施設の運営を開始した年度」をご記入ください。</t>
        </r>
      </text>
    </comment>
    <comment ref="P11" authorId="0" shapeId="0" xr:uid="{00000000-0006-0000-0200-000004000000}">
      <text>
        <r>
          <rPr>
            <b/>
            <sz val="9"/>
            <color indexed="81"/>
            <rFont val="MS P ゴシック"/>
            <family val="3"/>
            <charset val="128"/>
          </rPr>
          <t>事前相談した方のみ、入力ください。相談なしの方は「事前相談なし」と入力ください</t>
        </r>
      </text>
    </comment>
    <comment ref="K13" authorId="0" shapeId="0" xr:uid="{00000000-0006-0000-0200-000005000000}">
      <text>
        <r>
          <rPr>
            <b/>
            <sz val="9"/>
            <color indexed="81"/>
            <rFont val="MS P ゴシック"/>
            <family val="3"/>
            <charset val="128"/>
          </rPr>
          <t>過去に「事業計画申請」を行ってない方は「過去申請なし」と入力ください。</t>
        </r>
      </text>
    </comment>
    <comment ref="P14" authorId="0" shapeId="0" xr:uid="{00000000-0006-0000-0200-000006000000}">
      <text>
        <r>
          <rPr>
            <b/>
            <sz val="9"/>
            <color indexed="81"/>
            <rFont val="MS P ゴシック"/>
            <family val="3"/>
            <charset val="128"/>
          </rPr>
          <t>更新日は自動で入力（更新）されます。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大成 康隆</author>
    <author>岸井 智子</author>
  </authors>
  <commentList>
    <comment ref="C16" authorId="0" shapeId="0" xr:uid="{00000000-0006-0000-0300-000001000000}">
      <text>
        <r>
          <rPr>
            <sz val="16"/>
            <color indexed="81"/>
            <rFont val="MS P ゴシック"/>
            <family val="3"/>
            <charset val="128"/>
          </rPr>
          <t>AQ1オプションボタンと連動</t>
        </r>
      </text>
    </comment>
    <comment ref="A25" authorId="1" shapeId="0" xr:uid="{00000000-0006-0000-0300-000002000000}">
      <text>
        <r>
          <rPr>
            <sz val="16"/>
            <color indexed="81"/>
            <rFont val="MS P ゴシック"/>
            <family val="3"/>
            <charset val="128"/>
          </rPr>
          <t>U列以降の計算式/K59条件付き書式への指示</t>
        </r>
      </text>
    </comment>
    <comment ref="B25" authorId="0" shapeId="0" xr:uid="{00000000-0006-0000-0300-000003000000}">
      <text>
        <r>
          <rPr>
            <sz val="16"/>
            <color indexed="81"/>
            <rFont val="MS P ゴシック"/>
            <family val="3"/>
            <charset val="128"/>
          </rPr>
          <t>BQ0オプションボタンと連動</t>
        </r>
      </text>
    </comment>
    <comment ref="C25" authorId="1" shapeId="0" xr:uid="{00000000-0006-0000-0300-000004000000}">
      <text>
        <r>
          <rPr>
            <sz val="16"/>
            <color indexed="81"/>
            <rFont val="MS P ゴシック"/>
            <family val="3"/>
            <charset val="128"/>
          </rPr>
          <t>BQ1オプションボタンと連動</t>
        </r>
      </text>
    </comment>
    <comment ref="B27" authorId="1" shapeId="0" xr:uid="{00000000-0006-0000-0300-000005000000}">
      <text>
        <r>
          <rPr>
            <sz val="16"/>
            <color indexed="81"/>
            <rFont val="MS P ゴシック"/>
            <family val="3"/>
            <charset val="128"/>
          </rPr>
          <t>Q59条件付書式への指示</t>
        </r>
      </text>
    </comment>
    <comment ref="A31" authorId="1" shapeId="0" xr:uid="{00000000-0006-0000-0300-000006000000}">
      <text>
        <r>
          <rPr>
            <sz val="16"/>
            <color indexed="81"/>
            <rFont val="MS P ゴシック"/>
            <family val="3"/>
            <charset val="128"/>
          </rPr>
          <t>B27への指示</t>
        </r>
      </text>
    </comment>
    <comment ref="B31" authorId="1" shapeId="0" xr:uid="{00000000-0006-0000-0300-000007000000}">
      <text>
        <r>
          <rPr>
            <sz val="16"/>
            <color indexed="81"/>
            <rFont val="MS P ゴシック"/>
            <family val="3"/>
            <charset val="128"/>
          </rPr>
          <t>B27への指示</t>
        </r>
      </text>
    </comment>
  </commentList>
</comments>
</file>

<file path=xl/sharedStrings.xml><?xml version="1.0" encoding="utf-8"?>
<sst xmlns="http://schemas.openxmlformats.org/spreadsheetml/2006/main" count="1243" uniqueCount="532">
  <si>
    <t>➡</t>
    <phoneticPr fontId="3"/>
  </si>
  <si>
    <t>　変更：あり</t>
    <phoneticPr fontId="3"/>
  </si>
  <si>
    <t>　変更：なし</t>
    <phoneticPr fontId="3"/>
  </si>
  <si>
    <t>　上記以外（非居室）</t>
    <phoneticPr fontId="3"/>
  </si>
  <si>
    <t>移動する場所はどの階ですか</t>
    <rPh sb="9" eb="10">
      <t>カイ</t>
    </rPh>
    <phoneticPr fontId="3"/>
  </si>
  <si>
    <t>　その他</t>
    <phoneticPr fontId="3"/>
  </si>
  <si>
    <t>保育室以外の居室の場合</t>
    <rPh sb="0" eb="3">
      <t>ホイクシツ</t>
    </rPh>
    <rPh sb="3" eb="5">
      <t>イガイ</t>
    </rPh>
    <rPh sb="6" eb="8">
      <t>キョシツ</t>
    </rPh>
    <rPh sb="9" eb="11">
      <t>バアイ</t>
    </rPh>
    <phoneticPr fontId="0"/>
  </si>
  <si>
    <t>建築重要</t>
    <rPh sb="0" eb="4">
      <t>ケンチクジュウヨウ</t>
    </rPh>
    <phoneticPr fontId="1"/>
  </si>
  <si>
    <t>114条区画</t>
    <rPh sb="3" eb="4">
      <t>ジョウ</t>
    </rPh>
    <rPh sb="4" eb="6">
      <t>クカク</t>
    </rPh>
    <phoneticPr fontId="1"/>
  </si>
  <si>
    <t>同階　歩行距離</t>
    <rPh sb="0" eb="1">
      <t>ドウ</t>
    </rPh>
    <rPh sb="1" eb="2">
      <t>カイ</t>
    </rPh>
    <rPh sb="3" eb="5">
      <t>ホコウ</t>
    </rPh>
    <rPh sb="5" eb="7">
      <t>キョリ</t>
    </rPh>
    <phoneticPr fontId="1"/>
  </si>
  <si>
    <t>既存保育室&amp;非居室の場合</t>
    <rPh sb="0" eb="2">
      <t>キゾン</t>
    </rPh>
    <rPh sb="2" eb="5">
      <t>ホイクシツ</t>
    </rPh>
    <rPh sb="6" eb="9">
      <t>ヒキョシツ</t>
    </rPh>
    <rPh sb="10" eb="12">
      <t>バアイ</t>
    </rPh>
    <phoneticPr fontId="1"/>
  </si>
  <si>
    <t>非居室扱いの室（部屋）の利用</t>
    <rPh sb="0" eb="3">
      <t>ヒキョシツ</t>
    </rPh>
    <rPh sb="3" eb="4">
      <t>アツカ</t>
    </rPh>
    <rPh sb="6" eb="7">
      <t>シツ</t>
    </rPh>
    <rPh sb="8" eb="10">
      <t>ヘヤ</t>
    </rPh>
    <rPh sb="12" eb="14">
      <t>リヨウ</t>
    </rPh>
    <phoneticPr fontId="1"/>
  </si>
  <si>
    <t>出入口</t>
    <rPh sb="0" eb="3">
      <t>デイリグチ</t>
    </rPh>
    <phoneticPr fontId="1"/>
  </si>
  <si>
    <t>トイレ</t>
  </si>
  <si>
    <t>CS1・2</t>
  </si>
  <si>
    <t>安静区切a</t>
    <rPh sb="0" eb="4">
      <t>アンセイクギ</t>
    </rPh>
    <phoneticPr fontId="1"/>
  </si>
  <si>
    <t>病児保育室・体調不良児</t>
    <rPh sb="0" eb="2">
      <t>ビョウジ</t>
    </rPh>
    <rPh sb="2" eb="5">
      <t>ホイクシツ</t>
    </rPh>
    <rPh sb="6" eb="8">
      <t>タイチョウ</t>
    </rPh>
    <rPh sb="8" eb="11">
      <t>フリョウジ</t>
    </rPh>
    <phoneticPr fontId="1"/>
  </si>
  <si>
    <t>安静区切b</t>
    <rPh sb="0" eb="4">
      <t>アンセイクギ</t>
    </rPh>
    <phoneticPr fontId="1"/>
  </si>
  <si>
    <t>事務室内　体調不良児スペース</t>
    <rPh sb="0" eb="4">
      <t>ジムシツナイ</t>
    </rPh>
    <rPh sb="5" eb="10">
      <t>タイチョウフリョウジ</t>
    </rPh>
    <phoneticPr fontId="1"/>
  </si>
  <si>
    <t>安静区切c</t>
    <rPh sb="0" eb="4">
      <t>アンセイクギ</t>
    </rPh>
    <phoneticPr fontId="1"/>
  </si>
  <si>
    <t>体調不良児スペースの周囲</t>
    <rPh sb="0" eb="5">
      <t>タイチョウフリョウジ</t>
    </rPh>
    <rPh sb="10" eb="12">
      <t>シュウイ</t>
    </rPh>
    <phoneticPr fontId="1"/>
  </si>
  <si>
    <t>安静区切d</t>
  </si>
  <si>
    <t>事務室兼体調不良児室と廊下の区切り</t>
    <rPh sb="0" eb="4">
      <t>ジムシツケン</t>
    </rPh>
    <rPh sb="4" eb="10">
      <t>タイチョウフリョウジシツ</t>
    </rPh>
    <rPh sb="11" eb="13">
      <t>ロウカ</t>
    </rPh>
    <rPh sb="14" eb="16">
      <t>クギ</t>
    </rPh>
    <phoneticPr fontId="1"/>
  </si>
  <si>
    <t>安静室a</t>
    <rPh sb="0" eb="3">
      <t>アンセイ</t>
    </rPh>
    <phoneticPr fontId="1"/>
  </si>
  <si>
    <t>1人病児　カーテンOK</t>
    <rPh sb="1" eb="2">
      <t>ニン</t>
    </rPh>
    <rPh sb="2" eb="4">
      <t>ビョウジ</t>
    </rPh>
    <phoneticPr fontId="1"/>
  </si>
  <si>
    <t>その他の間仕切a</t>
    <rPh sb="2" eb="3">
      <t>タ</t>
    </rPh>
    <rPh sb="4" eb="7">
      <t>マジキ</t>
    </rPh>
    <phoneticPr fontId="1"/>
  </si>
  <si>
    <t>その他の間仕切</t>
    <rPh sb="2" eb="3">
      <t>タ</t>
    </rPh>
    <rPh sb="4" eb="7">
      <t>マジキ</t>
    </rPh>
    <phoneticPr fontId="1"/>
  </si>
  <si>
    <t>地域交流</t>
    <rPh sb="0" eb="4">
      <t>チイキコウリュウ</t>
    </rPh>
    <phoneticPr fontId="1"/>
  </si>
  <si>
    <t>整備費床面積減</t>
    <rPh sb="0" eb="3">
      <t>セイビヒ</t>
    </rPh>
    <rPh sb="3" eb="6">
      <t>ユカメンセキ</t>
    </rPh>
    <rPh sb="6" eb="7">
      <t>ゲン</t>
    </rPh>
    <phoneticPr fontId="1"/>
  </si>
  <si>
    <t>収容人数</t>
    <rPh sb="0" eb="4">
      <t>シュウヨウニンズ</t>
    </rPh>
    <phoneticPr fontId="1"/>
  </si>
  <si>
    <t>運営費経費計上について</t>
    <rPh sb="0" eb="3">
      <t>ウンエイヒ</t>
    </rPh>
    <rPh sb="3" eb="5">
      <t>ケイヒ</t>
    </rPh>
    <rPh sb="5" eb="7">
      <t>ケイジョウ</t>
    </rPh>
    <phoneticPr fontId="1"/>
  </si>
  <si>
    <t>便所数a</t>
    <rPh sb="0" eb="3">
      <t>ベンジョスウ</t>
    </rPh>
    <phoneticPr fontId="1"/>
  </si>
  <si>
    <t>新規加算事業による増員</t>
    <rPh sb="0" eb="4">
      <t>シンキカサン</t>
    </rPh>
    <rPh sb="4" eb="6">
      <t>ジギョウ</t>
    </rPh>
    <rPh sb="9" eb="11">
      <t>ゾウイン</t>
    </rPh>
    <phoneticPr fontId="1"/>
  </si>
  <si>
    <t>新規加算事業開始</t>
    <rPh sb="0" eb="2">
      <t>シンキ</t>
    </rPh>
    <rPh sb="2" eb="6">
      <t>カサンジギョウ</t>
    </rPh>
    <rPh sb="6" eb="8">
      <t>カイシ</t>
    </rPh>
    <phoneticPr fontId="1"/>
  </si>
  <si>
    <t>指摘なしだが保育課、保健所へ協議</t>
    <rPh sb="0" eb="2">
      <t>シテキ</t>
    </rPh>
    <rPh sb="6" eb="9">
      <t>ホイクカ</t>
    </rPh>
    <rPh sb="10" eb="13">
      <t>ホケンショ</t>
    </rPh>
    <rPh sb="14" eb="16">
      <t>キョウギ</t>
    </rPh>
    <phoneticPr fontId="1"/>
  </si>
  <si>
    <t>　床面積（有効面積）は変わらない</t>
    <rPh sb="5" eb="9">
      <t>ユウコウメンセキ</t>
    </rPh>
    <phoneticPr fontId="3"/>
  </si>
  <si>
    <t>　床面積（有効面積）が減る</t>
    <rPh sb="5" eb="9">
      <t>ユウコウメンセキ</t>
    </rPh>
    <rPh sb="11" eb="12">
      <t>ヘ</t>
    </rPh>
    <phoneticPr fontId="3"/>
  </si>
  <si>
    <t>　床面積（有効面積）が増える</t>
    <rPh sb="5" eb="9">
      <t>ユウコウメンセキ</t>
    </rPh>
    <rPh sb="11" eb="12">
      <t>フ</t>
    </rPh>
    <phoneticPr fontId="3"/>
  </si>
  <si>
    <t>保育室内の年齢別スペースの仕切り方に変更がありますか</t>
    <rPh sb="0" eb="4">
      <t>ホイクシツナイ</t>
    </rPh>
    <rPh sb="5" eb="8">
      <t>ネンレイベツ</t>
    </rPh>
    <rPh sb="13" eb="15">
      <t>シキ</t>
    </rPh>
    <rPh sb="16" eb="17">
      <t>カタ</t>
    </rPh>
    <rPh sb="18" eb="20">
      <t>ヘンコウ</t>
    </rPh>
    <phoneticPr fontId="3"/>
  </si>
  <si>
    <t>　専用の部屋</t>
    <rPh sb="1" eb="3">
      <t>センヨウ</t>
    </rPh>
    <rPh sb="4" eb="6">
      <t>ヘヤ</t>
    </rPh>
    <phoneticPr fontId="3"/>
  </si>
  <si>
    <t>便所数b</t>
    <rPh sb="0" eb="3">
      <t>ベンジョスウ</t>
    </rPh>
    <phoneticPr fontId="1"/>
  </si>
  <si>
    <t>　他の保育室より下の階</t>
    <rPh sb="1" eb="2">
      <t>タ</t>
    </rPh>
    <rPh sb="3" eb="6">
      <t>ホイクシツ</t>
    </rPh>
    <rPh sb="8" eb="9">
      <t>シタ</t>
    </rPh>
    <rPh sb="10" eb="11">
      <t>カイ</t>
    </rPh>
    <phoneticPr fontId="3"/>
  </si>
  <si>
    <t>　他の保育室より上の階</t>
    <rPh sb="1" eb="2">
      <t>タ</t>
    </rPh>
    <rPh sb="3" eb="6">
      <t>ホイクシツ</t>
    </rPh>
    <rPh sb="8" eb="9">
      <t>ウエ</t>
    </rPh>
    <rPh sb="10" eb="11">
      <t>カイ</t>
    </rPh>
    <phoneticPr fontId="3"/>
  </si>
  <si>
    <t>　他の保育室と同じ階</t>
    <rPh sb="1" eb="2">
      <t>タ</t>
    </rPh>
    <rPh sb="3" eb="6">
      <t>ホイクシツ</t>
    </rPh>
    <rPh sb="7" eb="8">
      <t>オナ</t>
    </rPh>
    <rPh sb="9" eb="10">
      <t>カイ</t>
    </rPh>
    <phoneticPr fontId="3"/>
  </si>
  <si>
    <t>　1名</t>
    <rPh sb="2" eb="3">
      <t>メイ</t>
    </rPh>
    <phoneticPr fontId="3"/>
  </si>
  <si>
    <t>　2名以上</t>
    <rPh sb="2" eb="5">
      <t>メイイジョウ</t>
    </rPh>
    <phoneticPr fontId="3"/>
  </si>
  <si>
    <t>　現在と同じ階</t>
    <phoneticPr fontId="3"/>
  </si>
  <si>
    <t>　現在より上の階</t>
    <phoneticPr fontId="3"/>
  </si>
  <si>
    <t>　現在より下の階</t>
    <rPh sb="5" eb="6">
      <t>シタ</t>
    </rPh>
    <phoneticPr fontId="3"/>
  </si>
  <si>
    <t>　変更：あり</t>
    <rPh sb="1" eb="3">
      <t>ヘンコウ</t>
    </rPh>
    <phoneticPr fontId="3"/>
  </si>
  <si>
    <t>A:Q1</t>
    <phoneticPr fontId="3"/>
  </si>
  <si>
    <t>B:Q1</t>
    <phoneticPr fontId="3"/>
  </si>
  <si>
    <t>Q1-1</t>
    <phoneticPr fontId="3"/>
  </si>
  <si>
    <t>Q1-2</t>
    <phoneticPr fontId="3"/>
  </si>
  <si>
    <t>B:Q3</t>
    <phoneticPr fontId="3"/>
  </si>
  <si>
    <t>Q3-1</t>
    <phoneticPr fontId="3"/>
  </si>
  <si>
    <t>Q2-3</t>
    <phoneticPr fontId="3"/>
  </si>
  <si>
    <t>Q2-2</t>
    <phoneticPr fontId="3"/>
  </si>
  <si>
    <t>Q2-1</t>
    <phoneticPr fontId="3"/>
  </si>
  <si>
    <t>➡</t>
  </si>
  <si>
    <t>B:Q2</t>
    <phoneticPr fontId="3"/>
  </si>
  <si>
    <t>C:Q1</t>
    <phoneticPr fontId="3"/>
  </si>
  <si>
    <t>Q1-3</t>
    <phoneticPr fontId="3"/>
  </si>
  <si>
    <t>E:Q1</t>
    <phoneticPr fontId="3"/>
  </si>
  <si>
    <t>便器数が減る場合</t>
    <rPh sb="0" eb="3">
      <t>ベンキスウ</t>
    </rPh>
    <rPh sb="4" eb="5">
      <t>ヘ</t>
    </rPh>
    <rPh sb="6" eb="8">
      <t>バアイ</t>
    </rPh>
    <phoneticPr fontId="1"/>
  </si>
  <si>
    <t>調理室設置の確認</t>
    <rPh sb="0" eb="3">
      <t>チョウリシツ</t>
    </rPh>
    <rPh sb="3" eb="5">
      <t>セッチ</t>
    </rPh>
    <rPh sb="6" eb="8">
      <t>カクニン</t>
    </rPh>
    <phoneticPr fontId="3"/>
  </si>
  <si>
    <t>調理室設置について確認が必要です</t>
    <rPh sb="3" eb="5">
      <t>セッチ</t>
    </rPh>
    <rPh sb="9" eb="11">
      <t>カクニン</t>
    </rPh>
    <rPh sb="12" eb="14">
      <t>ヒツヨウ</t>
    </rPh>
    <phoneticPr fontId="3"/>
  </si>
  <si>
    <t>保育課もしくは保健所の確認が必要な場合があります</t>
    <rPh sb="0" eb="3">
      <t>ホイクカ</t>
    </rPh>
    <rPh sb="7" eb="10">
      <t>ホケンジョ</t>
    </rPh>
    <rPh sb="11" eb="13">
      <t>カクニン</t>
    </rPh>
    <rPh sb="14" eb="16">
      <t>ヒツヨウ</t>
    </rPh>
    <rPh sb="17" eb="19">
      <t>バアイ</t>
    </rPh>
    <phoneticPr fontId="1"/>
  </si>
  <si>
    <t>保育室の出入口の変更はありますか</t>
    <rPh sb="0" eb="3">
      <t>ホイクシツ</t>
    </rPh>
    <rPh sb="4" eb="7">
      <t>デイリグチ</t>
    </rPh>
    <rPh sb="8" eb="10">
      <t>ヘンコウ</t>
    </rPh>
    <phoneticPr fontId="3"/>
  </si>
  <si>
    <t>実施場所は一時預かり一般型専用の独立した部屋ですか、それとも既存居室の一部を利用されますか</t>
    <rPh sb="0" eb="4">
      <t>ジッシバショ</t>
    </rPh>
    <rPh sb="13" eb="15">
      <t>センヨウ</t>
    </rPh>
    <rPh sb="16" eb="18">
      <t>ドクリツ</t>
    </rPh>
    <rPh sb="20" eb="22">
      <t>ヘヤ</t>
    </rPh>
    <rPh sb="30" eb="32">
      <t>キゾン</t>
    </rPh>
    <rPh sb="32" eb="34">
      <t>キョシツ</t>
    </rPh>
    <rPh sb="35" eb="37">
      <t>イチブ</t>
    </rPh>
    <rPh sb="38" eb="40">
      <t>リヨウ</t>
    </rPh>
    <phoneticPr fontId="3"/>
  </si>
  <si>
    <t>　既存居室の一部を利用</t>
    <rPh sb="1" eb="3">
      <t>キゾン</t>
    </rPh>
    <rPh sb="3" eb="5">
      <t>キョシツ</t>
    </rPh>
    <rPh sb="6" eb="8">
      <t>イチブ</t>
    </rPh>
    <rPh sb="9" eb="11">
      <t>リヨウ</t>
    </rPh>
    <phoneticPr fontId="3"/>
  </si>
  <si>
    <t>　有資格者（建築士）は関わった</t>
    <rPh sb="1" eb="5">
      <t>ユウシカクシャ</t>
    </rPh>
    <rPh sb="6" eb="9">
      <t>ケンチクシ</t>
    </rPh>
    <rPh sb="11" eb="12">
      <t>カカ</t>
    </rPh>
    <phoneticPr fontId="3"/>
  </si>
  <si>
    <t>　有資格者（建築士）は関わらなかった</t>
    <rPh sb="1" eb="5">
      <t>ユウシカクシャ</t>
    </rPh>
    <rPh sb="6" eb="9">
      <t>ケンチクシ</t>
    </rPh>
    <rPh sb="11" eb="12">
      <t>カカ</t>
    </rPh>
    <phoneticPr fontId="3"/>
  </si>
  <si>
    <t>F:Q1</t>
    <phoneticPr fontId="3"/>
  </si>
  <si>
    <t>　あり</t>
    <phoneticPr fontId="3"/>
  </si>
  <si>
    <t>　なし</t>
    <phoneticPr fontId="3"/>
  </si>
  <si>
    <t xml:space="preserve"> 保育に供する室の設置階の変更がありますか</t>
    <phoneticPr fontId="3"/>
  </si>
  <si>
    <t>事務室・医務室・会議室・更⾐室・倉庫・収納・廊下の変更がありますか</t>
    <rPh sb="25" eb="27">
      <t>ヘンコウ</t>
    </rPh>
    <phoneticPr fontId="3"/>
  </si>
  <si>
    <t>地域交流スペースの変更がありますか</t>
    <phoneticPr fontId="3"/>
  </si>
  <si>
    <t>　ベビーフェンス、家具等の移動、変更</t>
    <rPh sb="11" eb="12">
      <t>ナド</t>
    </rPh>
    <rPh sb="13" eb="15">
      <t>イドウ</t>
    </rPh>
    <rPh sb="16" eb="18">
      <t>ヘンコウ</t>
    </rPh>
    <phoneticPr fontId="3"/>
  </si>
  <si>
    <t>　床から天井までの壁で仕切る</t>
    <rPh sb="1" eb="2">
      <t>ユカ</t>
    </rPh>
    <rPh sb="4" eb="6">
      <t>テンジョウ</t>
    </rPh>
    <rPh sb="9" eb="10">
      <t>カベ</t>
    </rPh>
    <rPh sb="11" eb="13">
      <t>シキ</t>
    </rPh>
    <phoneticPr fontId="3"/>
  </si>
  <si>
    <t>体調不良児型を実施する場所はどこですか</t>
    <rPh sb="0" eb="2">
      <t>タイチョウ</t>
    </rPh>
    <rPh sb="2" eb="4">
      <t>フリョウ</t>
    </rPh>
    <rPh sb="4" eb="5">
      <t>ジ</t>
    </rPh>
    <rPh sb="5" eb="6">
      <t>ガタ</t>
    </rPh>
    <rPh sb="7" eb="9">
      <t>ジッシ</t>
    </rPh>
    <rPh sb="11" eb="13">
      <t>バショ</t>
    </rPh>
    <phoneticPr fontId="3"/>
  </si>
  <si>
    <t>病児保育事業（病児対応型、病後児対応型）の施設整備内容について確認が必要です</t>
    <rPh sb="0" eb="4">
      <t>ビョウジホイク</t>
    </rPh>
    <rPh sb="4" eb="6">
      <t>ジギョウ</t>
    </rPh>
    <rPh sb="21" eb="23">
      <t>シセツ</t>
    </rPh>
    <rPh sb="23" eb="25">
      <t>セイビ</t>
    </rPh>
    <rPh sb="25" eb="27">
      <t>ナイヨウ</t>
    </rPh>
    <rPh sb="31" eb="33">
      <t>カクニン</t>
    </rPh>
    <rPh sb="34" eb="36">
      <t>ヒツヨウ</t>
    </rPh>
    <phoneticPr fontId="3"/>
  </si>
  <si>
    <t>病児保育事業（体調不良児対応型）の施設整備内容について確認が必要です</t>
    <rPh sb="7" eb="9">
      <t>タイチョウ</t>
    </rPh>
    <rPh sb="9" eb="11">
      <t>フリョウ</t>
    </rPh>
    <rPh sb="11" eb="12">
      <t>ジ</t>
    </rPh>
    <rPh sb="12" eb="15">
      <t>タイオウガタ</t>
    </rPh>
    <rPh sb="17" eb="19">
      <t>シセツ</t>
    </rPh>
    <rPh sb="19" eb="21">
      <t>セイビ</t>
    </rPh>
    <rPh sb="21" eb="23">
      <t>ナイヨウ</t>
    </rPh>
    <rPh sb="27" eb="29">
      <t>カクニン</t>
    </rPh>
    <rPh sb="30" eb="32">
      <t>ヒツヨウ</t>
    </rPh>
    <phoneticPr fontId="3"/>
  </si>
  <si>
    <t>変更する仕切り方はどれですか</t>
    <rPh sb="0" eb="2">
      <t>ヘンコウ</t>
    </rPh>
    <rPh sb="4" eb="6">
      <t>シキ</t>
    </rPh>
    <rPh sb="7" eb="8">
      <t>カタ</t>
    </rPh>
    <phoneticPr fontId="3"/>
  </si>
  <si>
    <t>一時預かり一般型を行うのはどの階ですか</t>
    <rPh sb="0" eb="2">
      <t>イチジ</t>
    </rPh>
    <rPh sb="2" eb="3">
      <t>アズ</t>
    </rPh>
    <rPh sb="5" eb="7">
      <t>イッパン</t>
    </rPh>
    <rPh sb="7" eb="8">
      <t>ガタ</t>
    </rPh>
    <rPh sb="9" eb="10">
      <t>オコナ</t>
    </rPh>
    <rPh sb="15" eb="16">
      <t>カイ</t>
    </rPh>
    <phoneticPr fontId="3"/>
  </si>
  <si>
    <t>他の部屋との仕切り方は以下のどれですか</t>
    <rPh sb="0" eb="1">
      <t>ホカ</t>
    </rPh>
    <rPh sb="2" eb="4">
      <t>ヘヤ</t>
    </rPh>
    <rPh sb="6" eb="8">
      <t>シキ</t>
    </rPh>
    <rPh sb="9" eb="10">
      <t>カタ</t>
    </rPh>
    <rPh sb="11" eb="13">
      <t>イカ</t>
    </rPh>
    <phoneticPr fontId="3"/>
  </si>
  <si>
    <t>病児・病後児 　2人以上</t>
    <rPh sb="0" eb="2">
      <t>ビョウジ</t>
    </rPh>
    <rPh sb="3" eb="5">
      <t>ビョウゴ</t>
    </rPh>
    <rPh sb="5" eb="6">
      <t>ジ</t>
    </rPh>
    <rPh sb="9" eb="10">
      <t>ニン</t>
    </rPh>
    <rPh sb="10" eb="12">
      <t>イジョウ</t>
    </rPh>
    <phoneticPr fontId="1"/>
  </si>
  <si>
    <t>避難経路、避難計画に変更がありますか</t>
    <phoneticPr fontId="3"/>
  </si>
  <si>
    <t>一時預かり保育事業（一般型）の施設整備内容について確認が必要です</t>
    <rPh sb="0" eb="3">
      <t>イチジアズ</t>
    </rPh>
    <rPh sb="5" eb="7">
      <t>ホイク</t>
    </rPh>
    <rPh sb="7" eb="9">
      <t>ジギョウ</t>
    </rPh>
    <rPh sb="15" eb="17">
      <t>シセツ</t>
    </rPh>
    <rPh sb="17" eb="19">
      <t>セイビ</t>
    </rPh>
    <rPh sb="19" eb="21">
      <t>ナイヨウ</t>
    </rPh>
    <rPh sb="25" eb="27">
      <t>カクニン</t>
    </rPh>
    <rPh sb="28" eb="30">
      <t>ヒツヨウ</t>
    </rPh>
    <phoneticPr fontId="3"/>
  </si>
  <si>
    <t>建築士名：</t>
    <rPh sb="0" eb="4">
      <t>ケンチクシメイ</t>
    </rPh>
    <phoneticPr fontId="0"/>
  </si>
  <si>
    <t>建築士資格の種類：</t>
    <phoneticPr fontId="3"/>
  </si>
  <si>
    <t>登録番号：</t>
    <phoneticPr fontId="3"/>
  </si>
  <si>
    <t>設計事務所名：</t>
    <phoneticPr fontId="3"/>
  </si>
  <si>
    <t>保育室の定員に対する必要面積を満たしていることを確認している</t>
    <rPh sb="0" eb="2">
      <t>ホイク</t>
    </rPh>
    <rPh sb="2" eb="3">
      <t>シツ</t>
    </rPh>
    <rPh sb="4" eb="6">
      <t>テイイン</t>
    </rPh>
    <rPh sb="7" eb="8">
      <t>タイ</t>
    </rPh>
    <rPh sb="15" eb="16">
      <t>ミ</t>
    </rPh>
    <rPh sb="24" eb="26">
      <t>カクニン</t>
    </rPh>
    <phoneticPr fontId="0"/>
  </si>
  <si>
    <t>協議内容：</t>
    <phoneticPr fontId="3"/>
  </si>
  <si>
    <t>避難経路と歩行距離を平面図に記載している</t>
    <phoneticPr fontId="3"/>
  </si>
  <si>
    <t xml:space="preserve">保育室・遊戯室等が「採光・換気・排煙等」の基準を満たしていることを確認している
</t>
    <rPh sb="0" eb="3">
      <t>ホイクシツ</t>
    </rPh>
    <rPh sb="4" eb="7">
      <t>ユウギシツ</t>
    </rPh>
    <rPh sb="7" eb="8">
      <t>トウ</t>
    </rPh>
    <rPh sb="10" eb="12">
      <t>サイコウ</t>
    </rPh>
    <rPh sb="13" eb="15">
      <t>カンキ</t>
    </rPh>
    <rPh sb="16" eb="18">
      <t>ハイエン</t>
    </rPh>
    <rPh sb="18" eb="19">
      <t>トウ</t>
    </rPh>
    <rPh sb="21" eb="23">
      <t>キジュン</t>
    </rPh>
    <rPh sb="24" eb="25">
      <t>ミ</t>
    </rPh>
    <rPh sb="33" eb="35">
      <t>カクニン</t>
    </rPh>
    <phoneticPr fontId="0"/>
  </si>
  <si>
    <t>採光計算において採用する採光補正係数の算定根拠を平面図等に記載している</t>
    <phoneticPr fontId="3"/>
  </si>
  <si>
    <t>採光・換気・排煙の計算式、告示（適宜）等を平面図等に記載している</t>
    <phoneticPr fontId="3"/>
  </si>
  <si>
    <t>保育室・遊戯室等が「採光・換気・排煙等」の基準を満たしていることを確認している</t>
    <rPh sb="0" eb="3">
      <t>ホイクシツ</t>
    </rPh>
    <rPh sb="4" eb="7">
      <t>ユウギシツ</t>
    </rPh>
    <rPh sb="7" eb="8">
      <t>トウ</t>
    </rPh>
    <rPh sb="10" eb="12">
      <t>サイコウ</t>
    </rPh>
    <rPh sb="13" eb="15">
      <t>カンキ</t>
    </rPh>
    <rPh sb="16" eb="18">
      <t>ハイエン</t>
    </rPh>
    <rPh sb="18" eb="19">
      <t>トウ</t>
    </rPh>
    <rPh sb="21" eb="23">
      <t>キジュン</t>
    </rPh>
    <rPh sb="24" eb="25">
      <t>ミ</t>
    </rPh>
    <rPh sb="33" eb="35">
      <t>カクニン</t>
    </rPh>
    <phoneticPr fontId="0"/>
  </si>
  <si>
    <t>□</t>
  </si>
  <si>
    <t>保育室の年齢別の定員と必要面積、有効面積を平面図に記載している</t>
    <phoneticPr fontId="3"/>
  </si>
  <si>
    <t>床面をふさぐ固定収納や簡単には動かせない家具は有効面積に含んでいない</t>
    <phoneticPr fontId="3"/>
  </si>
  <si>
    <t>手洗い器設置部・建築柱型部など子どもが動き回れないところは有効面積に含んでいない</t>
    <phoneticPr fontId="3"/>
  </si>
  <si>
    <t>ベッドの脇で大人が介助できるスペースを確保した上でカーテンなどで仕切りを設け、体調不良児スペースとして利用</t>
    <rPh sb="4" eb="5">
      <t>ワキ</t>
    </rPh>
    <rPh sb="6" eb="8">
      <t>オトナ</t>
    </rPh>
    <rPh sb="9" eb="11">
      <t>カイジョ</t>
    </rPh>
    <rPh sb="19" eb="21">
      <t>カクホ</t>
    </rPh>
    <rPh sb="23" eb="24">
      <t>ウエ</t>
    </rPh>
    <rPh sb="32" eb="34">
      <t>シキ</t>
    </rPh>
    <rPh sb="36" eb="37">
      <t>モウ</t>
    </rPh>
    <rPh sb="39" eb="41">
      <t>タイチョウ</t>
    </rPh>
    <rPh sb="41" eb="43">
      <t>フリョウ</t>
    </rPh>
    <rPh sb="43" eb="44">
      <t>ジ</t>
    </rPh>
    <rPh sb="51" eb="53">
      <t>リヨウ</t>
    </rPh>
    <phoneticPr fontId="1"/>
  </si>
  <si>
    <t>体調不良児対応型を行うスペースは、安静とプライバシーが確保されている</t>
    <rPh sb="0" eb="2">
      <t>タイチョウ</t>
    </rPh>
    <rPh sb="2" eb="4">
      <t>フリョウ</t>
    </rPh>
    <rPh sb="4" eb="5">
      <t>ジ</t>
    </rPh>
    <rPh sb="5" eb="8">
      <t>タイオウガタ</t>
    </rPh>
    <rPh sb="9" eb="10">
      <t>オコナ</t>
    </rPh>
    <rPh sb="17" eb="19">
      <t>アンセイ</t>
    </rPh>
    <rPh sb="27" eb="29">
      <t>カクホ</t>
    </rPh>
    <phoneticPr fontId="1"/>
  </si>
  <si>
    <t>病児・病後児対応型の保育室には、保育室とは別に安静室を設けた</t>
    <rPh sb="0" eb="2">
      <t>ビョウジ</t>
    </rPh>
    <rPh sb="3" eb="5">
      <t>ビョウゴ</t>
    </rPh>
    <rPh sb="5" eb="6">
      <t>ジ</t>
    </rPh>
    <rPh sb="6" eb="9">
      <t>タイオウガタ</t>
    </rPh>
    <rPh sb="10" eb="13">
      <t>ホイクシツ</t>
    </rPh>
    <rPh sb="16" eb="19">
      <t>ホイクシツ</t>
    </rPh>
    <rPh sb="21" eb="22">
      <t>ベツ</t>
    </rPh>
    <rPh sb="23" eb="26">
      <t>アンセイシツ</t>
    </rPh>
    <rPh sb="27" eb="28">
      <t>モウ</t>
    </rPh>
    <phoneticPr fontId="1"/>
  </si>
  <si>
    <t>直接入力してください</t>
    <rPh sb="0" eb="4">
      <t>チョクセツニュウリョク</t>
    </rPh>
    <phoneticPr fontId="3"/>
  </si>
  <si>
    <t>士名番号</t>
    <rPh sb="0" eb="1">
      <t>シ</t>
    </rPh>
    <rPh sb="1" eb="2">
      <t>メイ</t>
    </rPh>
    <rPh sb="2" eb="4">
      <t>バンゴウ</t>
    </rPh>
    <phoneticPr fontId="1"/>
  </si>
  <si>
    <t>有効a</t>
    <phoneticPr fontId="3"/>
  </si>
  <si>
    <t>区画a</t>
    <phoneticPr fontId="3"/>
  </si>
  <si>
    <t>避難a</t>
    <phoneticPr fontId="3"/>
  </si>
  <si>
    <t>採光a</t>
    <phoneticPr fontId="3"/>
  </si>
  <si>
    <t>集計</t>
    <rPh sb="0" eb="2">
      <t>シュウケイ</t>
    </rPh>
    <phoneticPr fontId="3"/>
  </si>
  <si>
    <t>採光b</t>
    <phoneticPr fontId="3"/>
  </si>
  <si>
    <t>居室a</t>
    <rPh sb="0" eb="2">
      <t>キョシツ</t>
    </rPh>
    <phoneticPr fontId="1"/>
  </si>
  <si>
    <t>病児専用a</t>
    <rPh sb="0" eb="2">
      <t>ビョウジ</t>
    </rPh>
    <rPh sb="2" eb="4">
      <t>センヨウ</t>
    </rPh>
    <phoneticPr fontId="1"/>
  </si>
  <si>
    <t>病児専用b</t>
    <rPh sb="0" eb="2">
      <t>ビョウジ</t>
    </rPh>
    <rPh sb="2" eb="4">
      <t>センヨウ</t>
    </rPh>
    <phoneticPr fontId="1"/>
  </si>
  <si>
    <t>別紙a</t>
    <rPh sb="0" eb="2">
      <t>ベッセィ</t>
    </rPh>
    <phoneticPr fontId="1"/>
  </si>
  <si>
    <t>安静室b</t>
    <rPh sb="2" eb="3">
      <t>シツ</t>
    </rPh>
    <phoneticPr fontId="1"/>
  </si>
  <si>
    <t>返還a</t>
    <rPh sb="0" eb="2">
      <t>ヘンカン</t>
    </rPh>
    <phoneticPr fontId="1"/>
  </si>
  <si>
    <t>返還b</t>
    <rPh sb="0" eb="2">
      <t>ヘンカン</t>
    </rPh>
    <phoneticPr fontId="1"/>
  </si>
  <si>
    <t>消防a</t>
    <rPh sb="0" eb="2">
      <t>ショウボウ</t>
    </rPh>
    <phoneticPr fontId="1"/>
  </si>
  <si>
    <t>定員内訳a</t>
    <rPh sb="0" eb="2">
      <t>テイイン</t>
    </rPh>
    <rPh sb="2" eb="4">
      <t>ウチワケ</t>
    </rPh>
    <phoneticPr fontId="1"/>
  </si>
  <si>
    <t>病児病後児a</t>
    <rPh sb="0" eb="2">
      <t>ビョウジ</t>
    </rPh>
    <rPh sb="2" eb="5">
      <t>ビョウゴジ</t>
    </rPh>
    <phoneticPr fontId="1"/>
  </si>
  <si>
    <t>体調不良児a</t>
    <rPh sb="0" eb="5">
      <t>タイチョウフリョウジ</t>
    </rPh>
    <phoneticPr fontId="1"/>
  </si>
  <si>
    <t>一時預かりa</t>
    <rPh sb="0" eb="3">
      <t>イチジアズ</t>
    </rPh>
    <phoneticPr fontId="1"/>
  </si>
  <si>
    <t>協議a</t>
    <rPh sb="0" eb="2">
      <t>キョウギ</t>
    </rPh>
    <phoneticPr fontId="1"/>
  </si>
  <si>
    <t>調理室a</t>
    <rPh sb="0" eb="3">
      <t>チョウリシツ</t>
    </rPh>
    <phoneticPr fontId="3"/>
  </si>
  <si>
    <t>確認自治体・担当課・担当者名</t>
    <rPh sb="10" eb="13">
      <t>タントウシャ</t>
    </rPh>
    <rPh sb="13" eb="14">
      <t>メイ</t>
    </rPh>
    <phoneticPr fontId="3"/>
  </si>
  <si>
    <t>自治体名：　　　　　/担当課：　　　　　　　/担当者名：</t>
    <rPh sb="0" eb="3">
      <t>ジチタイ</t>
    </rPh>
    <rPh sb="3" eb="4">
      <t>メイ</t>
    </rPh>
    <rPh sb="11" eb="14">
      <t>タントウカ</t>
    </rPh>
    <rPh sb="23" eb="26">
      <t>タントウシャ</t>
    </rPh>
    <rPh sb="26" eb="27">
      <t>メイ</t>
    </rPh>
    <phoneticPr fontId="3"/>
  </si>
  <si>
    <t>　運営開始年度：</t>
    <phoneticPr fontId="3"/>
  </si>
  <si>
    <t>　担当者名：</t>
    <phoneticPr fontId="3"/>
  </si>
  <si>
    <t>　保育施設名：</t>
    <rPh sb="1" eb="3">
      <t>ホイク</t>
    </rPh>
    <rPh sb="3" eb="5">
      <t>シセツ</t>
    </rPh>
    <rPh sb="5" eb="6">
      <t>メイ</t>
    </rPh>
    <phoneticPr fontId="3"/>
  </si>
  <si>
    <t>　法人名（設置者）：</t>
    <rPh sb="1" eb="3">
      <t>ホウジン</t>
    </rPh>
    <rPh sb="3" eb="4">
      <t>メイ</t>
    </rPh>
    <rPh sb="5" eb="7">
      <t>セッチ</t>
    </rPh>
    <rPh sb="7" eb="8">
      <t>シャ</t>
    </rPh>
    <phoneticPr fontId="3"/>
  </si>
  <si>
    <t>育健</t>
    <rPh sb="0" eb="2">
      <t>イクケン</t>
    </rPh>
    <phoneticPr fontId="3"/>
  </si>
  <si>
    <t>協会建築士審査</t>
    <rPh sb="0" eb="2">
      <t>キョウカイ</t>
    </rPh>
    <rPh sb="2" eb="5">
      <t>ケンチクシ</t>
    </rPh>
    <rPh sb="5" eb="7">
      <t>シンサ</t>
    </rPh>
    <phoneticPr fontId="3"/>
  </si>
  <si>
    <t>A</t>
    <phoneticPr fontId="3"/>
  </si>
  <si>
    <t>K</t>
    <phoneticPr fontId="3"/>
  </si>
  <si>
    <t>↓</t>
    <phoneticPr fontId="3"/>
  </si>
  <si>
    <t>B</t>
    <phoneticPr fontId="3"/>
  </si>
  <si>
    <t>保育施設コード:</t>
    <rPh sb="0" eb="4">
      <t>ホイクシセツ</t>
    </rPh>
    <phoneticPr fontId="3"/>
  </si>
  <si>
    <t>事前図面相談：</t>
    <rPh sb="0" eb="2">
      <t>ジゼン</t>
    </rPh>
    <rPh sb="2" eb="4">
      <t>ズメン</t>
    </rPh>
    <rPh sb="4" eb="6">
      <t>ソウダン</t>
    </rPh>
    <phoneticPr fontId="3"/>
  </si>
  <si>
    <t>　直近の図面変更年度：</t>
    <rPh sb="4" eb="6">
      <t>ズメン</t>
    </rPh>
    <rPh sb="6" eb="8">
      <t>ヘンコウ</t>
    </rPh>
    <rPh sb="8" eb="10">
      <t>ネンド</t>
    </rPh>
    <phoneticPr fontId="3"/>
  </si>
  <si>
    <t>★作業中は↓に１を入力★</t>
    <rPh sb="1" eb="3">
      <t>サギョウ</t>
    </rPh>
    <rPh sb="3" eb="4">
      <t>チュウ</t>
    </rPh>
    <rPh sb="9" eb="11">
      <t>ニュウリョク</t>
    </rPh>
    <phoneticPr fontId="3"/>
  </si>
  <si>
    <t>経費a</t>
    <rPh sb="0" eb="2">
      <t>ケイヒ</t>
    </rPh>
    <phoneticPr fontId="1"/>
  </si>
  <si>
    <t>Q1-4</t>
    <phoneticPr fontId="3"/>
  </si>
  <si>
    <t>Q1-5</t>
    <phoneticPr fontId="3"/>
  </si>
  <si>
    <t>Q1-6</t>
    <phoneticPr fontId="3"/>
  </si>
  <si>
    <t xml:space="preserve"> 保育所全体の床面積の減る変更がありますか</t>
    <phoneticPr fontId="3"/>
  </si>
  <si>
    <t>申請日：</t>
    <rPh sb="0" eb="2">
      <t>シンセイ</t>
    </rPh>
    <rPh sb="2" eb="3">
      <t>ビ</t>
    </rPh>
    <phoneticPr fontId="3"/>
  </si>
  <si>
    <t>更新日：</t>
    <rPh sb="0" eb="2">
      <t>コウシン</t>
    </rPh>
    <rPh sb="2" eb="3">
      <t>ビ</t>
    </rPh>
    <phoneticPr fontId="3"/>
  </si>
  <si>
    <t>建築士必須判断A</t>
    <rPh sb="0" eb="3">
      <t>ケンチクシ</t>
    </rPh>
    <rPh sb="3" eb="5">
      <t>ヒッス</t>
    </rPh>
    <rPh sb="5" eb="7">
      <t>ハンダン</t>
    </rPh>
    <phoneticPr fontId="3"/>
  </si>
  <si>
    <t>建築士必須判断B</t>
    <rPh sb="0" eb="3">
      <t>ケンチクシ</t>
    </rPh>
    <rPh sb="3" eb="5">
      <t>ヒッス</t>
    </rPh>
    <rPh sb="5" eb="7">
      <t>ハンダン</t>
    </rPh>
    <phoneticPr fontId="3"/>
  </si>
  <si>
    <t>該当</t>
    <rPh sb="0" eb="2">
      <t>ガイトウ</t>
    </rPh>
    <phoneticPr fontId="3"/>
  </si>
  <si>
    <t>非該当</t>
    <phoneticPr fontId="3"/>
  </si>
  <si>
    <t>協議内容：避難経路など</t>
    <rPh sb="5" eb="7">
      <t>ヒナン</t>
    </rPh>
    <rPh sb="7" eb="9">
      <t>ケイロ</t>
    </rPh>
    <phoneticPr fontId="3"/>
  </si>
  <si>
    <t>協議内容：避難経路・歩行距離など</t>
    <rPh sb="5" eb="9">
      <t>ヒナンケイロ</t>
    </rPh>
    <rPh sb="10" eb="12">
      <t>ホコウ</t>
    </rPh>
    <rPh sb="12" eb="14">
      <t>キョリ</t>
    </rPh>
    <phoneticPr fontId="3"/>
  </si>
  <si>
    <t>協議内容：歩行距離など</t>
    <rPh sb="5" eb="9">
      <t>ホコウキョリ</t>
    </rPh>
    <phoneticPr fontId="3"/>
  </si>
  <si>
    <r>
      <t>　医務室内</t>
    </r>
    <r>
      <rPr>
        <sz val="10"/>
        <color theme="1"/>
        <rFont val="游ゴシック"/>
        <family val="3"/>
        <charset val="128"/>
        <scheme val="minor"/>
      </rPr>
      <t>（部屋が床から天井までの壁で仕切られていることが前提）</t>
    </r>
    <rPh sb="6" eb="8">
      <t>ヘヤ</t>
    </rPh>
    <rPh sb="9" eb="10">
      <t>ユカ</t>
    </rPh>
    <rPh sb="12" eb="14">
      <t>テンジョウ</t>
    </rPh>
    <rPh sb="17" eb="18">
      <t>カベ</t>
    </rPh>
    <rPh sb="19" eb="21">
      <t>シキ</t>
    </rPh>
    <rPh sb="29" eb="31">
      <t>ゼンテイ</t>
    </rPh>
    <phoneticPr fontId="3"/>
  </si>
  <si>
    <r>
      <t>　事務室内</t>
    </r>
    <r>
      <rPr>
        <sz val="10"/>
        <color theme="1"/>
        <rFont val="游ゴシック"/>
        <family val="3"/>
        <charset val="128"/>
        <scheme val="minor"/>
      </rPr>
      <t>（部屋が床から天井までの壁で仕切られていることが前提）</t>
    </r>
    <phoneticPr fontId="3"/>
  </si>
  <si>
    <t>保育室の場所の移動がありますか</t>
    <rPh sb="7" eb="9">
      <t>イドウ</t>
    </rPh>
    <phoneticPr fontId="3"/>
  </si>
  <si>
    <t>　場所の移動：あり</t>
    <rPh sb="1" eb="3">
      <t>バショ</t>
    </rPh>
    <rPh sb="4" eb="6">
      <t>イドウ</t>
    </rPh>
    <phoneticPr fontId="3"/>
  </si>
  <si>
    <t>　場所の移動：なし</t>
    <rPh sb="1" eb="3">
      <t>バショ</t>
    </rPh>
    <rPh sb="4" eb="6">
      <t>イドウ</t>
    </rPh>
    <phoneticPr fontId="3"/>
  </si>
  <si>
    <t>保育室の有効面積の変更はありますか</t>
    <rPh sb="4" eb="8">
      <t>ユウコウメンセキ</t>
    </rPh>
    <phoneticPr fontId="3"/>
  </si>
  <si>
    <r>
      <t>　医務室内</t>
    </r>
    <r>
      <rPr>
        <sz val="10"/>
        <color theme="1"/>
        <rFont val="游ゴシック"/>
        <family val="3"/>
        <charset val="128"/>
        <scheme val="minor"/>
      </rPr>
      <t>（部屋が床から天井までの壁で仕切られていることが前提）</t>
    </r>
    <phoneticPr fontId="3"/>
  </si>
  <si>
    <t>新たに一時預かり一般型を実施する</t>
    <rPh sb="0" eb="1">
      <t>アラ</t>
    </rPh>
    <rPh sb="3" eb="6">
      <t>イチジアズ</t>
    </rPh>
    <rPh sb="8" eb="11">
      <t>イッパンガタ</t>
    </rPh>
    <rPh sb="12" eb="14">
      <t>ジッシ</t>
    </rPh>
    <phoneticPr fontId="3"/>
  </si>
  <si>
    <t>　床から天井までの壁等で区分</t>
    <rPh sb="1" eb="2">
      <t>ユカ</t>
    </rPh>
    <rPh sb="4" eb="6">
      <t>テンジョウ</t>
    </rPh>
    <rPh sb="9" eb="10">
      <t>カベ</t>
    </rPh>
    <rPh sb="10" eb="11">
      <t>ナド</t>
    </rPh>
    <rPh sb="12" eb="14">
      <t>クブン</t>
    </rPh>
    <phoneticPr fontId="3"/>
  </si>
  <si>
    <t>　その他　固定家具等（別事業として安全に配慮され永続的に区分されたものに限る）</t>
    <rPh sb="3" eb="4">
      <t>タ</t>
    </rPh>
    <rPh sb="5" eb="10">
      <t>コテイカグトウ</t>
    </rPh>
    <rPh sb="11" eb="14">
      <t>ベツジギョウ</t>
    </rPh>
    <rPh sb="17" eb="19">
      <t>アンゼン</t>
    </rPh>
    <rPh sb="20" eb="22">
      <t>ハイリョ</t>
    </rPh>
    <rPh sb="24" eb="27">
      <t>エイゾクテキ</t>
    </rPh>
    <rPh sb="28" eb="30">
      <t>クブン</t>
    </rPh>
    <rPh sb="36" eb="37">
      <t>カギ</t>
    </rPh>
    <phoneticPr fontId="3"/>
  </si>
  <si>
    <t>　その他　固定家具等（別事業として安全に配慮され永続的に
　区分されたものに限る）</t>
    <rPh sb="3" eb="4">
      <t>タ</t>
    </rPh>
    <rPh sb="5" eb="10">
      <t>コテイカグトウ</t>
    </rPh>
    <rPh sb="11" eb="14">
      <t>ベツジギョウ</t>
    </rPh>
    <rPh sb="17" eb="19">
      <t>アンゼン</t>
    </rPh>
    <rPh sb="20" eb="22">
      <t>ハイリョ</t>
    </rPh>
    <rPh sb="24" eb="27">
      <t>エイゾクテキ</t>
    </rPh>
    <rPh sb="30" eb="32">
      <t>クブン</t>
    </rPh>
    <rPh sb="38" eb="39">
      <t>カギ</t>
    </rPh>
    <phoneticPr fontId="3"/>
  </si>
  <si>
    <t>事業者情報に空欄ががあります。ご確認ください。</t>
    <rPh sb="0" eb="3">
      <t>ジギョウシャ</t>
    </rPh>
    <rPh sb="3" eb="5">
      <t>ジョウホウ</t>
    </rPh>
    <rPh sb="6" eb="8">
      <t>クウラン</t>
    </rPh>
    <rPh sb="16" eb="18">
      <t>カクニン</t>
    </rPh>
    <phoneticPr fontId="3"/>
  </si>
  <si>
    <t>【印刷提出③ 結果入力】へ進む　▶▶▶</t>
    <rPh sb="13" eb="14">
      <t>スス</t>
    </rPh>
    <phoneticPr fontId="3"/>
  </si>
  <si>
    <t>作成手順4</t>
    <rPh sb="0" eb="2">
      <t>サクセイ</t>
    </rPh>
    <rPh sb="2" eb="4">
      <t>テジュン</t>
    </rPh>
    <phoneticPr fontId="3"/>
  </si>
  <si>
    <t>【印刷提出①基本事項】【印刷提出②変更確認】【印刷提出③結果入力】</t>
    <rPh sb="1" eb="5">
      <t>インサツテイシュツ</t>
    </rPh>
    <rPh sb="6" eb="10">
      <t>キホンジコウ</t>
    </rPh>
    <rPh sb="12" eb="14">
      <t>インサツ</t>
    </rPh>
    <rPh sb="14" eb="16">
      <t>テイシュツ</t>
    </rPh>
    <rPh sb="17" eb="21">
      <t>ヘンコウカクニン</t>
    </rPh>
    <rPh sb="23" eb="25">
      <t>インサツ</t>
    </rPh>
    <rPh sb="25" eb="27">
      <t>テイシュツ</t>
    </rPh>
    <rPh sb="28" eb="32">
      <t>ケッカニュウリョク</t>
    </rPh>
    <phoneticPr fontId="3"/>
  </si>
  <si>
    <t>加算事業の追加ですか
既存加算事業の（設備等の）変更ですか</t>
    <rPh sb="0" eb="4">
      <t>カサンジギョウ</t>
    </rPh>
    <rPh sb="5" eb="7">
      <t>ツイカ</t>
    </rPh>
    <rPh sb="11" eb="13">
      <t>キゾン</t>
    </rPh>
    <rPh sb="13" eb="17">
      <t>カサンジギョウ</t>
    </rPh>
    <rPh sb="19" eb="22">
      <t>セツビトウ</t>
    </rPh>
    <rPh sb="24" eb="26">
      <t>ヘンコウ</t>
    </rPh>
    <phoneticPr fontId="3"/>
  </si>
  <si>
    <t>事業者情報</t>
    <rPh sb="0" eb="2">
      <t>ジギョウ</t>
    </rPh>
    <rPh sb="2" eb="3">
      <t>シャ</t>
    </rPh>
    <rPh sb="3" eb="5">
      <t>ジョウホウ</t>
    </rPh>
    <phoneticPr fontId="3"/>
  </si>
  <si>
    <t>直接入力してください</t>
    <phoneticPr fontId="3"/>
  </si>
  <si>
    <t>自治体名：　　　　　/担当課：　　　　　　　/担当者名：</t>
    <phoneticPr fontId="3"/>
  </si>
  <si>
    <t>◀該当箇所をチェック
ください</t>
    <phoneticPr fontId="3"/>
  </si>
  <si>
    <t>◀該当箇所をチェック
ください</t>
    <phoneticPr fontId="3"/>
  </si>
  <si>
    <t>2.　保育室の設置階が現在より上の階になる</t>
    <phoneticPr fontId="3"/>
  </si>
  <si>
    <t>1.　既存保育施設内部の変更</t>
    <phoneticPr fontId="3"/>
  </si>
  <si>
    <t>入力してください</t>
  </si>
  <si>
    <t xml:space="preserve">職員等の増加した階がありますか </t>
    <rPh sb="0" eb="2">
      <t>ショクイン</t>
    </rPh>
    <phoneticPr fontId="3"/>
  </si>
  <si>
    <t>　1名定員だったが、定員を増やし、2名定員となる</t>
    <rPh sb="2" eb="3">
      <t>メイ</t>
    </rPh>
    <rPh sb="3" eb="5">
      <t>テイイン</t>
    </rPh>
    <rPh sb="10" eb="12">
      <t>テイイン</t>
    </rPh>
    <rPh sb="13" eb="14">
      <t>フ</t>
    </rPh>
    <rPh sb="18" eb="21">
      <t>メイテイイン</t>
    </rPh>
    <phoneticPr fontId="1"/>
  </si>
  <si>
    <t>　2名以上の定員だったが、さらに定員を増やす</t>
    <rPh sb="2" eb="3">
      <t>メイ</t>
    </rPh>
    <rPh sb="3" eb="5">
      <t>イジョウ</t>
    </rPh>
    <rPh sb="6" eb="8">
      <t>テイイン</t>
    </rPh>
    <rPh sb="16" eb="18">
      <t>テイイン</t>
    </rPh>
    <rPh sb="19" eb="20">
      <t>フ</t>
    </rPh>
    <phoneticPr fontId="1"/>
  </si>
  <si>
    <t>　変更あり</t>
    <rPh sb="1" eb="3">
      <t>ヘンコウ</t>
    </rPh>
    <phoneticPr fontId="3"/>
  </si>
  <si>
    <t>　変更なし</t>
    <phoneticPr fontId="3"/>
  </si>
  <si>
    <t>　保育に供する室以外の居室</t>
    <phoneticPr fontId="3"/>
  </si>
  <si>
    <t>　保育に供する室</t>
    <phoneticPr fontId="3"/>
  </si>
  <si>
    <t>　保育に供する室</t>
    <rPh sb="4" eb="5">
      <t>キョウ</t>
    </rPh>
    <rPh sb="7" eb="8">
      <t>シツ</t>
    </rPh>
    <phoneticPr fontId="3"/>
  </si>
  <si>
    <t>　既存居室の一部を利用し、別事業用として区分けする</t>
    <rPh sb="1" eb="3">
      <t>キゾン</t>
    </rPh>
    <rPh sb="3" eb="5">
      <t>キョシツ</t>
    </rPh>
    <rPh sb="6" eb="8">
      <t>イチブ</t>
    </rPh>
    <rPh sb="9" eb="11">
      <t>リヨウ</t>
    </rPh>
    <rPh sb="13" eb="17">
      <t>ベツジギョウヨウ</t>
    </rPh>
    <rPh sb="20" eb="22">
      <t>クワ</t>
    </rPh>
    <phoneticPr fontId="3"/>
  </si>
  <si>
    <t>入力してください</t>
    <phoneticPr fontId="3"/>
  </si>
  <si>
    <t>リンクシートへ</t>
    <phoneticPr fontId="3"/>
  </si>
  <si>
    <t>【建築整備内容の法令・基準チェックシート】についてはこちら</t>
    <phoneticPr fontId="3"/>
  </si>
  <si>
    <t>➡</t>
    <phoneticPr fontId="3"/>
  </si>
  <si>
    <t>　変更あり</t>
    <phoneticPr fontId="3"/>
  </si>
  <si>
    <t>事務室は保育室や廊下などと壁で仕切り、出入口・カウンターには開閉できる窓や扉を設け、
体調不良児保育室として利用する</t>
    <rPh sb="0" eb="3">
      <t>ジムシツ</t>
    </rPh>
    <rPh sb="4" eb="7">
      <t>ホイクシツ</t>
    </rPh>
    <rPh sb="8" eb="10">
      <t>ロウカ</t>
    </rPh>
    <rPh sb="13" eb="14">
      <t>カベ</t>
    </rPh>
    <rPh sb="15" eb="17">
      <t>シキ</t>
    </rPh>
    <rPh sb="19" eb="21">
      <t>デイ</t>
    </rPh>
    <rPh sb="21" eb="22">
      <t>グチ</t>
    </rPh>
    <rPh sb="30" eb="32">
      <t>カイヘイ</t>
    </rPh>
    <rPh sb="35" eb="36">
      <t>マド</t>
    </rPh>
    <rPh sb="37" eb="38">
      <t>トビラ</t>
    </rPh>
    <rPh sb="39" eb="40">
      <t>モウ</t>
    </rPh>
    <rPh sb="43" eb="45">
      <t>タイチョウ</t>
    </rPh>
    <rPh sb="45" eb="47">
      <t>フリョウ</t>
    </rPh>
    <rPh sb="47" eb="48">
      <t>ジ</t>
    </rPh>
    <rPh sb="48" eb="51">
      <t>ホイクシツ</t>
    </rPh>
    <rPh sb="54" eb="56">
      <t>リヨウ</t>
    </rPh>
    <phoneticPr fontId="1"/>
  </si>
  <si>
    <t>　申請にあたっての基本事項を入力するシートです。</t>
    <rPh sb="1" eb="3">
      <t>シンセイ</t>
    </rPh>
    <rPh sb="9" eb="13">
      <t>キホンジコウ</t>
    </rPh>
    <rPh sb="14" eb="16">
      <t>ニュウリョク</t>
    </rPh>
    <phoneticPr fontId="3"/>
  </si>
  <si>
    <t>上記以外の変更がありますか</t>
    <phoneticPr fontId="3"/>
  </si>
  <si>
    <t>1</t>
    <phoneticPr fontId="3"/>
  </si>
  <si>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</si>
  <si>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</si>
  <si>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</si>
  <si>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</si>
  <si>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</si>
  <si>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</si>
  <si>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</si>
  <si>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</si>
  <si>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</si>
  <si>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</si>
  <si>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</si>
  <si>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</si>
  <si>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</si>
  <si>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</si>
  <si>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</si>
  <si>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</si>
  <si>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</si>
  <si>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</si>
  <si>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</si>
  <si>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</si>
  <si>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</si>
  <si>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</si>
  <si>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</si>
  <si>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</si>
  <si>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</si>
  <si>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</si>
  <si>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</si>
  <si>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</si>
  <si>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</si>
  <si>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作成手順1 
【印刷提出①　基本事項】シート</t>
    <rPh sb="0" eb="2">
      <t>サクセイ</t>
    </rPh>
    <rPh sb="2" eb="4">
      <t>テジュン</t>
    </rPh>
    <phoneticPr fontId="3"/>
  </si>
  <si>
    <t>　変更内容の確認を行うシートです。　</t>
    <rPh sb="1" eb="3">
      <t>ヘンコウ</t>
    </rPh>
    <rPh sb="3" eb="5">
      <t>ナイヨウ</t>
    </rPh>
    <rPh sb="6" eb="8">
      <t>カクニン</t>
    </rPh>
    <rPh sb="9" eb="10">
      <t>オコナ</t>
    </rPh>
    <phoneticPr fontId="3"/>
  </si>
  <si>
    <t>　※【印刷提出①基本事項】での回答内容に従い、【建築整備内容の法令・基準チェックシート】</t>
    <rPh sb="15" eb="19">
      <t>カイトウナイヨウ</t>
    </rPh>
    <rPh sb="20" eb="21">
      <t>シタガ</t>
    </rPh>
    <rPh sb="24" eb="26">
      <t>ケンチク</t>
    </rPh>
    <rPh sb="26" eb="28">
      <t>セイビ</t>
    </rPh>
    <rPh sb="28" eb="30">
      <t>ナイヨウ</t>
    </rPh>
    <rPh sb="31" eb="33">
      <t>ホウレイ</t>
    </rPh>
    <rPh sb="34" eb="36">
      <t>キジュン</t>
    </rPh>
    <phoneticPr fontId="3"/>
  </si>
  <si>
    <r>
      <t>　3つのシートの回答が終わりましたら、全てのシートを</t>
    </r>
    <r>
      <rPr>
        <b/>
        <sz val="11"/>
        <color rgb="FFFF0000"/>
        <rFont val="游ゴシック"/>
        <family val="3"/>
        <charset val="128"/>
        <scheme val="minor"/>
      </rPr>
      <t>PDFにして提出</t>
    </r>
    <r>
      <rPr>
        <b/>
        <sz val="11"/>
        <color theme="1"/>
        <rFont val="游ゴシック"/>
        <family val="3"/>
        <charset val="128"/>
        <scheme val="minor"/>
      </rPr>
      <t>してください。</t>
    </r>
    <rPh sb="11" eb="12">
      <t>オ</t>
    </rPh>
    <phoneticPr fontId="3"/>
  </si>
  <si>
    <r>
      <t>　　が必要な方は</t>
    </r>
    <r>
      <rPr>
        <b/>
        <sz val="11"/>
        <color rgb="FFFF0000"/>
        <rFont val="游ゴシック"/>
        <family val="3"/>
        <charset val="128"/>
        <scheme val="minor"/>
      </rPr>
      <t>追加提出</t>
    </r>
    <r>
      <rPr>
        <sz val="11"/>
        <color rgb="FFFF0000"/>
        <rFont val="游ゴシック"/>
        <family val="3"/>
        <charset val="128"/>
        <scheme val="minor"/>
      </rPr>
      <t>してください。</t>
    </r>
    <rPh sb="3" eb="5">
      <t>ヒツヨウ</t>
    </rPh>
    <rPh sb="6" eb="7">
      <t>カタ</t>
    </rPh>
    <rPh sb="8" eb="10">
      <t>ツイカ</t>
    </rPh>
    <rPh sb="10" eb="12">
      <t>テイシュツ</t>
    </rPh>
    <phoneticPr fontId="3"/>
  </si>
  <si>
    <t>3.　今回の申請に際し、新たに建物の増築、増床がある</t>
    <rPh sb="3" eb="5">
      <t>コンカイ</t>
    </rPh>
    <rPh sb="6" eb="8">
      <t>シンセイ</t>
    </rPh>
    <rPh sb="9" eb="10">
      <t>サイ</t>
    </rPh>
    <rPh sb="12" eb="13">
      <t>アラ</t>
    </rPh>
    <phoneticPr fontId="3"/>
  </si>
  <si>
    <t>保育室の部屋形状の変更がありますか</t>
    <rPh sb="0" eb="3">
      <t>ホイクシツ</t>
    </rPh>
    <rPh sb="4" eb="6">
      <t>ヘヤ</t>
    </rPh>
    <rPh sb="6" eb="8">
      <t>ケイジョウ</t>
    </rPh>
    <rPh sb="9" eb="11">
      <t>ヘンコウ</t>
    </rPh>
    <phoneticPr fontId="3"/>
  </si>
  <si>
    <t>　一時預かり一般型専用の独立した部屋</t>
    <rPh sb="1" eb="4">
      <t>イチジアズ</t>
    </rPh>
    <rPh sb="6" eb="9">
      <t>イッパンガタ</t>
    </rPh>
    <rPh sb="9" eb="11">
      <t>センヨウ</t>
    </rPh>
    <rPh sb="12" eb="14">
      <t>ドクリツ</t>
    </rPh>
    <rPh sb="16" eb="18">
      <t>ヘヤ</t>
    </rPh>
    <phoneticPr fontId="3"/>
  </si>
  <si>
    <t>文字を消して直接ここに「法人名」を入力してください</t>
    <phoneticPr fontId="3"/>
  </si>
  <si>
    <r>
      <t>※②変更確認シートの該当個所を</t>
    </r>
    <r>
      <rPr>
        <b/>
        <u/>
        <sz val="14"/>
        <color rgb="FFFF0000"/>
        <rFont val="游ゴシック"/>
        <family val="3"/>
        <charset val="128"/>
        <scheme val="minor"/>
      </rPr>
      <t>すべて回答</t>
    </r>
    <r>
      <rPr>
        <b/>
        <sz val="14"/>
        <color rgb="FFFF0000"/>
        <rFont val="游ゴシック"/>
        <family val="3"/>
        <charset val="128"/>
        <scheme val="minor"/>
      </rPr>
      <t>頂いてから、③結果入力シートへ進んでください。未回答個所があり③に進んだ場合、不具合が生じます。</t>
    </r>
    <rPh sb="2" eb="6">
      <t>ヘンコウカクニン</t>
    </rPh>
    <rPh sb="10" eb="12">
      <t>ガイトウ</t>
    </rPh>
    <rPh sb="12" eb="14">
      <t>カショ</t>
    </rPh>
    <rPh sb="18" eb="20">
      <t>カイトウ</t>
    </rPh>
    <rPh sb="20" eb="21">
      <t>イタダ</t>
    </rPh>
    <rPh sb="27" eb="29">
      <t>ケッカ</t>
    </rPh>
    <rPh sb="29" eb="31">
      <t>ニュウリョク</t>
    </rPh>
    <rPh sb="35" eb="36">
      <t>スス</t>
    </rPh>
    <rPh sb="43" eb="44">
      <t>ミ</t>
    </rPh>
    <rPh sb="44" eb="46">
      <t>カイトウ</t>
    </rPh>
    <rPh sb="46" eb="48">
      <t>カショ</t>
    </rPh>
    <rPh sb="53" eb="54">
      <t>スス</t>
    </rPh>
    <rPh sb="56" eb="58">
      <t>バアイ</t>
    </rPh>
    <rPh sb="59" eb="62">
      <t>フグアイ</t>
    </rPh>
    <rPh sb="63" eb="64">
      <t>ショウ</t>
    </rPh>
    <phoneticPr fontId="3"/>
  </si>
  <si>
    <t>保育室の設置を予定される室の現状用途について
ご回答ください</t>
    <rPh sb="0" eb="2">
      <t>ホイク</t>
    </rPh>
    <rPh sb="2" eb="3">
      <t>シツ</t>
    </rPh>
    <rPh sb="4" eb="6">
      <t>セッチ</t>
    </rPh>
    <rPh sb="7" eb="9">
      <t>ヨテイ</t>
    </rPh>
    <rPh sb="12" eb="13">
      <t>シツ</t>
    </rPh>
    <rPh sb="14" eb="16">
      <t>ゲンジョウ</t>
    </rPh>
    <rPh sb="16" eb="18">
      <t>ヨウト</t>
    </rPh>
    <rPh sb="24" eb="26">
      <t>カイトウ</t>
    </rPh>
    <phoneticPr fontId="3"/>
  </si>
  <si>
    <t>　　　→
事業者建築士の要求レベル
A＝3×B</t>
    <rPh sb="5" eb="8">
      <t>ジギョウシャ</t>
    </rPh>
    <rPh sb="8" eb="11">
      <t>ケンチクシ</t>
    </rPh>
    <rPh sb="12" eb="14">
      <t>ヨウキュウ</t>
    </rPh>
    <phoneticPr fontId="3"/>
  </si>
  <si>
    <t>　　　　　　　　</t>
    <phoneticPr fontId="3"/>
  </si>
  <si>
    <t xml:space="preserve">建築関連工事は全て自費工事とする予定
</t>
    <rPh sb="0" eb="6">
      <t>ケンチクカンレンコウジ</t>
    </rPh>
    <rPh sb="7" eb="8">
      <t>スベ</t>
    </rPh>
    <rPh sb="9" eb="11">
      <t>ジヒ</t>
    </rPh>
    <rPh sb="11" eb="13">
      <t>コウジ</t>
    </rPh>
    <rPh sb="16" eb="18">
      <t>ヨテイ</t>
    </rPh>
    <phoneticPr fontId="1"/>
  </si>
  <si>
    <t>建築関連工事の一部又は全部を年度完了報告時に経費計上する予定であり、協会審査を受ける</t>
    <rPh sb="34" eb="36">
      <t>キョウカイ</t>
    </rPh>
    <rPh sb="36" eb="38">
      <t>シンサ</t>
    </rPh>
    <rPh sb="39" eb="40">
      <t>ウ</t>
    </rPh>
    <phoneticPr fontId="3"/>
  </si>
  <si>
    <t>園児数に対して必要な便器数が確保されていることを確認した</t>
    <rPh sb="0" eb="2">
      <t>エンジ</t>
    </rPh>
    <rPh sb="2" eb="3">
      <t>スウ</t>
    </rPh>
    <rPh sb="4" eb="5">
      <t>タイ</t>
    </rPh>
    <rPh sb="7" eb="9">
      <t>ヒツヨウ</t>
    </rPh>
    <rPh sb="10" eb="13">
      <t>ベンキスウ</t>
    </rPh>
    <rPh sb="14" eb="16">
      <t>カクホ</t>
    </rPh>
    <rPh sb="24" eb="26">
      <t>カクニン</t>
    </rPh>
    <phoneticPr fontId="3"/>
  </si>
  <si>
    <t>保育課（認可外保育施設の届け出先）に、施設整備内容について説明し、確認済みである</t>
    <rPh sb="0" eb="2">
      <t>ホイク</t>
    </rPh>
    <rPh sb="2" eb="3">
      <t>カ</t>
    </rPh>
    <rPh sb="4" eb="6">
      <t>ニンカ</t>
    </rPh>
    <rPh sb="6" eb="7">
      <t>ガイ</t>
    </rPh>
    <rPh sb="7" eb="9">
      <t>ホイク</t>
    </rPh>
    <rPh sb="9" eb="11">
      <t>シセツ</t>
    </rPh>
    <rPh sb="12" eb="13">
      <t>トド</t>
    </rPh>
    <rPh sb="14" eb="15">
      <t>デ</t>
    </rPh>
    <rPh sb="15" eb="16">
      <t>サキ</t>
    </rPh>
    <rPh sb="19" eb="25">
      <t>シセツセイビナイヨウ</t>
    </rPh>
    <rPh sb="29" eb="31">
      <t>セツメイ</t>
    </rPh>
    <rPh sb="33" eb="35">
      <t>カクニン</t>
    </rPh>
    <rPh sb="35" eb="36">
      <t>ズ</t>
    </rPh>
    <phoneticPr fontId="1"/>
  </si>
  <si>
    <t>保育課（認可外保育施設の届け出先）の設置基準を遵守している</t>
    <rPh sb="0" eb="2">
      <t>ホイク</t>
    </rPh>
    <rPh sb="2" eb="3">
      <t>カ</t>
    </rPh>
    <rPh sb="4" eb="6">
      <t>ニンカ</t>
    </rPh>
    <rPh sb="6" eb="7">
      <t>ガイ</t>
    </rPh>
    <rPh sb="7" eb="9">
      <t>ホイク</t>
    </rPh>
    <rPh sb="9" eb="11">
      <t>シセツ</t>
    </rPh>
    <rPh sb="12" eb="13">
      <t>トド</t>
    </rPh>
    <rPh sb="14" eb="15">
      <t>デ</t>
    </rPh>
    <rPh sb="15" eb="16">
      <t>サキ</t>
    </rPh>
    <rPh sb="18" eb="22">
      <t>セッチキジュン</t>
    </rPh>
    <rPh sb="23" eb="25">
      <t>ジュンシュ</t>
    </rPh>
    <phoneticPr fontId="3"/>
  </si>
  <si>
    <t>保育課（認可外保育施設の届け出先）の病児保育届け出先に、施設整備内容について説明し、確認済みである</t>
    <phoneticPr fontId="1"/>
  </si>
  <si>
    <t>保育課（認可外保育施設の届け出先）の設置基準を遵守している</t>
    <phoneticPr fontId="3"/>
  </si>
  <si>
    <t>該当</t>
    <rPh sb="0" eb="2">
      <t>ガイトウ</t>
    </rPh>
    <phoneticPr fontId="3"/>
  </si>
  <si>
    <t>保育課（認可外保育施設の届け出先）の一時預かり保育届け出先に、施設整備内容について説明し、確認済みである</t>
    <rPh sb="0" eb="2">
      <t>ホイク</t>
    </rPh>
    <rPh sb="2" eb="3">
      <t>カ</t>
    </rPh>
    <rPh sb="4" eb="6">
      <t>ニンカ</t>
    </rPh>
    <rPh sb="6" eb="7">
      <t>ガイ</t>
    </rPh>
    <rPh sb="7" eb="9">
      <t>ホイク</t>
    </rPh>
    <rPh sb="9" eb="11">
      <t>シセツ</t>
    </rPh>
    <rPh sb="12" eb="13">
      <t>トド</t>
    </rPh>
    <rPh sb="14" eb="15">
      <t>デ</t>
    </rPh>
    <rPh sb="15" eb="16">
      <t>サキ</t>
    </rPh>
    <rPh sb="17" eb="19">
      <t>イチジ</t>
    </rPh>
    <rPh sb="19" eb="20">
      <t>アズ</t>
    </rPh>
    <rPh sb="22" eb="24">
      <t>ホイク</t>
    </rPh>
    <rPh sb="24" eb="25">
      <t>トド</t>
    </rPh>
    <rPh sb="26" eb="28">
      <t>デサキ</t>
    </rPh>
    <rPh sb="30" eb="36">
      <t>シセツセイビナイヨウ</t>
    </rPh>
    <rPh sb="40" eb="42">
      <t>セツメイ</t>
    </rPh>
    <rPh sb="44" eb="46">
      <t>カクニン</t>
    </rPh>
    <rPh sb="46" eb="47">
      <t>ズ</t>
    </rPh>
    <phoneticPr fontId="1"/>
  </si>
  <si>
    <t>【保育課（認可外保育施設の届け出先）との協議内容】</t>
    <phoneticPr fontId="3"/>
  </si>
  <si>
    <t>協議日：</t>
    <rPh sb="0" eb="3">
      <t>キョウギビ</t>
    </rPh>
    <phoneticPr fontId="3"/>
  </si>
  <si>
    <t>確認自治体・担当課・担当者名：</t>
    <rPh sb="10" eb="13">
      <t>タントウシャ</t>
    </rPh>
    <rPh sb="13" eb="14">
      <t>メイ</t>
    </rPh>
    <phoneticPr fontId="3"/>
  </si>
  <si>
    <t>日付：</t>
    <rPh sb="0" eb="2">
      <t>ヒツ</t>
    </rPh>
    <phoneticPr fontId="3"/>
  </si>
  <si>
    <t>日付：</t>
    <phoneticPr fontId="3"/>
  </si>
  <si>
    <t>日付：</t>
    <rPh sb="0" eb="2">
      <t>ヒヅケ</t>
    </rPh>
    <phoneticPr fontId="3"/>
  </si>
  <si>
    <t>日付：　</t>
    <phoneticPr fontId="3"/>
  </si>
  <si>
    <t>【消防との協議内容】</t>
    <phoneticPr fontId="3"/>
  </si>
  <si>
    <t>【建築指導課との協議内容】日付：</t>
    <phoneticPr fontId="3"/>
  </si>
  <si>
    <t>【保健所との協議内容】</t>
    <phoneticPr fontId="3"/>
  </si>
  <si>
    <t>本申請にあたり建築整備内容についての不明点はない</t>
    <rPh sb="0" eb="1">
      <t>ホン</t>
    </rPh>
    <phoneticPr fontId="3"/>
  </si>
  <si>
    <t>協議日：</t>
    <phoneticPr fontId="3"/>
  </si>
  <si>
    <t>文字を消して直接ここに「保育施設名」を入力してください</t>
    <phoneticPr fontId="3"/>
  </si>
  <si>
    <t>該当</t>
    <rPh sb="0" eb="2">
      <t>ガイトウ</t>
    </rPh>
    <phoneticPr fontId="3"/>
  </si>
  <si>
    <t>該当</t>
    <rPh sb="0" eb="2">
      <t>ガイトウ</t>
    </rPh>
    <phoneticPr fontId="3"/>
  </si>
  <si>
    <t>・2016年度※平成28</t>
  </si>
  <si>
    <t>・2018年度※平成30</t>
  </si>
  <si>
    <t>・2019年度※令和元</t>
  </si>
  <si>
    <t>・2020年度※令和2</t>
  </si>
  <si>
    <t>・2021年度※令和3</t>
  </si>
  <si>
    <t>・2022年度※令和4</t>
  </si>
  <si>
    <t>・2023年度※令和5</t>
  </si>
  <si>
    <t>・2024年度※令和6</t>
  </si>
  <si>
    <t>・過去申請なし</t>
  </si>
  <si>
    <t>運営開始年度</t>
    <phoneticPr fontId="3"/>
  </si>
  <si>
    <t>・2016年度※平成28</t>
    <phoneticPr fontId="3"/>
  </si>
  <si>
    <t>・2018年度※平成30</t>
    <phoneticPr fontId="3"/>
  </si>
  <si>
    <t>・2017年度※平成29</t>
    <phoneticPr fontId="3"/>
  </si>
  <si>
    <t>・2019年度※令和元</t>
    <phoneticPr fontId="3"/>
  </si>
  <si>
    <t>・2020年度※令和2</t>
    <phoneticPr fontId="3"/>
  </si>
  <si>
    <t>・2021年度※令和3</t>
    <phoneticPr fontId="3"/>
  </si>
  <si>
    <t>・2022年度※令和4</t>
    <phoneticPr fontId="3"/>
  </si>
  <si>
    <t>入力してください</t>
    <rPh sb="0" eb="2">
      <t>ニュウリョク</t>
    </rPh>
    <phoneticPr fontId="3"/>
  </si>
  <si>
    <t>担当建築士の確認</t>
    <phoneticPr fontId="3"/>
  </si>
  <si>
    <t>建築士に依頼していない場合</t>
    <phoneticPr fontId="3"/>
  </si>
  <si>
    <t>保育室の有効面積について確認が必要です</t>
    <phoneticPr fontId="3"/>
  </si>
  <si>
    <t>防火区画類の確認が必要です</t>
    <phoneticPr fontId="3"/>
  </si>
  <si>
    <t>避難経路・歩行距離の確認が必要です</t>
    <phoneticPr fontId="3"/>
  </si>
  <si>
    <t>採光・換気・排煙等の確認が必要です</t>
    <phoneticPr fontId="3"/>
  </si>
  <si>
    <t>病児（病後児）保育の出入口の確認が必要です</t>
    <phoneticPr fontId="3"/>
  </si>
  <si>
    <t>病児（病後児）保育のトイレの確認が必要です</t>
    <phoneticPr fontId="3"/>
  </si>
  <si>
    <t>別紙の提出が必要です</t>
    <phoneticPr fontId="3"/>
  </si>
  <si>
    <t>感染防止の仕切りの確認が必要です</t>
    <phoneticPr fontId="3"/>
  </si>
  <si>
    <t>体調不良児スペースの仕切りの確認が必要です</t>
    <phoneticPr fontId="3"/>
  </si>
  <si>
    <t>体調不良児スペースの安静・安全の確保が必要です</t>
    <phoneticPr fontId="3"/>
  </si>
  <si>
    <t>事務室兼体調不良児室と他のスペースとの仕切りの確認が必要です</t>
    <rPh sb="11" eb="12">
      <t>ホカ</t>
    </rPh>
    <phoneticPr fontId="3"/>
  </si>
  <si>
    <t>安静室の設置が必要です</t>
    <phoneticPr fontId="3"/>
  </si>
  <si>
    <t>安静室の仕切りについて確認が必要です</t>
    <phoneticPr fontId="3"/>
  </si>
  <si>
    <t>一時預かり一般型の間仕切りについて確認が必要です</t>
    <phoneticPr fontId="3"/>
  </si>
  <si>
    <t>地域交流スペースの整備に助成金を受けているか確認が必要です</t>
    <phoneticPr fontId="3"/>
  </si>
  <si>
    <t>収容人員について確認が必要です</t>
    <rPh sb="2" eb="4">
      <t>ジンイン</t>
    </rPh>
    <phoneticPr fontId="3"/>
  </si>
  <si>
    <t>建築関連工事の経費計上について確認が必要です</t>
    <phoneticPr fontId="3"/>
  </si>
  <si>
    <t>便所数について確認が必要です</t>
    <phoneticPr fontId="3"/>
  </si>
  <si>
    <t>定員内訳変更の施設整備内容について確認が必要です</t>
    <phoneticPr fontId="3"/>
  </si>
  <si>
    <t>選択してください</t>
  </si>
  <si>
    <t>選択してください</t>
    <rPh sb="0" eb="2">
      <t>センタク</t>
    </rPh>
    <phoneticPr fontId="3"/>
  </si>
  <si>
    <t>選択してください</t>
    <rPh sb="0" eb="2">
      <t>センタク</t>
    </rPh>
    <phoneticPr fontId="3"/>
  </si>
  <si>
    <t>=運営開始年度</t>
    <phoneticPr fontId="3"/>
  </si>
  <si>
    <t>jidou</t>
    <phoneticPr fontId="3"/>
  </si>
  <si>
    <t xml:space="preserve"> (※日付は提出又は作成日としてください）</t>
    <phoneticPr fontId="3"/>
  </si>
  <si>
    <t>このシートのPDF保存名称：</t>
    <phoneticPr fontId="3"/>
  </si>
  <si>
    <t>( ※日付は提出又は作成日としてください）</t>
    <phoneticPr fontId="3"/>
  </si>
  <si>
    <t>このシートのPDF保存名称： 　</t>
    <phoneticPr fontId="3"/>
  </si>
  <si>
    <t>物入や倉庫、或いは平均天井高さが2.1mに満たない室は建築基準法上の居室に該当せず、これらの室については、居室として利用することが難しい場合もあります。
地域の保育課・建築指導課へ計画平面図を提示のうえ協議を行い、協議内容を下枠に記載してください。</t>
    <rPh sb="0" eb="2">
      <t>モノイレ</t>
    </rPh>
    <rPh sb="3" eb="5">
      <t>ソウコ</t>
    </rPh>
    <rPh sb="6" eb="7">
      <t>アル</t>
    </rPh>
    <rPh sb="9" eb="11">
      <t>ヘイキン</t>
    </rPh>
    <rPh sb="11" eb="14">
      <t>テンジョウタカ</t>
    </rPh>
    <rPh sb="21" eb="22">
      <t>ミ</t>
    </rPh>
    <rPh sb="25" eb="26">
      <t>シツ</t>
    </rPh>
    <rPh sb="27" eb="32">
      <t>ケンチクキジュンホウ</t>
    </rPh>
    <rPh sb="32" eb="33">
      <t>ジョウ</t>
    </rPh>
    <rPh sb="37" eb="39">
      <t>ガイトウ</t>
    </rPh>
    <rPh sb="46" eb="47">
      <t>シツ</t>
    </rPh>
    <rPh sb="53" eb="55">
      <t>キョシツ</t>
    </rPh>
    <rPh sb="58" eb="60">
      <t>リヨウ</t>
    </rPh>
    <rPh sb="65" eb="66">
      <t>ムツカ</t>
    </rPh>
    <rPh sb="68" eb="70">
      <t>バアイ</t>
    </rPh>
    <rPh sb="112" eb="113">
      <t>シタ</t>
    </rPh>
    <phoneticPr fontId="0"/>
  </si>
  <si>
    <t>感染予防の観点から、通常保育とは別の出入口があることが望ましい為、設置についてご検討ください。</t>
    <rPh sb="5" eb="7">
      <t>カンテン</t>
    </rPh>
    <rPh sb="18" eb="19">
      <t>デ</t>
    </rPh>
    <rPh sb="31" eb="32">
      <t xml:space="preserve">タメ </t>
    </rPh>
    <rPh sb="33" eb="35">
      <t>セッティ</t>
    </rPh>
    <phoneticPr fontId="0"/>
  </si>
  <si>
    <t>感染予防の観点から、通常保育とは別のトイレがあることが望ましい為、設置についてご検討ください。</t>
    <rPh sb="0" eb="2">
      <t>カンセn</t>
    </rPh>
    <rPh sb="2" eb="4">
      <t>ヨボウ</t>
    </rPh>
    <rPh sb="5" eb="7">
      <t>カンテン</t>
    </rPh>
    <rPh sb="31" eb="32">
      <t xml:space="preserve">タメ </t>
    </rPh>
    <rPh sb="33" eb="35">
      <t>セッティ</t>
    </rPh>
    <phoneticPr fontId="1"/>
  </si>
  <si>
    <t>建築関連工事費を年度完了報告の運営費に経費計上し、助成対象とする予定がある場合は、工事費についての協会審査を受けていただく必要があります。</t>
    <rPh sb="0" eb="6">
      <t>ケンチクカンレンコウジ</t>
    </rPh>
    <rPh sb="6" eb="7">
      <t>ヒ</t>
    </rPh>
    <rPh sb="8" eb="10">
      <t>ネンド</t>
    </rPh>
    <rPh sb="10" eb="12">
      <t>カンリョウ</t>
    </rPh>
    <rPh sb="12" eb="14">
      <t>ホウコク</t>
    </rPh>
    <rPh sb="15" eb="18">
      <t>ウンエイヒ</t>
    </rPh>
    <rPh sb="19" eb="21">
      <t>ケイヒ</t>
    </rPh>
    <rPh sb="21" eb="23">
      <t>ケイジョウ</t>
    </rPh>
    <rPh sb="25" eb="27">
      <t>ジョセイ</t>
    </rPh>
    <rPh sb="27" eb="29">
      <t>タイショウ</t>
    </rPh>
    <rPh sb="32" eb="34">
      <t>ヨテイ</t>
    </rPh>
    <rPh sb="37" eb="39">
      <t>バアイ</t>
    </rPh>
    <rPh sb="41" eb="44">
      <t>コウジヒ</t>
    </rPh>
    <rPh sb="49" eb="53">
      <t>キョウカイシンサ</t>
    </rPh>
    <rPh sb="54" eb="55">
      <t>ウ</t>
    </rPh>
    <rPh sb="61" eb="63">
      <t>ヒツヨウ</t>
    </rPh>
    <phoneticPr fontId="1"/>
  </si>
  <si>
    <t>新規加算事業により園児数が増えた場合、大便器の数を増設していただく場合があります。</t>
    <rPh sb="0" eb="6">
      <t>シンキカサンジギョウ</t>
    </rPh>
    <rPh sb="9" eb="12">
      <t>エンジスウ</t>
    </rPh>
    <rPh sb="13" eb="14">
      <t>フ</t>
    </rPh>
    <rPh sb="16" eb="18">
      <t>バアイ</t>
    </rPh>
    <rPh sb="19" eb="22">
      <t>ダイベンキ</t>
    </rPh>
    <rPh sb="23" eb="24">
      <t>カズ</t>
    </rPh>
    <rPh sb="25" eb="27">
      <t>ゾウセツ</t>
    </rPh>
    <rPh sb="33" eb="35">
      <t>バアイ</t>
    </rPh>
    <phoneticPr fontId="1"/>
  </si>
  <si>
    <t>便器の数は園児20人につき1以上必要となりますが、男児用便器は基準上の必要数にはカウントされません。
また、便器は幼児用便器（補助便座は不可）を設置する必要がありますのでご注意ください。</t>
    <rPh sb="0" eb="2">
      <t>ベンキ</t>
    </rPh>
    <rPh sb="3" eb="4">
      <t>カズ</t>
    </rPh>
    <rPh sb="5" eb="7">
      <t>エンジ</t>
    </rPh>
    <rPh sb="9" eb="10">
      <t>ニン</t>
    </rPh>
    <rPh sb="14" eb="16">
      <t>イジョウ</t>
    </rPh>
    <rPh sb="16" eb="18">
      <t>ヒツヨウ</t>
    </rPh>
    <rPh sb="25" eb="28">
      <t>ダンジヨウ</t>
    </rPh>
    <rPh sb="28" eb="30">
      <t>ベンキ</t>
    </rPh>
    <rPh sb="31" eb="34">
      <t>キジュンジョウ</t>
    </rPh>
    <rPh sb="35" eb="38">
      <t>ヒツヨウスウ</t>
    </rPh>
    <rPh sb="54" eb="56">
      <t>ベンキ</t>
    </rPh>
    <rPh sb="57" eb="60">
      <t>ヨウジヨウ</t>
    </rPh>
    <rPh sb="60" eb="62">
      <t>ベンキ</t>
    </rPh>
    <rPh sb="63" eb="67">
      <t>ホジョベンザ</t>
    </rPh>
    <rPh sb="68" eb="70">
      <t>フカ</t>
    </rPh>
    <rPh sb="72" eb="74">
      <t>セッチ</t>
    </rPh>
    <rPh sb="76" eb="78">
      <t>ヒツヨウ</t>
    </rPh>
    <rPh sb="86" eb="88">
      <t>チュウイ</t>
    </rPh>
    <phoneticPr fontId="1"/>
  </si>
  <si>
    <t>新たに病児保育事業（病児対応型、病後児対応型）を始める場合は、自治体の病児保育届け出先に施設整備内容について説明し、確認してください。届け出先の許可がない場合は加算対象となりません。
間仕切り変更など工事を伴う場合は、図面を作成し、計画内容について協会の審査が必要です。
特にこれまで保育室として利用していなかったスペースを利用する場合は、窓からの転落防止柵をつけるなど、子どもの安全に十分配慮した計画としてください。</t>
    <rPh sb="0" eb="1">
      <t>アラ</t>
    </rPh>
    <rPh sb="3" eb="9">
      <t>ビョウジホイクジギョウ</t>
    </rPh>
    <rPh sb="24" eb="25">
      <t>ハジ</t>
    </rPh>
    <rPh sb="27" eb="29">
      <t>バアイ</t>
    </rPh>
    <rPh sb="31" eb="34">
      <t>ジチタイ</t>
    </rPh>
    <rPh sb="35" eb="40">
      <t>ビョウジホイクトド</t>
    </rPh>
    <rPh sb="41" eb="42">
      <t>デ</t>
    </rPh>
    <rPh sb="42" eb="43">
      <t>サキ</t>
    </rPh>
    <rPh sb="44" eb="50">
      <t>シセツセイビナイヨウ</t>
    </rPh>
    <rPh sb="54" eb="56">
      <t>セツメイ</t>
    </rPh>
    <rPh sb="58" eb="60">
      <t>カクニン</t>
    </rPh>
    <rPh sb="67" eb="68">
      <t>トド</t>
    </rPh>
    <rPh sb="69" eb="71">
      <t>デサキ</t>
    </rPh>
    <rPh sb="72" eb="74">
      <t>キョカ</t>
    </rPh>
    <rPh sb="77" eb="79">
      <t>バアイ</t>
    </rPh>
    <rPh sb="80" eb="82">
      <t>カサン</t>
    </rPh>
    <rPh sb="82" eb="84">
      <t>タイショウ</t>
    </rPh>
    <rPh sb="92" eb="95">
      <t>マジキ</t>
    </rPh>
    <rPh sb="96" eb="98">
      <t>ヘンコウ</t>
    </rPh>
    <rPh sb="100" eb="102">
      <t>コウジ</t>
    </rPh>
    <rPh sb="103" eb="104">
      <t>トモナ</t>
    </rPh>
    <rPh sb="105" eb="107">
      <t>バアイ</t>
    </rPh>
    <rPh sb="109" eb="111">
      <t>ズメン</t>
    </rPh>
    <rPh sb="112" eb="114">
      <t>サクセイ</t>
    </rPh>
    <rPh sb="116" eb="120">
      <t>ケイカクナイヨウ</t>
    </rPh>
    <rPh sb="124" eb="126">
      <t>キョウカイ</t>
    </rPh>
    <rPh sb="127" eb="129">
      <t>シンサ</t>
    </rPh>
    <rPh sb="130" eb="132">
      <t>ヒツヨウ</t>
    </rPh>
    <rPh sb="136" eb="137">
      <t>トク</t>
    </rPh>
    <rPh sb="162" eb="164">
      <t>リヨウ</t>
    </rPh>
    <rPh sb="166" eb="168">
      <t>バアイ</t>
    </rPh>
    <rPh sb="170" eb="171">
      <t>マド</t>
    </rPh>
    <rPh sb="174" eb="176">
      <t>テンラク</t>
    </rPh>
    <rPh sb="178" eb="179">
      <t>サク</t>
    </rPh>
    <rPh sb="186" eb="187">
      <t>コ</t>
    </rPh>
    <rPh sb="190" eb="192">
      <t>アンゼン</t>
    </rPh>
    <rPh sb="193" eb="197">
      <t>ジュウブンハイリョ</t>
    </rPh>
    <rPh sb="199" eb="201">
      <t>ケイカク</t>
    </rPh>
    <phoneticPr fontId="1"/>
  </si>
  <si>
    <t>新たに病児保育事業（体調不良児対応型）を始める場合は、自治体の病児保育届け出先に施設整備内容について説明し、確認してください。
間仕切り変更など工事を伴う場合は、図面を作成し、計画内容について協会の審査が必要です。
特にこれまで保育室として利用していなかったスペースを利用する場合は、窓からの転落防止柵をつけるなど、子どもの安全に十分配慮した計画としてください。</t>
    <rPh sb="0" eb="1">
      <t>アラ</t>
    </rPh>
    <rPh sb="20" eb="21">
      <t>ハジ</t>
    </rPh>
    <rPh sb="23" eb="25">
      <t>バアイ</t>
    </rPh>
    <rPh sb="27" eb="30">
      <t>ジチタイ</t>
    </rPh>
    <rPh sb="31" eb="36">
      <t>ビョウジホイクトド</t>
    </rPh>
    <rPh sb="37" eb="38">
      <t>デ</t>
    </rPh>
    <rPh sb="38" eb="39">
      <t>サキ</t>
    </rPh>
    <rPh sb="40" eb="46">
      <t>シセツセイビナイヨウ</t>
    </rPh>
    <rPh sb="50" eb="52">
      <t>セツメイ</t>
    </rPh>
    <rPh sb="54" eb="56">
      <t>カクニン</t>
    </rPh>
    <rPh sb="64" eb="67">
      <t>マジキ</t>
    </rPh>
    <rPh sb="68" eb="70">
      <t>ヘンコウ</t>
    </rPh>
    <rPh sb="72" eb="74">
      <t>コウジ</t>
    </rPh>
    <rPh sb="75" eb="76">
      <t>トモナ</t>
    </rPh>
    <rPh sb="77" eb="79">
      <t>バアイ</t>
    </rPh>
    <rPh sb="81" eb="83">
      <t>ズメン</t>
    </rPh>
    <rPh sb="84" eb="86">
      <t>サクセイ</t>
    </rPh>
    <rPh sb="88" eb="92">
      <t>ケイカクナイヨウ</t>
    </rPh>
    <rPh sb="96" eb="98">
      <t>キョウカイ</t>
    </rPh>
    <rPh sb="99" eb="101">
      <t>シンサ</t>
    </rPh>
    <rPh sb="102" eb="104">
      <t>ヒツヨウ</t>
    </rPh>
    <rPh sb="108" eb="109">
      <t>トク</t>
    </rPh>
    <rPh sb="134" eb="136">
      <t>リヨウ</t>
    </rPh>
    <rPh sb="138" eb="140">
      <t>バアイ</t>
    </rPh>
    <rPh sb="142" eb="143">
      <t>マド</t>
    </rPh>
    <rPh sb="146" eb="148">
      <t>テンラク</t>
    </rPh>
    <rPh sb="150" eb="151">
      <t>サク</t>
    </rPh>
    <rPh sb="158" eb="159">
      <t>コ</t>
    </rPh>
    <rPh sb="162" eb="164">
      <t>アンゼン</t>
    </rPh>
    <rPh sb="165" eb="169">
      <t>ジュウブンハイリョ</t>
    </rPh>
    <rPh sb="171" eb="173">
      <t>ケイカク</t>
    </rPh>
    <phoneticPr fontId="1"/>
  </si>
  <si>
    <t>新たに一時預かり保育事業（一般型）を始める場合は、自治体の一時預かり保育届け出先に施設整備内容について説明し、確認してください。届け出先の許可がない場合は加算対象となりません。
間仕切り変更など工事を伴う場合は、図面を作成し、計画内容について協会の審査が必要です。
特にこれまで保育室として利用していなかったスペースを利用する場合は、窓からの転落防止柵をつけるなど、子どもの安全に十分配慮した計画としてください。</t>
    <rPh sb="0" eb="1">
      <t>アラ</t>
    </rPh>
    <rPh sb="3" eb="6">
      <t>イチジアズ</t>
    </rPh>
    <rPh sb="8" eb="10">
      <t>ホイク</t>
    </rPh>
    <rPh sb="13" eb="16">
      <t>イッパンガタ</t>
    </rPh>
    <rPh sb="18" eb="19">
      <t>ハジ</t>
    </rPh>
    <rPh sb="21" eb="23">
      <t>バアイ</t>
    </rPh>
    <rPh sb="25" eb="28">
      <t>ジチタイ</t>
    </rPh>
    <rPh sb="38" eb="39">
      <t>デ</t>
    </rPh>
    <rPh sb="41" eb="47">
      <t>シセツセイビナイヨウ</t>
    </rPh>
    <rPh sb="51" eb="53">
      <t>セツメイ</t>
    </rPh>
    <rPh sb="55" eb="57">
      <t>カクニン</t>
    </rPh>
    <rPh sb="64" eb="65">
      <t>トド</t>
    </rPh>
    <rPh sb="66" eb="68">
      <t>デサキ</t>
    </rPh>
    <rPh sb="69" eb="71">
      <t>キョカ</t>
    </rPh>
    <rPh sb="74" eb="76">
      <t>バアイ</t>
    </rPh>
    <rPh sb="77" eb="79">
      <t>カサン</t>
    </rPh>
    <rPh sb="79" eb="81">
      <t>タイショウ</t>
    </rPh>
    <rPh sb="89" eb="92">
      <t>マジキ</t>
    </rPh>
    <rPh sb="93" eb="95">
      <t>ヘンコウ</t>
    </rPh>
    <rPh sb="97" eb="99">
      <t>コウジ</t>
    </rPh>
    <rPh sb="100" eb="101">
      <t>トモナ</t>
    </rPh>
    <rPh sb="102" eb="104">
      <t>バアイ</t>
    </rPh>
    <rPh sb="106" eb="108">
      <t>ズメン</t>
    </rPh>
    <rPh sb="109" eb="111">
      <t>サクセイ</t>
    </rPh>
    <rPh sb="113" eb="117">
      <t>ケイカクナイヨウ</t>
    </rPh>
    <rPh sb="121" eb="123">
      <t>キョウカイ</t>
    </rPh>
    <rPh sb="124" eb="126">
      <t>シンサ</t>
    </rPh>
    <rPh sb="127" eb="129">
      <t>ヒツヨウ</t>
    </rPh>
    <rPh sb="133" eb="134">
      <t>トク</t>
    </rPh>
    <rPh sb="159" eb="161">
      <t>リヨウ</t>
    </rPh>
    <rPh sb="163" eb="165">
      <t>バアイ</t>
    </rPh>
    <rPh sb="167" eb="168">
      <t>マド</t>
    </rPh>
    <rPh sb="171" eb="173">
      <t>テンラク</t>
    </rPh>
    <rPh sb="175" eb="176">
      <t>サク</t>
    </rPh>
    <rPh sb="183" eb="184">
      <t>コ</t>
    </rPh>
    <rPh sb="187" eb="189">
      <t>アンゼン</t>
    </rPh>
    <rPh sb="190" eb="194">
      <t>ジュウブンハイリョ</t>
    </rPh>
    <rPh sb="196" eb="198">
      <t>ケイカク</t>
    </rPh>
    <phoneticPr fontId="1"/>
  </si>
  <si>
    <t>利用定員が20人以上となる場合には調理室の設置が必要です。</t>
    <rPh sb="0" eb="4">
      <t>リヨウテイイン</t>
    </rPh>
    <rPh sb="7" eb="10">
      <t>ニンイジョウ</t>
    </rPh>
    <rPh sb="13" eb="15">
      <t>バアイ</t>
    </rPh>
    <rPh sb="17" eb="20">
      <t>チョウリシツ</t>
    </rPh>
    <rPh sb="21" eb="23">
      <t>セッチ</t>
    </rPh>
    <rPh sb="24" eb="26">
      <t>ヒツヨウ</t>
    </rPh>
    <phoneticPr fontId="3"/>
  </si>
  <si>
    <t>保育課（認可外保育施設の届け出先）の設置基準について協会に資料を送付する</t>
    <rPh sb="0" eb="2">
      <t>ホイク</t>
    </rPh>
    <rPh sb="2" eb="3">
      <t>カ</t>
    </rPh>
    <rPh sb="4" eb="6">
      <t>ニンカ</t>
    </rPh>
    <rPh sb="6" eb="7">
      <t>ガイ</t>
    </rPh>
    <rPh sb="7" eb="9">
      <t>ホイク</t>
    </rPh>
    <rPh sb="9" eb="11">
      <t>シセツ</t>
    </rPh>
    <rPh sb="12" eb="13">
      <t>トド</t>
    </rPh>
    <rPh sb="14" eb="15">
      <t>デ</t>
    </rPh>
    <rPh sb="15" eb="16">
      <t>サキ</t>
    </rPh>
    <rPh sb="18" eb="22">
      <t>セッチキジュン</t>
    </rPh>
    <rPh sb="26" eb="28">
      <t>キョウカイ</t>
    </rPh>
    <rPh sb="29" eb="31">
      <t>シリョウ</t>
    </rPh>
    <rPh sb="32" eb="34">
      <t>ソウフ</t>
    </rPh>
    <phoneticPr fontId="3"/>
  </si>
  <si>
    <t>保育課（認可外保育施設の届け出先）の設置基準について協会に資料を送付する</t>
    <phoneticPr fontId="3"/>
  </si>
  <si>
    <t>防火区画類が必要な場合は平面図に区画の位置・種類を記載している
または、不要な場合はその理由を記載している</t>
    <rPh sb="6" eb="8">
      <t>ヒツヨウ</t>
    </rPh>
    <rPh sb="9" eb="11">
      <t>バアイ</t>
    </rPh>
    <rPh sb="12" eb="15">
      <t>ヘイメンズ</t>
    </rPh>
    <rPh sb="16" eb="18">
      <t>クカク</t>
    </rPh>
    <rPh sb="19" eb="21">
      <t>イチ</t>
    </rPh>
    <rPh sb="22" eb="24">
      <t>シュルイ</t>
    </rPh>
    <rPh sb="25" eb="27">
      <t>キサイ</t>
    </rPh>
    <rPh sb="36" eb="38">
      <t>フヨウ</t>
    </rPh>
    <rPh sb="39" eb="41">
      <t>バアイ</t>
    </rPh>
    <rPh sb="44" eb="46">
      <t>リユウ</t>
    </rPh>
    <rPh sb="47" eb="49">
      <t>キサイ</t>
    </rPh>
    <phoneticPr fontId="3"/>
  </si>
  <si>
    <t>文字を消して直接ここに「法人名」を入力してください</t>
    <phoneticPr fontId="3"/>
  </si>
  <si>
    <t>文字を消して直接ここに「保育施設名」を入力してください</t>
    <phoneticPr fontId="3"/>
  </si>
  <si>
    <r>
      <t>建築関係法令等セルフチェックシート　</t>
    </r>
    <r>
      <rPr>
        <b/>
        <sz val="16"/>
        <color rgb="FFFF0000"/>
        <rFont val="游ゴシック"/>
        <family val="3"/>
        <charset val="128"/>
        <scheme val="minor"/>
      </rPr>
      <t>【はじめに】</t>
    </r>
    <rPh sb="0" eb="2">
      <t>ケンチク</t>
    </rPh>
    <rPh sb="2" eb="4">
      <t>カンケイ</t>
    </rPh>
    <rPh sb="4" eb="6">
      <t>ホウレイ</t>
    </rPh>
    <rPh sb="6" eb="7">
      <t>トウ</t>
    </rPh>
    <phoneticPr fontId="3"/>
  </si>
  <si>
    <t>G:Q1</t>
    <phoneticPr fontId="3"/>
  </si>
  <si>
    <t>G:Q2</t>
    <phoneticPr fontId="3"/>
  </si>
  <si>
    <t>G:Q4</t>
    <phoneticPr fontId="3"/>
  </si>
  <si>
    <t>G:Q3</t>
    <phoneticPr fontId="3"/>
  </si>
  <si>
    <t>G:Q5</t>
    <phoneticPr fontId="3"/>
  </si>
  <si>
    <t>G:Q6</t>
    <phoneticPr fontId="3"/>
  </si>
  <si>
    <t>G:Q7</t>
    <phoneticPr fontId="3"/>
  </si>
  <si>
    <t>新たに病児型を実施する</t>
    <rPh sb="0" eb="1">
      <t>アラ</t>
    </rPh>
    <rPh sb="3" eb="5">
      <t>ビョウジ</t>
    </rPh>
    <rPh sb="5" eb="6">
      <t>ガタ</t>
    </rPh>
    <rPh sb="7" eb="9">
      <t>ジッシ</t>
    </rPh>
    <phoneticPr fontId="3"/>
  </si>
  <si>
    <t>病児保育室の設置を予定される室の現状用途についてご回答ください</t>
    <rPh sb="0" eb="2">
      <t>ビョウジ</t>
    </rPh>
    <rPh sb="2" eb="4">
      <t>ホイク</t>
    </rPh>
    <rPh sb="4" eb="5">
      <t>シツ</t>
    </rPh>
    <rPh sb="6" eb="8">
      <t>セッチ</t>
    </rPh>
    <rPh sb="9" eb="11">
      <t>ヨテイ</t>
    </rPh>
    <rPh sb="14" eb="15">
      <t>シツ</t>
    </rPh>
    <rPh sb="16" eb="18">
      <t>ゲンジョウ</t>
    </rPh>
    <rPh sb="18" eb="20">
      <t>ヨウト</t>
    </rPh>
    <rPh sb="25" eb="27">
      <t>カイトウ</t>
    </rPh>
    <phoneticPr fontId="3"/>
  </si>
  <si>
    <t>病児保育室はどの階ですか</t>
    <rPh sb="0" eb="2">
      <t>ビョウジ</t>
    </rPh>
    <rPh sb="2" eb="5">
      <t>ホイクシツ</t>
    </rPh>
    <rPh sb="8" eb="9">
      <t>カイ</t>
    </rPh>
    <phoneticPr fontId="3"/>
  </si>
  <si>
    <t>病児保育室の1室あたりの定員数は何名ですか</t>
    <rPh sb="0" eb="2">
      <t>ビョウジ</t>
    </rPh>
    <rPh sb="2" eb="5">
      <t>ホイクシツ</t>
    </rPh>
    <rPh sb="7" eb="8">
      <t>シツ</t>
    </rPh>
    <rPh sb="12" eb="14">
      <t>テイイン</t>
    </rPh>
    <rPh sb="14" eb="15">
      <t>スウ</t>
    </rPh>
    <rPh sb="16" eb="18">
      <t>ナンメイ</t>
    </rPh>
    <phoneticPr fontId="3"/>
  </si>
  <si>
    <t>新たに病後児型を実施する</t>
    <rPh sb="0" eb="1">
      <t>アラ</t>
    </rPh>
    <rPh sb="3" eb="5">
      <t>ビョウゴ</t>
    </rPh>
    <rPh sb="5" eb="6">
      <t>ジ</t>
    </rPh>
    <rPh sb="6" eb="7">
      <t>ガタ</t>
    </rPh>
    <rPh sb="8" eb="10">
      <t>ジッシ</t>
    </rPh>
    <phoneticPr fontId="3"/>
  </si>
  <si>
    <t>病後児保育室の設置を予定される室の現状用途についてご回答ください</t>
    <rPh sb="0" eb="2">
      <t>ビョウゴ</t>
    </rPh>
    <rPh sb="2" eb="3">
      <t>ジ</t>
    </rPh>
    <rPh sb="3" eb="5">
      <t>ホイク</t>
    </rPh>
    <rPh sb="5" eb="6">
      <t>シツ</t>
    </rPh>
    <rPh sb="7" eb="9">
      <t>セッチ</t>
    </rPh>
    <rPh sb="10" eb="12">
      <t>ヨテイ</t>
    </rPh>
    <rPh sb="15" eb="16">
      <t>シツ</t>
    </rPh>
    <rPh sb="17" eb="19">
      <t>ゲンジョウ</t>
    </rPh>
    <rPh sb="19" eb="21">
      <t>ヨウト</t>
    </rPh>
    <rPh sb="26" eb="28">
      <t>カイトウ</t>
    </rPh>
    <phoneticPr fontId="3"/>
  </si>
  <si>
    <t>病後児保育室はどの階ですか</t>
    <rPh sb="0" eb="2">
      <t>ビョウゴ</t>
    </rPh>
    <rPh sb="2" eb="3">
      <t>ジ</t>
    </rPh>
    <rPh sb="3" eb="6">
      <t>ホイクシツ</t>
    </rPh>
    <rPh sb="9" eb="10">
      <t>カイ</t>
    </rPh>
    <phoneticPr fontId="3"/>
  </si>
  <si>
    <t>病後児保育室の1室あたりの定員数は何名ですか</t>
    <rPh sb="0" eb="2">
      <t>ビョウゴ</t>
    </rPh>
    <rPh sb="2" eb="3">
      <t>ジ</t>
    </rPh>
    <rPh sb="3" eb="6">
      <t>ホイクシツ</t>
    </rPh>
    <rPh sb="8" eb="9">
      <t>シツ</t>
    </rPh>
    <rPh sb="13" eb="15">
      <t>テイイン</t>
    </rPh>
    <rPh sb="15" eb="16">
      <t>スウ</t>
    </rPh>
    <rPh sb="17" eb="19">
      <t>ナンメイ</t>
    </rPh>
    <phoneticPr fontId="3"/>
  </si>
  <si>
    <t>変更あり</t>
    <rPh sb="0" eb="2">
      <t>ヘンコウ</t>
    </rPh>
    <phoneticPr fontId="3"/>
  </si>
  <si>
    <t>変更なし</t>
    <rPh sb="0" eb="2">
      <t>ヘンコウ</t>
    </rPh>
    <phoneticPr fontId="3"/>
  </si>
  <si>
    <t>必須回答</t>
    <rPh sb="0" eb="2">
      <t>ヒッス</t>
    </rPh>
    <rPh sb="2" eb="4">
      <t>カイトウ</t>
    </rPh>
    <phoneticPr fontId="3"/>
  </si>
  <si>
    <t>選択A</t>
    <rPh sb="0" eb="2">
      <t>センタク</t>
    </rPh>
    <phoneticPr fontId="3"/>
  </si>
  <si>
    <t>選択B</t>
    <rPh sb="0" eb="2">
      <t>センタク</t>
    </rPh>
    <phoneticPr fontId="3"/>
  </si>
  <si>
    <t>A枝必須</t>
    <rPh sb="1" eb="2">
      <t>エダ</t>
    </rPh>
    <rPh sb="2" eb="4">
      <t>ヒッス</t>
    </rPh>
    <phoneticPr fontId="3"/>
  </si>
  <si>
    <t>選択C</t>
    <rPh sb="0" eb="2">
      <t>センタク</t>
    </rPh>
    <phoneticPr fontId="3"/>
  </si>
  <si>
    <t>A：定員が20人以上となるので調理室を設置している</t>
    <rPh sb="2" eb="4">
      <t>テイイン</t>
    </rPh>
    <rPh sb="7" eb="10">
      <t>ニンイジョウ</t>
    </rPh>
    <rPh sb="15" eb="18">
      <t>チョウリシツ</t>
    </rPh>
    <rPh sb="19" eb="21">
      <t>セッチ</t>
    </rPh>
    <phoneticPr fontId="3"/>
  </si>
  <si>
    <t>B：定員が19人以下なので調理設備を設置している</t>
    <phoneticPr fontId="3"/>
  </si>
  <si>
    <t>変更なし（又は該当なし）</t>
    <rPh sb="0" eb="2">
      <t>ヘンコウ</t>
    </rPh>
    <rPh sb="5" eb="6">
      <t>マタ</t>
    </rPh>
    <rPh sb="7" eb="9">
      <t>ガイトウ</t>
    </rPh>
    <phoneticPr fontId="3"/>
  </si>
  <si>
    <t>変更なし（又は該当なし）</t>
    <rPh sb="0" eb="2">
      <t>ヘンコウ</t>
    </rPh>
    <phoneticPr fontId="3"/>
  </si>
  <si>
    <t>D:Q1</t>
    <phoneticPr fontId="3"/>
  </si>
  <si>
    <t>B:Q0</t>
    <phoneticPr fontId="3"/>
  </si>
  <si>
    <t>今回の申請で年齢別内訳の変更がありますか</t>
    <rPh sb="0" eb="2">
      <t>コンカイ</t>
    </rPh>
    <rPh sb="3" eb="5">
      <t>シンセイ</t>
    </rPh>
    <rPh sb="6" eb="8">
      <t>ネンレイ</t>
    </rPh>
    <rPh sb="8" eb="9">
      <t>ベツ</t>
    </rPh>
    <rPh sb="9" eb="11">
      <t>ウチワケ</t>
    </rPh>
    <rPh sb="12" eb="14">
      <t>ヘンコウ</t>
    </rPh>
    <phoneticPr fontId="3"/>
  </si>
  <si>
    <t>Q0</t>
    <phoneticPr fontId="3"/>
  </si>
  <si>
    <t>Q1</t>
    <phoneticPr fontId="3"/>
  </si>
  <si>
    <t>Q2</t>
    <phoneticPr fontId="3"/>
  </si>
  <si>
    <t>Q3</t>
    <phoneticPr fontId="3"/>
  </si>
  <si>
    <t>C:Q0</t>
    <phoneticPr fontId="3"/>
  </si>
  <si>
    <t>今回の申請で病児型の変更がありますか</t>
    <rPh sb="0" eb="2">
      <t>コンカイ</t>
    </rPh>
    <rPh sb="3" eb="5">
      <t>シンセイ</t>
    </rPh>
    <rPh sb="6" eb="9">
      <t>ビョウジガタ</t>
    </rPh>
    <rPh sb="10" eb="12">
      <t>ヘンコウ</t>
    </rPh>
    <phoneticPr fontId="3"/>
  </si>
  <si>
    <t>D:Q0</t>
    <phoneticPr fontId="3"/>
  </si>
  <si>
    <t>今回の申請で病後児型の変更がありますか</t>
    <rPh sb="0" eb="2">
      <t>コンカイ</t>
    </rPh>
    <rPh sb="3" eb="5">
      <t>シンセイ</t>
    </rPh>
    <rPh sb="6" eb="8">
      <t>ビョウゴ</t>
    </rPh>
    <rPh sb="8" eb="9">
      <t>ジ</t>
    </rPh>
    <rPh sb="9" eb="10">
      <t>ガタ</t>
    </rPh>
    <rPh sb="11" eb="13">
      <t>ヘンコウ</t>
    </rPh>
    <phoneticPr fontId="3"/>
  </si>
  <si>
    <t>E:Q0</t>
    <phoneticPr fontId="3"/>
  </si>
  <si>
    <t>今回の申請で体調不良児型の変更がありますか</t>
    <rPh sb="0" eb="2">
      <t>コンカイ</t>
    </rPh>
    <rPh sb="3" eb="5">
      <t>シンセイ</t>
    </rPh>
    <rPh sb="6" eb="10">
      <t>タイチョウフリョウ</t>
    </rPh>
    <rPh sb="10" eb="11">
      <t>ジ</t>
    </rPh>
    <rPh sb="11" eb="12">
      <t>ガタ</t>
    </rPh>
    <rPh sb="13" eb="15">
      <t>ヘンコウ</t>
    </rPh>
    <phoneticPr fontId="3"/>
  </si>
  <si>
    <t>F:Q0</t>
    <phoneticPr fontId="3"/>
  </si>
  <si>
    <t>今回の申請で一時預かり一般型の変更がありますか</t>
    <rPh sb="0" eb="2">
      <t>コンカイ</t>
    </rPh>
    <rPh sb="3" eb="5">
      <t>シンセイ</t>
    </rPh>
    <rPh sb="6" eb="8">
      <t>イチジ</t>
    </rPh>
    <rPh sb="8" eb="9">
      <t>アズ</t>
    </rPh>
    <rPh sb="11" eb="13">
      <t>イッパン</t>
    </rPh>
    <rPh sb="13" eb="14">
      <t>ガタ</t>
    </rPh>
    <rPh sb="15" eb="17">
      <t>ヘンコウ</t>
    </rPh>
    <phoneticPr fontId="3"/>
  </si>
  <si>
    <t>Q0＆Q1</t>
    <phoneticPr fontId="3"/>
  </si>
  <si>
    <t>Q0＆Q2</t>
    <phoneticPr fontId="3"/>
  </si>
  <si>
    <t>Q0＆Q3</t>
    <phoneticPr fontId="3"/>
  </si>
  <si>
    <t>Q0＆Q1&amp;Q1-1</t>
    <phoneticPr fontId="3"/>
  </si>
  <si>
    <t>Q0＆Q1&amp;Q1-2</t>
    <phoneticPr fontId="3"/>
  </si>
  <si>
    <t>Q0＆Q1&amp;Q2-1</t>
    <phoneticPr fontId="3"/>
  </si>
  <si>
    <t>Q0＆Q1&amp;Q2-2</t>
    <phoneticPr fontId="3"/>
  </si>
  <si>
    <t>Q0＆Q1&amp;Q2-3</t>
    <phoneticPr fontId="3"/>
  </si>
  <si>
    <t>Q0＆Q1&amp;Q3-1</t>
    <phoneticPr fontId="3"/>
  </si>
  <si>
    <t>Q0&amp;Q1</t>
    <phoneticPr fontId="3"/>
  </si>
  <si>
    <t>Q0＆Q1&amp;Q1-3</t>
    <phoneticPr fontId="3"/>
  </si>
  <si>
    <t>Q0＆Q1&amp;Q1-4</t>
    <phoneticPr fontId="3"/>
  </si>
  <si>
    <t>Q0＆Q1&amp;Q1-5</t>
    <phoneticPr fontId="3"/>
  </si>
  <si>
    <t>Q0＆Q1&amp;Q1-6</t>
    <phoneticPr fontId="3"/>
  </si>
  <si>
    <t>Q0＆Q1&amp;Q1-1,2</t>
    <phoneticPr fontId="3"/>
  </si>
  <si>
    <t>Q0＆Q1&amp;Q1-4,5</t>
    <phoneticPr fontId="3"/>
  </si>
  <si>
    <t>Q4</t>
    <phoneticPr fontId="3"/>
  </si>
  <si>
    <t>Q5</t>
    <phoneticPr fontId="3"/>
  </si>
  <si>
    <t>Q6</t>
    <phoneticPr fontId="3"/>
  </si>
  <si>
    <t>Q7</t>
    <phoneticPr fontId="3"/>
  </si>
  <si>
    <t>Q1-7</t>
    <phoneticPr fontId="3"/>
  </si>
  <si>
    <t>31</t>
  </si>
  <si>
    <t>居室</t>
    <rPh sb="0" eb="2">
      <t>キョシツ</t>
    </rPh>
    <phoneticPr fontId="1"/>
  </si>
  <si>
    <t>居室</t>
    <rPh sb="0" eb="2">
      <t>キョシツ</t>
    </rPh>
    <phoneticPr fontId="3"/>
  </si>
  <si>
    <t>体調不良児型を行う部屋は、居室として建築関連法令等の遵守が必要です</t>
    <rPh sb="0" eb="6">
      <t>タイチョウフリョウジガタ</t>
    </rPh>
    <rPh sb="7" eb="8">
      <t>オコナ</t>
    </rPh>
    <rPh sb="9" eb="11">
      <t>ヘヤ</t>
    </rPh>
    <rPh sb="13" eb="15">
      <t>キョシツ</t>
    </rPh>
    <rPh sb="18" eb="25">
      <t>ケンチクカンレンホウレイトウ</t>
    </rPh>
    <rPh sb="26" eb="28">
      <t>ジュンシュ</t>
    </rPh>
    <rPh sb="29" eb="31">
      <t>ヒツヨウ</t>
    </rPh>
    <phoneticPr fontId="3"/>
  </si>
  <si>
    <t>体調不良児型を行う部屋の採光・換気・排煙等について、居室として建築関連法令等を遵守していることを確認した</t>
    <rPh sb="0" eb="2">
      <t>タイチョウ</t>
    </rPh>
    <rPh sb="2" eb="4">
      <t>フリョウ</t>
    </rPh>
    <rPh sb="4" eb="5">
      <t>ジ</t>
    </rPh>
    <rPh sb="5" eb="6">
      <t>ガタ</t>
    </rPh>
    <rPh sb="7" eb="8">
      <t>オコナ</t>
    </rPh>
    <rPh sb="9" eb="11">
      <t>ヘヤ</t>
    </rPh>
    <rPh sb="12" eb="14">
      <t>サイコウ</t>
    </rPh>
    <rPh sb="15" eb="17">
      <t>カンキ</t>
    </rPh>
    <rPh sb="18" eb="20">
      <t>ハイエン</t>
    </rPh>
    <rPh sb="20" eb="21">
      <t>トウ</t>
    </rPh>
    <rPh sb="26" eb="28">
      <t>キョシツ</t>
    </rPh>
    <rPh sb="31" eb="38">
      <t>ケンチクカンレンホウレイトウ</t>
    </rPh>
    <rPh sb="39" eb="41">
      <t>ジュンシュ</t>
    </rPh>
    <rPh sb="48" eb="50">
      <t>カクニン</t>
    </rPh>
    <phoneticPr fontId="1"/>
  </si>
  <si>
    <t>居室</t>
    <rPh sb="0" eb="2">
      <t>キョシツ</t>
    </rPh>
    <phoneticPr fontId="3"/>
  </si>
  <si>
    <r>
      <t>・黄色ハッチ部分は直接文字入力してください
・「□」が表示されている内容について確認した場合はプルダウンして「</t>
    </r>
    <r>
      <rPr>
        <b/>
        <sz val="9"/>
        <color rgb="FFFF0000"/>
        <rFont val="ＭＳ Ｐ明朝"/>
        <family val="1"/>
        <charset val="128"/>
      </rPr>
      <t>✔</t>
    </r>
    <r>
      <rPr>
        <b/>
        <sz val="9"/>
        <color rgb="FFFF0000"/>
        <rFont val="游ゴシック"/>
        <family val="3"/>
        <charset val="128"/>
        <scheme val="minor"/>
      </rPr>
      <t>」に変更してください</t>
    </r>
    <rPh sb="1" eb="3">
      <t>キイロ</t>
    </rPh>
    <rPh sb="6" eb="8">
      <t>ブブン</t>
    </rPh>
    <rPh sb="9" eb="15">
      <t>チョクセツモジニュウリョク</t>
    </rPh>
    <rPh sb="27" eb="29">
      <t>ヒョウジ</t>
    </rPh>
    <rPh sb="34" eb="36">
      <t>ナイヨウ</t>
    </rPh>
    <rPh sb="40" eb="42">
      <t>カクニン</t>
    </rPh>
    <rPh sb="44" eb="46">
      <t>バアイ</t>
    </rPh>
    <rPh sb="58" eb="60">
      <t>ヘンコウ</t>
    </rPh>
    <phoneticPr fontId="3"/>
  </si>
  <si>
    <t>居室扱いの可否について確認が必要です</t>
    <rPh sb="5" eb="7">
      <t>カヒ</t>
    </rPh>
    <phoneticPr fontId="3"/>
  </si>
  <si>
    <t>本申請に関わった建築士の氏名・建築士資格の種類・登録番号及び設計事務所名を下枠に記載してください。</t>
    <rPh sb="0" eb="1">
      <t>ホン</t>
    </rPh>
    <phoneticPr fontId="3"/>
  </si>
  <si>
    <t>体調不良児型を行う部屋は、保育室同等の「採光・換気・排煙」は求めておりませんが、居室として建築関連法令等の遵守が必要です。専門性が高い部分については、児童・スタッフの安全面から有資格者（建築士）に相談していただくことをお勧めします。</t>
    <rPh sb="0" eb="5">
      <t>タイチョウフリョウジ</t>
    </rPh>
    <rPh sb="5" eb="6">
      <t>ガタ</t>
    </rPh>
    <rPh sb="7" eb="8">
      <t>オコナ</t>
    </rPh>
    <rPh sb="9" eb="11">
      <t>ヘヤ</t>
    </rPh>
    <phoneticPr fontId="3"/>
  </si>
  <si>
    <t>体調不良児室の居室確認</t>
    <rPh sb="0" eb="6">
      <t>タイチョウフリョウジシツ</t>
    </rPh>
    <rPh sb="7" eb="9">
      <t>キョシツ</t>
    </rPh>
    <rPh sb="9" eb="11">
      <t>カクニン</t>
    </rPh>
    <phoneticPr fontId="3"/>
  </si>
  <si>
    <r>
      <t>1. 今回の図面変更はどのような内容ですか。あてはまるもの</t>
    </r>
    <r>
      <rPr>
        <b/>
        <u/>
        <sz val="12"/>
        <rFont val="游ゴシック"/>
        <family val="3"/>
        <charset val="128"/>
        <scheme val="minor"/>
      </rPr>
      <t>すべて</t>
    </r>
    <r>
      <rPr>
        <b/>
        <sz val="12"/>
        <rFont val="游ゴシック"/>
        <family val="3"/>
        <charset val="128"/>
        <scheme val="minor"/>
      </rPr>
      <t>にチェックを入れてください。</t>
    </r>
    <rPh sb="3" eb="5">
      <t>コンカイ</t>
    </rPh>
    <rPh sb="6" eb="8">
      <t>ズメン</t>
    </rPh>
    <rPh sb="8" eb="10">
      <t>ヘンコウ</t>
    </rPh>
    <rPh sb="16" eb="18">
      <t>ナイヨウ</t>
    </rPh>
    <rPh sb="38" eb="39">
      <t>イ</t>
    </rPh>
    <phoneticPr fontId="3"/>
  </si>
  <si>
    <r>
      <t>以下、</t>
    </r>
    <r>
      <rPr>
        <b/>
        <u/>
        <sz val="11"/>
        <rFont val="游ゴシック"/>
        <family val="3"/>
        <charset val="128"/>
        <scheme val="minor"/>
      </rPr>
      <t>全事業者</t>
    </r>
    <r>
      <rPr>
        <b/>
        <sz val="11"/>
        <rFont val="游ゴシック"/>
        <family val="3"/>
        <charset val="128"/>
        <scheme val="minor"/>
      </rPr>
      <t>ご回答ください。
回答内容に応じ、提出の必要なチェックシートが表示されます。</t>
    </r>
    <rPh sb="0" eb="2">
      <t>イカ</t>
    </rPh>
    <rPh sb="3" eb="4">
      <t>ゼン</t>
    </rPh>
    <rPh sb="4" eb="7">
      <t>ジギョウシャ</t>
    </rPh>
    <rPh sb="8" eb="10">
      <t>カイトウ</t>
    </rPh>
    <rPh sb="16" eb="18">
      <t>カイトウ</t>
    </rPh>
    <rPh sb="18" eb="20">
      <t>ナイヨウ</t>
    </rPh>
    <rPh sb="21" eb="22">
      <t>オウ</t>
    </rPh>
    <rPh sb="24" eb="26">
      <t>テイシュツ</t>
    </rPh>
    <rPh sb="27" eb="29">
      <t>ヒツヨウ</t>
    </rPh>
    <rPh sb="38" eb="40">
      <t>ヒョウジ</t>
    </rPh>
    <phoneticPr fontId="3"/>
  </si>
  <si>
    <t>避難経路、防火区画、採光等については専門性が高く、児童・スタッフの安全面にも関わるため、建築整備内容について不明点がある場合には有資格者（建築士）に相談いただくことをお勧めします。</t>
    <rPh sb="0" eb="2">
      <t>ヒナン</t>
    </rPh>
    <rPh sb="2" eb="4">
      <t>ケイロ</t>
    </rPh>
    <rPh sb="5" eb="7">
      <t>ボウカ</t>
    </rPh>
    <rPh sb="7" eb="9">
      <t>クカク</t>
    </rPh>
    <rPh sb="10" eb="12">
      <t>サイコウ</t>
    </rPh>
    <rPh sb="12" eb="13">
      <t>トウ</t>
    </rPh>
    <rPh sb="38" eb="39">
      <t>カカ</t>
    </rPh>
    <rPh sb="44" eb="50">
      <t>ケンチクセイビナイヨウ</t>
    </rPh>
    <rPh sb="54" eb="57">
      <t>フメイテン</t>
    </rPh>
    <rPh sb="60" eb="62">
      <t>バアイ</t>
    </rPh>
    <rPh sb="64" eb="68">
      <t>ユウシカクシャ</t>
    </rPh>
    <phoneticPr fontId="1"/>
  </si>
  <si>
    <t>士名番号</t>
    <rPh sb="0" eb="1">
      <t>シ</t>
    </rPh>
    <rPh sb="1" eb="2">
      <t>メイ</t>
    </rPh>
    <rPh sb="2" eb="4">
      <t>バンゴウ</t>
    </rPh>
    <phoneticPr fontId="3"/>
  </si>
  <si>
    <t>建築重要</t>
    <rPh sb="0" eb="4">
      <t>ケンチクジュウヨウ</t>
    </rPh>
    <phoneticPr fontId="3"/>
  </si>
  <si>
    <t>有効a</t>
    <rPh sb="0" eb="2">
      <t>ユウコウ</t>
    </rPh>
    <phoneticPr fontId="3"/>
  </si>
  <si>
    <t>定員内訳a</t>
    <rPh sb="0" eb="2">
      <t>テイイン</t>
    </rPh>
    <rPh sb="2" eb="4">
      <t>ウチワケ</t>
    </rPh>
    <phoneticPr fontId="3"/>
  </si>
  <si>
    <t>～選択ください～　　▼</t>
  </si>
  <si>
    <t>▶</t>
    <phoneticPr fontId="3"/>
  </si>
  <si>
    <t>～選択してください～　　▼</t>
  </si>
  <si>
    <t>【A】建築指導課との協議内容</t>
    <phoneticPr fontId="3"/>
  </si>
  <si>
    <t>新たな防火区画類について建築指導課と協議済みである場合　➡　【A】</t>
    <rPh sb="0" eb="1">
      <t>アラ</t>
    </rPh>
    <rPh sb="12" eb="14">
      <t>ケンチク</t>
    </rPh>
    <rPh sb="14" eb="17">
      <t>シドウカ</t>
    </rPh>
    <rPh sb="18" eb="21">
      <t>キョウギズミ</t>
    </rPh>
    <rPh sb="25" eb="27">
      <t>バアイ</t>
    </rPh>
    <phoneticPr fontId="9"/>
  </si>
  <si>
    <t>協議不要の場合　➡　【B】　　　　　　　　　</t>
    <phoneticPr fontId="3"/>
  </si>
  <si>
    <t>【B】建築士のコメント</t>
    <rPh sb="3" eb="6">
      <t>ケンチクシ</t>
    </rPh>
    <phoneticPr fontId="3"/>
  </si>
  <si>
    <t>【A】保育課（認可外保育施設の届け出先）との協議内容</t>
    <phoneticPr fontId="3"/>
  </si>
  <si>
    <t>【A】消防との協議内容</t>
    <phoneticPr fontId="3"/>
  </si>
  <si>
    <t xml:space="preserve">【A】　病児（病後児）保育専用入口は通常保育の利用児童とは別に有している
</t>
    <rPh sb="4" eb="6">
      <t>ビョウジ</t>
    </rPh>
    <rPh sb="7" eb="10">
      <t>ビョウゴジ</t>
    </rPh>
    <rPh sb="11" eb="17">
      <t>ホイクセンヨウイリグチ</t>
    </rPh>
    <rPh sb="18" eb="22">
      <t>ツウジョウホイク</t>
    </rPh>
    <rPh sb="23" eb="27">
      <t>リヨウジドウ</t>
    </rPh>
    <rPh sb="29" eb="30">
      <t>ベツ</t>
    </rPh>
    <rPh sb="31" eb="32">
      <t>ユウ</t>
    </rPh>
    <phoneticPr fontId="0"/>
  </si>
  <si>
    <t xml:space="preserve">【A】　病児（病後児）保育専用トイレは通常保育の利用児童とは別に有している
</t>
    <rPh sb="4" eb="6">
      <t>ビョウジ</t>
    </rPh>
    <rPh sb="7" eb="10">
      <t>ビョウゴジ</t>
    </rPh>
    <rPh sb="11" eb="13">
      <t>ホイク</t>
    </rPh>
    <rPh sb="13" eb="15">
      <t>センヨウ</t>
    </rPh>
    <rPh sb="19" eb="23">
      <t>ツウジョウホイク</t>
    </rPh>
    <rPh sb="24" eb="28">
      <t>リヨウジドウ</t>
    </rPh>
    <rPh sb="30" eb="31">
      <t>ベツ</t>
    </rPh>
    <rPh sb="32" eb="33">
      <t>ユウ</t>
    </rPh>
    <phoneticPr fontId="0"/>
  </si>
  <si>
    <t>【A】病児・病後児対応の定員が1名のため、病児・病後児保育室の一角をカーテンなどで区切って安静にできるスペース
 を設けた　</t>
    <rPh sb="3" eb="5">
      <t>ビョウジ</t>
    </rPh>
    <rPh sb="6" eb="8">
      <t>ビョウゴ</t>
    </rPh>
    <rPh sb="8" eb="9">
      <t>ジ</t>
    </rPh>
    <rPh sb="9" eb="11">
      <t>タイオウ</t>
    </rPh>
    <rPh sb="12" eb="14">
      <t>テイイン</t>
    </rPh>
    <rPh sb="16" eb="17">
      <t>メイ</t>
    </rPh>
    <rPh sb="21" eb="23">
      <t>ビョウジ</t>
    </rPh>
    <rPh sb="24" eb="26">
      <t>ビョウゴ</t>
    </rPh>
    <rPh sb="26" eb="27">
      <t>ジ</t>
    </rPh>
    <rPh sb="27" eb="30">
      <t>ホイクシツ</t>
    </rPh>
    <rPh sb="31" eb="33">
      <t>イッカク</t>
    </rPh>
    <rPh sb="41" eb="43">
      <t>クギ</t>
    </rPh>
    <rPh sb="45" eb="47">
      <t>アンセイ</t>
    </rPh>
    <rPh sb="58" eb="59">
      <t>モウ</t>
    </rPh>
    <phoneticPr fontId="9"/>
  </si>
  <si>
    <t>【B】保育室とは別に安静室を設けた　　　　</t>
    <phoneticPr fontId="3"/>
  </si>
  <si>
    <t>【B】整備費の助成対象ではない地域交流スペースを別の用途で利用する</t>
    <phoneticPr fontId="3"/>
  </si>
  <si>
    <t>【A】収容人員は増えるが、消防と協議した結果、消防設備や防火管理者の選定に変更はない。以下にその議事内容を記載</t>
    <rPh sb="3" eb="5">
      <t>シュウヨウ</t>
    </rPh>
    <rPh sb="5" eb="7">
      <t>ジンイン</t>
    </rPh>
    <rPh sb="8" eb="9">
      <t>フ</t>
    </rPh>
    <rPh sb="13" eb="15">
      <t>ショウボウ</t>
    </rPh>
    <rPh sb="16" eb="18">
      <t>キョウギ</t>
    </rPh>
    <rPh sb="20" eb="22">
      <t>ケッカ</t>
    </rPh>
    <rPh sb="23" eb="27">
      <t>ショウボウセツビ</t>
    </rPh>
    <rPh sb="28" eb="33">
      <t>ボウカカンリシャ</t>
    </rPh>
    <rPh sb="34" eb="36">
      <t>センテイ</t>
    </rPh>
    <rPh sb="37" eb="39">
      <t>ヘンコウ</t>
    </rPh>
    <rPh sb="43" eb="45">
      <t>イカ</t>
    </rPh>
    <rPh sb="48" eb="52">
      <t>ギジナイヨウ</t>
    </rPh>
    <rPh sb="53" eb="55">
      <t>キサイ</t>
    </rPh>
    <phoneticPr fontId="3"/>
  </si>
  <si>
    <t>【A】　工事を伴う定員内訳変更のため、図面を作成し審査を受ける</t>
    <rPh sb="4" eb="6">
      <t>コウジ</t>
    </rPh>
    <rPh sb="7" eb="8">
      <t>トモナ</t>
    </rPh>
    <rPh sb="9" eb="15">
      <t>テイインウチワケヘンコウ</t>
    </rPh>
    <rPh sb="19" eb="21">
      <t>ズメン</t>
    </rPh>
    <rPh sb="22" eb="24">
      <t>サクセイ</t>
    </rPh>
    <rPh sb="25" eb="27">
      <t>シンサ</t>
    </rPh>
    <rPh sb="28" eb="29">
      <t>ウ</t>
    </rPh>
    <phoneticPr fontId="1"/>
  </si>
  <si>
    <t>【B】　工事のない定員内訳変更ではあるが、図面を作成し審査を受ける</t>
    <phoneticPr fontId="3"/>
  </si>
  <si>
    <t>【C】　工事のない定員内訳変更のため、最新の事業計画平面図を利用して、定員の部分のみ修正したものを添付する</t>
    <phoneticPr fontId="3"/>
  </si>
  <si>
    <t>【B】収容人員が増えたため消防と協議した結果、消防設備や防火管理者の選定に変更が必要なことがわかった。
　　　以下にその議事内容を記載</t>
    <rPh sb="5" eb="7">
      <t>ジンイン</t>
    </rPh>
    <rPh sb="65" eb="67">
      <t>キサイ</t>
    </rPh>
    <phoneticPr fontId="3"/>
  </si>
  <si>
    <t>病児保育事業や一時預かり事業を新しく始める場合など、「児童・スタッフを含めた収容人数」が増える場合は消防設備や防火管理者の選定が関わる可能性があります。
消防法上の用途や既存の消防設備によって対応が異なるため、防火対象物使用開始届などから、主要用途と既存消防設備を確認してください。
次に想定される収容人員（スタッフ+園児）を階別、全体それぞれに求め、変更前後の人数を図面に表記してください。そのうえで消防署へ計画平面図を提示して協議を行い、協議内容を下枠に記載してください。</t>
    <rPh sb="0" eb="2">
      <t>ビョウジ</t>
    </rPh>
    <rPh sb="2" eb="4">
      <t>ホイク</t>
    </rPh>
    <rPh sb="4" eb="6">
      <t>ジギョウ</t>
    </rPh>
    <rPh sb="7" eb="9">
      <t>イチジ</t>
    </rPh>
    <rPh sb="9" eb="10">
      <t>アズ</t>
    </rPh>
    <rPh sb="12" eb="14">
      <t>ジギョウ</t>
    </rPh>
    <rPh sb="15" eb="16">
      <t>アタラ</t>
    </rPh>
    <rPh sb="18" eb="19">
      <t>ハジ</t>
    </rPh>
    <rPh sb="21" eb="23">
      <t>バアイ</t>
    </rPh>
    <rPh sb="27" eb="29">
      <t>ジドウ</t>
    </rPh>
    <rPh sb="35" eb="36">
      <t>フク</t>
    </rPh>
    <rPh sb="44" eb="45">
      <t>フ</t>
    </rPh>
    <rPh sb="61" eb="63">
      <t>センテイ</t>
    </rPh>
    <rPh sb="64" eb="65">
      <t>カカ</t>
    </rPh>
    <rPh sb="77" eb="81">
      <t>ショウボウホウジョウ</t>
    </rPh>
    <rPh sb="82" eb="84">
      <t>ヨウト</t>
    </rPh>
    <rPh sb="85" eb="87">
      <t>キゾン</t>
    </rPh>
    <rPh sb="88" eb="92">
      <t>ショウボウセツビ</t>
    </rPh>
    <rPh sb="96" eb="98">
      <t>タイオウ</t>
    </rPh>
    <rPh sb="99" eb="100">
      <t>コト</t>
    </rPh>
    <rPh sb="105" eb="115">
      <t>ボウカタイショウブツシヨウカイシトドケ</t>
    </rPh>
    <rPh sb="120" eb="124">
      <t>シュヨウヨウト</t>
    </rPh>
    <rPh sb="125" eb="131">
      <t>キゾンショウボウセツビ</t>
    </rPh>
    <rPh sb="132" eb="134">
      <t>カクニン</t>
    </rPh>
    <rPh sb="142" eb="143">
      <t>ツギ</t>
    </rPh>
    <rPh sb="151" eb="153">
      <t>ジンイン</t>
    </rPh>
    <rPh sb="163" eb="165">
      <t>カイベツ</t>
    </rPh>
    <rPh sb="166" eb="168">
      <t>ゼンタイ</t>
    </rPh>
    <rPh sb="173" eb="174">
      <t>モト</t>
    </rPh>
    <rPh sb="176" eb="178">
      <t>ヘンコウ</t>
    </rPh>
    <rPh sb="178" eb="180">
      <t>ゼンゴ</t>
    </rPh>
    <rPh sb="181" eb="183">
      <t>ニンズウ</t>
    </rPh>
    <rPh sb="184" eb="186">
      <t>ズメン</t>
    </rPh>
    <rPh sb="187" eb="189">
      <t>ヒョウキ</t>
    </rPh>
    <rPh sb="226" eb="228">
      <t>シタワク</t>
    </rPh>
    <phoneticPr fontId="1"/>
  </si>
  <si>
    <t>▶</t>
    <phoneticPr fontId="3"/>
  </si>
  <si>
    <t>★作業中は↓に１➡「該当」になります。</t>
    <rPh sb="1" eb="4">
      <t>サギョウチュウ</t>
    </rPh>
    <rPh sb="10" eb="12">
      <t>ガイトウ</t>
    </rPh>
    <phoneticPr fontId="3"/>
  </si>
  <si>
    <t>動作確認用➡</t>
    <rPh sb="0" eb="2">
      <t>ドウサ</t>
    </rPh>
    <rPh sb="2" eb="4">
      <t>カクニン</t>
    </rPh>
    <rPh sb="4" eb="5">
      <t>ヨウ</t>
    </rPh>
    <phoneticPr fontId="3"/>
  </si>
  <si>
    <t>「K1」に入力ください。</t>
    <rPh sb="5" eb="7">
      <t>ニュウリョク</t>
    </rPh>
    <phoneticPr fontId="3"/>
  </si>
  <si>
    <t>保育室の床面積・出入口・部屋形状の変更がありますか</t>
    <rPh sb="0" eb="3">
      <t>ホイクシツ</t>
    </rPh>
    <rPh sb="4" eb="7">
      <t>ユカメンセキ</t>
    </rPh>
    <rPh sb="8" eb="11">
      <t>デイリグチ</t>
    </rPh>
    <rPh sb="12" eb="14">
      <t>ヘヤ</t>
    </rPh>
    <rPh sb="14" eb="16">
      <t>ケイジョウ</t>
    </rPh>
    <rPh sb="17" eb="19">
      <t>ヘンコウ</t>
    </rPh>
    <phoneticPr fontId="3"/>
  </si>
  <si>
    <r>
      <t>作成手順2
 【印刷提出②　変更確認】シート</t>
    </r>
    <r>
      <rPr>
        <b/>
        <sz val="6"/>
        <color theme="1"/>
        <rFont val="游ゴシック"/>
        <family val="3"/>
        <charset val="128"/>
        <scheme val="minor"/>
      </rPr>
      <t>　</t>
    </r>
    <rPh sb="0" eb="2">
      <t>サクセイ</t>
    </rPh>
    <rPh sb="2" eb="4">
      <t>テジュン</t>
    </rPh>
    <phoneticPr fontId="3"/>
  </si>
  <si>
    <t>作成手順3 
【印刷提出③　結果入力】シート</t>
    <rPh sb="0" eb="2">
      <t>サクセイ</t>
    </rPh>
    <rPh sb="2" eb="4">
      <t>テジュン</t>
    </rPh>
    <rPh sb="14" eb="16">
      <t>ケッカ</t>
    </rPh>
    <rPh sb="16" eb="18">
      <t>ニュウリョク</t>
    </rPh>
    <phoneticPr fontId="3"/>
  </si>
  <si>
    <t>　※最初に以下の画面が表示されます。フィルター操作を行い該当項目の表示を行ってください。</t>
    <rPh sb="2" eb="4">
      <t>サイショ</t>
    </rPh>
    <rPh sb="5" eb="7">
      <t>イカ</t>
    </rPh>
    <rPh sb="8" eb="10">
      <t>ガメン</t>
    </rPh>
    <rPh sb="11" eb="13">
      <t>ヒョウジ</t>
    </rPh>
    <rPh sb="23" eb="25">
      <t>ソウサ</t>
    </rPh>
    <rPh sb="26" eb="27">
      <t>オコナ</t>
    </rPh>
    <rPh sb="28" eb="30">
      <t>ガイトウ</t>
    </rPh>
    <rPh sb="30" eb="32">
      <t>コウモク</t>
    </rPh>
    <rPh sb="33" eb="35">
      <t>ヒョウジ</t>
    </rPh>
    <rPh sb="36" eb="37">
      <t>オコナ</t>
    </rPh>
    <phoneticPr fontId="3"/>
  </si>
  <si>
    <t>１を入れる➡</t>
    <rPh sb="2" eb="3">
      <t>イ</t>
    </rPh>
    <phoneticPr fontId="3"/>
  </si>
  <si>
    <t>１をいれる➡</t>
    <phoneticPr fontId="3"/>
  </si>
  <si>
    <t>・2025年度※令和7</t>
    <phoneticPr fontId="3"/>
  </si>
  <si>
    <t>【印刷提出②変更確認シート】についてはこちら</t>
    <phoneticPr fontId="3"/>
  </si>
  <si>
    <t xml:space="preserve">                                                                                                                                                                                                                                                                                                                                                                                                                                                                                                                                                                                                                                                                                                                                                                                                                                                                                                                                                                                                                                                                                                                                                                                                                                                                                                                                                                                                                                                                                                                                                                                                                                                                                                                                                                                                                                                                                                                                                                                                                                                                                                                                                                                                                                                                                                                                                                                                                                                                                                                                                                                                                                                                                                                                                                                                                                                                                                                                              </t>
    <phoneticPr fontId="3"/>
  </si>
  <si>
    <r>
      <t>　　　　　建築関係法令等セルフチェックシート　</t>
    </r>
    <r>
      <rPr>
        <b/>
        <sz val="25"/>
        <color rgb="FFFF0000"/>
        <rFont val="游ゴシック"/>
        <family val="3"/>
        <charset val="128"/>
        <scheme val="minor"/>
      </rPr>
      <t>【印刷提出②変更確認】シート</t>
    </r>
    <rPh sb="5" eb="7">
      <t>ケンチク</t>
    </rPh>
    <rPh sb="7" eb="9">
      <t>カンケイ</t>
    </rPh>
    <rPh sb="9" eb="11">
      <t>ホウレイ</t>
    </rPh>
    <rPh sb="11" eb="12">
      <t>ナド</t>
    </rPh>
    <rPh sb="24" eb="28">
      <t>インサツテイシュツ</t>
    </rPh>
    <rPh sb="31" eb="33">
      <t>カクニン</t>
    </rPh>
    <phoneticPr fontId="3"/>
  </si>
  <si>
    <t>今回の申請にあたり、建築関連法規の確認や資料作成に有資格者（建築士）は関わりましたか</t>
    <rPh sb="0" eb="2">
      <t>コンカイ</t>
    </rPh>
    <rPh sb="3" eb="5">
      <t>シンセイ</t>
    </rPh>
    <rPh sb="10" eb="14">
      <t>ケンチクカンレン</t>
    </rPh>
    <rPh sb="14" eb="16">
      <t>ホウキ</t>
    </rPh>
    <rPh sb="17" eb="19">
      <t>カクニン</t>
    </rPh>
    <rPh sb="20" eb="22">
      <t>シリョウ</t>
    </rPh>
    <rPh sb="21" eb="22">
      <t>シュッシ</t>
    </rPh>
    <rPh sb="22" eb="24">
      <t>サクセイ</t>
    </rPh>
    <rPh sb="25" eb="29">
      <t>ユウシカクシャ</t>
    </rPh>
    <rPh sb="30" eb="33">
      <t>ケンチクシ</t>
    </rPh>
    <rPh sb="35" eb="36">
      <t>カカ</t>
    </rPh>
    <phoneticPr fontId="3"/>
  </si>
  <si>
    <r>
      <t>「～選択してください～▼」が表示されている場合は回答選択が必要です。</t>
    </r>
    <r>
      <rPr>
        <b/>
        <sz val="9"/>
        <color rgb="FFFF0000"/>
        <rFont val="游ゴシック"/>
        <family val="3"/>
        <charset val="128"/>
        <scheme val="minor"/>
      </rPr>
      <t xml:space="preserve">
【A】</t>
    </r>
    <r>
      <rPr>
        <sz val="9"/>
        <color rgb="FFFF0000"/>
        <rFont val="游ゴシック"/>
        <family val="3"/>
        <charset val="128"/>
        <scheme val="minor"/>
      </rPr>
      <t>か</t>
    </r>
    <r>
      <rPr>
        <b/>
        <sz val="9"/>
        <color rgb="FFFF0000"/>
        <rFont val="游ゴシック"/>
        <family val="3"/>
        <charset val="128"/>
        <scheme val="minor"/>
      </rPr>
      <t xml:space="preserve">【B】 </t>
    </r>
    <r>
      <rPr>
        <sz val="9"/>
        <color rgb="FFFF0000"/>
        <rFont val="游ゴシック"/>
        <family val="3"/>
        <charset val="128"/>
        <scheme val="minor"/>
      </rPr>
      <t>どちらかを選択し、内容を記載してください。</t>
    </r>
    <rPh sb="48" eb="50">
      <t>センタク</t>
    </rPh>
    <rPh sb="52" eb="54">
      <t>ナイヨウ</t>
    </rPh>
    <rPh sb="55" eb="57">
      <t>キサイ</t>
    </rPh>
    <phoneticPr fontId="3"/>
  </si>
  <si>
    <r>
      <t>「～選択してください～▼」が表示されている場合は回答選択が必要です。</t>
    </r>
    <r>
      <rPr>
        <b/>
        <sz val="9"/>
        <color rgb="FFFF0000"/>
        <rFont val="游ゴシック"/>
        <family val="3"/>
        <charset val="128"/>
        <scheme val="minor"/>
      </rPr>
      <t xml:space="preserve">
【A】</t>
    </r>
    <r>
      <rPr>
        <sz val="9"/>
        <color rgb="FFFF0000"/>
        <rFont val="游ゴシック"/>
        <family val="3"/>
        <charset val="128"/>
        <scheme val="minor"/>
      </rPr>
      <t>か</t>
    </r>
    <r>
      <rPr>
        <b/>
        <sz val="9"/>
        <color rgb="FFFF0000"/>
        <rFont val="游ゴシック"/>
        <family val="3"/>
        <charset val="128"/>
        <scheme val="minor"/>
      </rPr>
      <t xml:space="preserve">【B】 </t>
    </r>
    <r>
      <rPr>
        <sz val="9"/>
        <color rgb="FFFF0000"/>
        <rFont val="游ゴシック"/>
        <family val="3"/>
        <charset val="128"/>
        <scheme val="minor"/>
      </rPr>
      <t>どちらかを選択してください。</t>
    </r>
    <rPh sb="48" eb="50">
      <t>センタク</t>
    </rPh>
    <phoneticPr fontId="3"/>
  </si>
  <si>
    <r>
      <t xml:space="preserve">「～選択してください～▼」が表示されている場合は回答選択が必要です。
</t>
    </r>
    <r>
      <rPr>
        <b/>
        <sz val="9"/>
        <color rgb="FFFF0000"/>
        <rFont val="游ゴシック"/>
        <family val="3"/>
        <charset val="128"/>
        <scheme val="minor"/>
      </rPr>
      <t>【A】【B】【C】</t>
    </r>
    <r>
      <rPr>
        <sz val="9"/>
        <color rgb="FFFF0000"/>
        <rFont val="游ゴシック"/>
        <family val="3"/>
        <charset val="128"/>
        <scheme val="minor"/>
      </rPr>
      <t xml:space="preserve"> のどれかを選択してください。</t>
    </r>
    <phoneticPr fontId="3"/>
  </si>
  <si>
    <t>↓未回答項目がある場合に表示されます（クリックすると該当部分が表示されます）。回答終了すると取消線が入ります。</t>
    <phoneticPr fontId="3"/>
  </si>
  <si>
    <t>該当</t>
    <rPh sb="0" eb="2">
      <t>ガイトウ</t>
    </rPh>
    <phoneticPr fontId="3"/>
  </si>
  <si>
    <t>チェックボタンは一度チェックすると、設問内の別のチェックを入れることはできますが、外すことはできません。間違った場合は、各項目の下部に設けてある「戻るボタン」を2回クリックしてください。
＊チェックボタンの●は残りますが、チェック内容は取消となります</t>
    <rPh sb="8" eb="10">
      <t>イチド</t>
    </rPh>
    <rPh sb="22" eb="23">
      <t>ベツ</t>
    </rPh>
    <rPh sb="29" eb="30">
      <t>イ</t>
    </rPh>
    <rPh sb="41" eb="42">
      <t>ハズ</t>
    </rPh>
    <rPh sb="52" eb="54">
      <t>マチガ</t>
    </rPh>
    <rPh sb="56" eb="58">
      <t>バアイ</t>
    </rPh>
    <rPh sb="60" eb="63">
      <t>カクコウモク</t>
    </rPh>
    <rPh sb="64" eb="66">
      <t>カブ</t>
    </rPh>
    <rPh sb="67" eb="68">
      <t>モウ</t>
    </rPh>
    <rPh sb="73" eb="74">
      <t>モド</t>
    </rPh>
    <rPh sb="81" eb="82">
      <t>カイ</t>
    </rPh>
    <rPh sb="119" eb="121">
      <t>トリケシ</t>
    </rPh>
    <phoneticPr fontId="3"/>
  </si>
  <si>
    <r>
      <t>今回の事業計画申請で図面の変更を伴う事業者については、</t>
    </r>
    <r>
      <rPr>
        <sz val="16"/>
        <color rgb="FFFF0000"/>
        <rFont val="游ゴシック"/>
        <family val="3"/>
        <charset val="128"/>
        <scheme val="minor"/>
      </rPr>
      <t>以下</t>
    </r>
    <r>
      <rPr>
        <b/>
        <sz val="16"/>
        <color rgb="FFFF0000"/>
        <rFont val="游ゴシック"/>
        <family val="3"/>
        <charset val="128"/>
        <scheme val="minor"/>
      </rPr>
      <t>A～G</t>
    </r>
    <r>
      <rPr>
        <sz val="16"/>
        <color rgb="FFFF0000"/>
        <rFont val="游ゴシック"/>
        <family val="3"/>
        <charset val="128"/>
        <scheme val="minor"/>
      </rPr>
      <t>の内容を確認の上、</t>
    </r>
    <r>
      <rPr>
        <b/>
        <u/>
        <sz val="16"/>
        <color rgb="FFFF0000"/>
        <rFont val="游ゴシック"/>
        <family val="3"/>
        <charset val="128"/>
        <scheme val="minor"/>
      </rPr>
      <t>全ての項目に回答</t>
    </r>
    <r>
      <rPr>
        <sz val="16"/>
        <rFont val="游ゴシック"/>
        <family val="3"/>
        <charset val="128"/>
        <scheme val="minor"/>
      </rPr>
      <t>してください
チェック内容に応じて、注意点・確認事項・関係する法規・必要協議内容・関係機関などが【印刷提出③結果入力】シートに記載
されますので、記載内容に留意の上計画をし、申請を行ってください</t>
    </r>
    <rPh sb="0" eb="2">
      <t>コンカイ</t>
    </rPh>
    <rPh sb="41" eb="42">
      <t>スベ</t>
    </rPh>
    <rPh sb="44" eb="46">
      <t>コウモク</t>
    </rPh>
    <rPh sb="47" eb="49">
      <t>カイトウ</t>
    </rPh>
    <rPh sb="60" eb="62">
      <t>ナイヨウ</t>
    </rPh>
    <rPh sb="63" eb="64">
      <t>オウ</t>
    </rPh>
    <rPh sb="98" eb="100">
      <t>インサツ</t>
    </rPh>
    <rPh sb="100" eb="102">
      <t>テイシュツ</t>
    </rPh>
    <rPh sb="112" eb="114">
      <t>キサイ</t>
    </rPh>
    <rPh sb="122" eb="126">
      <t>キサイナイヨウ</t>
    </rPh>
    <rPh sb="127" eb="129">
      <t>リュウイ</t>
    </rPh>
    <rPh sb="130" eb="131">
      <t>ウエ</t>
    </rPh>
    <rPh sb="131" eb="133">
      <t>ケイカク</t>
    </rPh>
    <rPh sb="136" eb="138">
      <t>シンセイ</t>
    </rPh>
    <rPh sb="139" eb="140">
      <t>オコナ</t>
    </rPh>
    <phoneticPr fontId="3"/>
  </si>
  <si>
    <t>新たに体調不良児型を実施する</t>
    <rPh sb="0" eb="1">
      <t>アラ</t>
    </rPh>
    <rPh sb="3" eb="5">
      <t>タイチョウ</t>
    </rPh>
    <rPh sb="5" eb="7">
      <t>フリョウ</t>
    </rPh>
    <rPh sb="7" eb="8">
      <t>ジ</t>
    </rPh>
    <rPh sb="8" eb="9">
      <t>カタ</t>
    </rPh>
    <rPh sb="10" eb="12">
      <t>ジッシ</t>
    </rPh>
    <phoneticPr fontId="3"/>
  </si>
  <si>
    <t>既存の病後児型を変更する</t>
    <rPh sb="0" eb="2">
      <t>キゾン</t>
    </rPh>
    <rPh sb="3" eb="6">
      <t>ビョウゴジ</t>
    </rPh>
    <rPh sb="6" eb="7">
      <t>ガタ</t>
    </rPh>
    <rPh sb="8" eb="10">
      <t>ヘンコウ</t>
    </rPh>
    <phoneticPr fontId="3"/>
  </si>
  <si>
    <t>既存の病児型を変更する</t>
    <rPh sb="0" eb="2">
      <t>キゾン</t>
    </rPh>
    <rPh sb="3" eb="5">
      <t>ビョウジ</t>
    </rPh>
    <rPh sb="5" eb="6">
      <t>ガタ</t>
    </rPh>
    <rPh sb="7" eb="9">
      <t>ヘンコウ</t>
    </rPh>
    <phoneticPr fontId="3"/>
  </si>
  <si>
    <t>既存の体調不良児型を変更する</t>
    <rPh sb="0" eb="2">
      <t>キゾン</t>
    </rPh>
    <rPh sb="3" eb="5">
      <t>タイチョウ</t>
    </rPh>
    <rPh sb="5" eb="7">
      <t>フリョウ</t>
    </rPh>
    <rPh sb="7" eb="8">
      <t>ジ</t>
    </rPh>
    <rPh sb="8" eb="9">
      <t>ガタ</t>
    </rPh>
    <rPh sb="10" eb="12">
      <t>ヘンコウ</t>
    </rPh>
    <phoneticPr fontId="3"/>
  </si>
  <si>
    <t>体調不良児型を予定される室は、現状居室ですか</t>
    <rPh sb="0" eb="2">
      <t>タイチョウ</t>
    </rPh>
    <rPh sb="2" eb="4">
      <t>フリョウ</t>
    </rPh>
    <rPh sb="4" eb="5">
      <t>ジ</t>
    </rPh>
    <rPh sb="5" eb="6">
      <t>ガタ</t>
    </rPh>
    <rPh sb="7" eb="9">
      <t>ヨテイ</t>
    </rPh>
    <rPh sb="12" eb="13">
      <t>シツ</t>
    </rPh>
    <rPh sb="15" eb="17">
      <t>ゲンジョウ</t>
    </rPh>
    <rPh sb="17" eb="19">
      <t>キョシツ</t>
    </rPh>
    <phoneticPr fontId="3"/>
  </si>
  <si>
    <t>既存の一時預かり一般型を変更する</t>
    <rPh sb="0" eb="2">
      <t>キゾン</t>
    </rPh>
    <rPh sb="3" eb="6">
      <t>イチジアズ</t>
    </rPh>
    <rPh sb="8" eb="10">
      <t>イッパン</t>
    </rPh>
    <rPh sb="10" eb="11">
      <t>ガタ</t>
    </rPh>
    <rPh sb="12" eb="14">
      <t>ヘンコウ</t>
    </rPh>
    <phoneticPr fontId="3"/>
  </si>
  <si>
    <t xml:space="preserve">【B】　上記以外（感染予防についての対策等を記載してください）
</t>
    <rPh sb="4" eb="5">
      <t>ウエ</t>
    </rPh>
    <rPh sb="9" eb="13">
      <t>カンセンヨボウ</t>
    </rPh>
    <rPh sb="18" eb="20">
      <t>タイサク</t>
    </rPh>
    <rPh sb="20" eb="21">
      <t>トウ</t>
    </rPh>
    <rPh sb="22" eb="24">
      <t>キサイ</t>
    </rPh>
    <phoneticPr fontId="3"/>
  </si>
  <si>
    <t>既存保育室や廊下などと壁で仕切り、出入口には扉を設け、病児・病後児保育室又は体調不良児保育室として利用する</t>
    <rPh sb="0" eb="2">
      <t>キゾン</t>
    </rPh>
    <rPh sb="2" eb="5">
      <t>ホイクシツ</t>
    </rPh>
    <rPh sb="6" eb="8">
      <t>ロウカ</t>
    </rPh>
    <rPh sb="11" eb="12">
      <t>カベ</t>
    </rPh>
    <rPh sb="13" eb="15">
      <t>シキ</t>
    </rPh>
    <rPh sb="17" eb="19">
      <t>デイ</t>
    </rPh>
    <rPh sb="19" eb="20">
      <t>グチ</t>
    </rPh>
    <rPh sb="22" eb="23">
      <t>トビラ</t>
    </rPh>
    <rPh sb="24" eb="25">
      <t>モウ</t>
    </rPh>
    <rPh sb="27" eb="29">
      <t>ビョウジ</t>
    </rPh>
    <rPh sb="30" eb="32">
      <t>ビョウゴ</t>
    </rPh>
    <rPh sb="32" eb="33">
      <t>ジ</t>
    </rPh>
    <rPh sb="33" eb="36">
      <t>ホイクシツ</t>
    </rPh>
    <rPh sb="36" eb="37">
      <t>マタ</t>
    </rPh>
    <rPh sb="38" eb="40">
      <t>タイチョウ</t>
    </rPh>
    <rPh sb="40" eb="42">
      <t>フリョウ</t>
    </rPh>
    <rPh sb="42" eb="43">
      <t>ジ</t>
    </rPh>
    <rPh sb="43" eb="46">
      <t>ホイクシツ</t>
    </rPh>
    <rPh sb="49" eb="51">
      <t>リヨウ</t>
    </rPh>
    <phoneticPr fontId="1"/>
  </si>
  <si>
    <t>一時預かり一般型の間仕切りについて、安全性と強度を十分に確保し、腰壁間仕切りとする場合には、工事完了時に図面、工事写真、完成写真を提出して審査を受ける</t>
    <rPh sb="0" eb="3">
      <t>イチジアズ</t>
    </rPh>
    <rPh sb="5" eb="8">
      <t>イッパンガタ</t>
    </rPh>
    <rPh sb="9" eb="10">
      <t>アイダ</t>
    </rPh>
    <rPh sb="10" eb="12">
      <t>シキ</t>
    </rPh>
    <rPh sb="18" eb="21">
      <t>アンゼンセイ</t>
    </rPh>
    <rPh sb="22" eb="24">
      <t>キョウド</t>
    </rPh>
    <rPh sb="25" eb="27">
      <t>ジュウブン</t>
    </rPh>
    <rPh sb="28" eb="30">
      <t>カクホ</t>
    </rPh>
    <rPh sb="32" eb="34">
      <t>コシカベ</t>
    </rPh>
    <rPh sb="34" eb="37">
      <t>マジキ</t>
    </rPh>
    <rPh sb="41" eb="43">
      <t>バアイ</t>
    </rPh>
    <rPh sb="46" eb="50">
      <t>コウジカンリョウ</t>
    </rPh>
    <rPh sb="50" eb="51">
      <t>ジ</t>
    </rPh>
    <rPh sb="52" eb="54">
      <t>ズメン</t>
    </rPh>
    <rPh sb="55" eb="59">
      <t>コウジシャシン</t>
    </rPh>
    <rPh sb="60" eb="64">
      <t>カンセイシャシン</t>
    </rPh>
    <rPh sb="65" eb="67">
      <t>テイシュツ</t>
    </rPh>
    <rPh sb="69" eb="71">
      <t>シンサ</t>
    </rPh>
    <rPh sb="72" eb="73">
      <t>ウ</t>
    </rPh>
    <phoneticPr fontId="1"/>
  </si>
  <si>
    <t>整備費等の返還について確認が必要です</t>
    <rPh sb="3" eb="4">
      <t>トウ</t>
    </rPh>
    <phoneticPr fontId="3"/>
  </si>
  <si>
    <t>保育所運営時に助成金を利用して整備した保育所は、保育所全体の床面積が減る場合、助成金の返還が必要となる可能性がありますので、事前にご相談ください。</t>
    <rPh sb="0" eb="3">
      <t>ホイクショ</t>
    </rPh>
    <rPh sb="3" eb="5">
      <t>ウンエイ</t>
    </rPh>
    <rPh sb="5" eb="6">
      <t>ジ</t>
    </rPh>
    <rPh sb="7" eb="10">
      <t>ジョセイキン</t>
    </rPh>
    <rPh sb="11" eb="13">
      <t>リヨウ</t>
    </rPh>
    <rPh sb="15" eb="17">
      <t>セイビ</t>
    </rPh>
    <rPh sb="19" eb="21">
      <t>ホイク</t>
    </rPh>
    <rPh sb="21" eb="22">
      <t>ショ</t>
    </rPh>
    <rPh sb="24" eb="29">
      <t>ホイクショゼンタイ</t>
    </rPh>
    <rPh sb="30" eb="33">
      <t>ユカメンセキ</t>
    </rPh>
    <rPh sb="34" eb="35">
      <t>ヘ</t>
    </rPh>
    <rPh sb="36" eb="38">
      <t>バアイ</t>
    </rPh>
    <rPh sb="39" eb="42">
      <t>ジョセイキン</t>
    </rPh>
    <rPh sb="43" eb="45">
      <t>ヘンカン</t>
    </rPh>
    <rPh sb="46" eb="48">
      <t>ヒツヨウ</t>
    </rPh>
    <phoneticPr fontId="1"/>
  </si>
  <si>
    <t>上記について児童育成協会に確認をおこなう</t>
    <rPh sb="0" eb="2">
      <t>ジョウキ</t>
    </rPh>
    <rPh sb="6" eb="12">
      <t>ジドウイクセイキョウカイ</t>
    </rPh>
    <rPh sb="13" eb="15">
      <t>カクニン</t>
    </rPh>
    <phoneticPr fontId="3"/>
  </si>
  <si>
    <t>工事費</t>
    <rPh sb="0" eb="3">
      <t>コウジヒ</t>
    </rPh>
    <phoneticPr fontId="3"/>
  </si>
  <si>
    <t>工事費加算なし</t>
    <rPh sb="0" eb="3">
      <t>コウジヒ</t>
    </rPh>
    <rPh sb="3" eb="5">
      <t>カサン</t>
    </rPh>
    <phoneticPr fontId="3"/>
  </si>
  <si>
    <t>・工事に対する助成金の加算等はございません。
・原則として増築、増床、改修等にかかる工事費は自己負担となり、運営費等から支出することはできません。
・過年度の積立金を使用して工事を行う場合の運営費等の対象可否については、完了報告にて審査いたします。書類等の提出を求めることがありますのでご承知おきください。
上記内容を踏まえ、計画をご検討ください。</t>
    <rPh sb="1" eb="3">
      <t>コウジ</t>
    </rPh>
    <rPh sb="4" eb="5">
      <t>タイ</t>
    </rPh>
    <rPh sb="7" eb="10">
      <t>ジョセイキン</t>
    </rPh>
    <rPh sb="11" eb="14">
      <t>カサントウ</t>
    </rPh>
    <phoneticPr fontId="3"/>
  </si>
  <si>
    <t>工事にかかる費用について運営費から支出することができないと確認した</t>
    <rPh sb="0" eb="2">
      <t>コウジ</t>
    </rPh>
    <rPh sb="6" eb="8">
      <t>ヒヨウ</t>
    </rPh>
    <rPh sb="12" eb="14">
      <t>ウンエイ</t>
    </rPh>
    <rPh sb="14" eb="15">
      <t>ヒ</t>
    </rPh>
    <rPh sb="17" eb="19">
      <t>シシュツ</t>
    </rPh>
    <rPh sb="29" eb="31">
      <t>カクニン</t>
    </rPh>
    <phoneticPr fontId="1"/>
  </si>
  <si>
    <t>該当</t>
    <rPh sb="0" eb="2">
      <t>ガイトウ</t>
    </rPh>
    <phoneticPr fontId="3"/>
  </si>
  <si>
    <t>認可外保育施設の届け出先である自治体の保育課の指導を満たしていることを確認している</t>
    <rPh sb="15" eb="18">
      <t>ジチタイ</t>
    </rPh>
    <phoneticPr fontId="3"/>
  </si>
  <si>
    <t>避難経路と歩行距離について自治体と協議し基準を満たしていることを確認している場合　➡　【A】</t>
    <rPh sb="0" eb="2">
      <t>ヒナン</t>
    </rPh>
    <rPh sb="2" eb="4">
      <t>ケイロ</t>
    </rPh>
    <rPh sb="5" eb="7">
      <t>ホコウ</t>
    </rPh>
    <rPh sb="7" eb="9">
      <t>キョリ</t>
    </rPh>
    <rPh sb="13" eb="16">
      <t>ジチタイ</t>
    </rPh>
    <rPh sb="17" eb="19">
      <t>キョウギ</t>
    </rPh>
    <rPh sb="20" eb="22">
      <t>キジュン</t>
    </rPh>
    <rPh sb="23" eb="24">
      <t>ミ</t>
    </rPh>
    <rPh sb="32" eb="34">
      <t>カクニン</t>
    </rPh>
    <rPh sb="38" eb="40">
      <t>バアイ</t>
    </rPh>
    <phoneticPr fontId="9"/>
  </si>
  <si>
    <t>体調不良児室の居室扱いの可否について自治体の保育課、建築指導課へ計画平面図を提示し、
居室として保育を行って問題ない旨の協議を行った</t>
    <rPh sb="12" eb="14">
      <t>カヒ</t>
    </rPh>
    <rPh sb="18" eb="21">
      <t>ジチタイ</t>
    </rPh>
    <phoneticPr fontId="3"/>
  </si>
  <si>
    <t>現在ある洗面・手洗・授乳室・衛生機器を無くす場合、自治体の保育課もしくは保健所の確認が必要な場合があります。
保育課もしくは保健所と協議を行い、下枠に記載してください。</t>
    <rPh sb="4" eb="6">
      <t>センメン</t>
    </rPh>
    <rPh sb="7" eb="9">
      <t>テアライ</t>
    </rPh>
    <rPh sb="10" eb="13">
      <t>ジュニュウシツ</t>
    </rPh>
    <rPh sb="14" eb="16">
      <t>エイセイ</t>
    </rPh>
    <rPh sb="16" eb="18">
      <t>キキ</t>
    </rPh>
    <rPh sb="19" eb="20">
      <t>ナ</t>
    </rPh>
    <rPh sb="22" eb="24">
      <t>バアイ</t>
    </rPh>
    <rPh sb="25" eb="28">
      <t>ジチタイ</t>
    </rPh>
    <rPh sb="29" eb="32">
      <t>ホイクカ</t>
    </rPh>
    <rPh sb="36" eb="39">
      <t>ホケンジョ</t>
    </rPh>
    <rPh sb="40" eb="42">
      <t>カクニン</t>
    </rPh>
    <rPh sb="43" eb="45">
      <t>ヒツヨウ</t>
    </rPh>
    <rPh sb="46" eb="48">
      <t>バアイ</t>
    </rPh>
    <rPh sb="55" eb="58">
      <t>ホイクカ</t>
    </rPh>
    <rPh sb="62" eb="65">
      <t>ホケンジョ</t>
    </rPh>
    <rPh sb="66" eb="68">
      <t>キョウギ</t>
    </rPh>
    <rPh sb="69" eb="70">
      <t>オコナ</t>
    </rPh>
    <rPh sb="72" eb="73">
      <t>シタ</t>
    </rPh>
    <rPh sb="73" eb="74">
      <t>ワク</t>
    </rPh>
    <rPh sb="75" eb="77">
      <t>キサイ</t>
    </rPh>
    <phoneticPr fontId="1"/>
  </si>
  <si>
    <t>直接入力してください</t>
    <phoneticPr fontId="3"/>
  </si>
  <si>
    <t>「企業主導型保育事業における病児保育事業及び一時預かり事業に関する確認事項」</t>
    <phoneticPr fontId="3"/>
  </si>
  <si>
    <t>はじめに</t>
    <phoneticPr fontId="3"/>
  </si>
  <si>
    <t>助成申込（事業計画申請）において、図面の変更を伴う事業内容の変更をされる場合、建築基準法、消防法、食品衛生法、建設業法、家庭的保育事業等の設備及び運営に関する基準、認可外保育施設指導監督基準等を遵守されている必要があります。
この「建築関係法令等セルフチェックシート」では、変更内容に応じて確認すべき主な内容を自身でチェックすることができます。
手順に従いシートに記入をして頂き、必要に応じて図面作成、関係機関との協議等を行い、その上で、事業計画申請の提出をお願いいたします。
尚、事業計画申請にあたっての建築関連事項詳細については、「企業主導型保育事業ポータルサイト」にある以下の資料をご参照ください。　　</t>
    <phoneticPr fontId="3"/>
  </si>
  <si>
    <t>※チェックシート内で使用されている建築関連の専門的な用語は、上記「建築関連資料集」内の「用語解説リスト」に記載されております。
ご不明な点等ある場合には、上記資料をご参照されることをお勧めいたします。</t>
    <phoneticPr fontId="3"/>
  </si>
  <si>
    <t>　　G:Q1「保育所全体の床面積の減る変更」とは・・・保育所の一部として使用していた部屋を別事業で使用するなどの場合をさします。</t>
    <rPh sb="7" eb="12">
      <t>ホイクショゼンタイ</t>
    </rPh>
    <rPh sb="13" eb="16">
      <t>ユカメンセキ</t>
    </rPh>
    <rPh sb="17" eb="18">
      <t>ヘ</t>
    </rPh>
    <rPh sb="19" eb="21">
      <t>ヘンコウ</t>
    </rPh>
    <rPh sb="27" eb="30">
      <t>ホイクショ</t>
    </rPh>
    <rPh sb="31" eb="33">
      <t>イチブ</t>
    </rPh>
    <rPh sb="36" eb="38">
      <t>シヨウ</t>
    </rPh>
    <rPh sb="42" eb="44">
      <t>ヘヤ</t>
    </rPh>
    <rPh sb="45" eb="48">
      <t>ベツジギョウ</t>
    </rPh>
    <rPh sb="49" eb="51">
      <t>シヨウ</t>
    </rPh>
    <rPh sb="56" eb="58">
      <t>バアイ</t>
    </rPh>
    <phoneticPr fontId="3"/>
  </si>
  <si>
    <t>　　G:Q2「保育に供する室の設置階の変更」とは・・・保育室以外に、「屋内遊戯場」「食堂」「午睡室」など、保育運営上、日常的・継続的に児童が利用・滞在する
　　　　　　　　　　　　　　　　　　　　　　　　　目的の部屋の設置階の変更をさします。</t>
    <rPh sb="7" eb="9">
      <t>ホイク</t>
    </rPh>
    <rPh sb="10" eb="11">
      <t>キョウ</t>
    </rPh>
    <rPh sb="13" eb="14">
      <t>シツ</t>
    </rPh>
    <rPh sb="15" eb="17">
      <t>セッチ</t>
    </rPh>
    <rPh sb="17" eb="18">
      <t>カイ</t>
    </rPh>
    <rPh sb="19" eb="21">
      <t>ヘンコウ</t>
    </rPh>
    <rPh sb="27" eb="30">
      <t>ホイクシツ</t>
    </rPh>
    <rPh sb="30" eb="32">
      <t>イガイ</t>
    </rPh>
    <rPh sb="109" eb="112">
      <t>セッチカイ</t>
    </rPh>
    <rPh sb="113" eb="115">
      <t>ヘンコウ</t>
    </rPh>
    <phoneticPr fontId="3"/>
  </si>
  <si>
    <t>　　G:Q6「職員等の増加した階」とは・・・病児保育事業や一時預かり事業を新たに開始した場合などに、預かり児童の人数や、看護師・保育士（補助職員含む）の人数が
　　　　　　　　　　　　　　　　　　　　増加した階をさします。</t>
    <rPh sb="7" eb="9">
      <t>ショクイン</t>
    </rPh>
    <rPh sb="9" eb="10">
      <t>トウ</t>
    </rPh>
    <rPh sb="11" eb="13">
      <t>ゾウカ</t>
    </rPh>
    <rPh sb="15" eb="16">
      <t>カイ</t>
    </rPh>
    <rPh sb="22" eb="28">
      <t>ビョウジホイクジギョウ</t>
    </rPh>
    <rPh sb="29" eb="32">
      <t>イチジアズ</t>
    </rPh>
    <rPh sb="34" eb="36">
      <t>ジギョウ</t>
    </rPh>
    <rPh sb="37" eb="38">
      <t>アラ</t>
    </rPh>
    <rPh sb="40" eb="42">
      <t>カイシ</t>
    </rPh>
    <rPh sb="44" eb="46">
      <t>バアイ</t>
    </rPh>
    <rPh sb="50" eb="51">
      <t>アズ</t>
    </rPh>
    <rPh sb="53" eb="55">
      <t>ジドウ</t>
    </rPh>
    <rPh sb="56" eb="58">
      <t>ニンズウ</t>
    </rPh>
    <rPh sb="60" eb="63">
      <t>カンゴシ</t>
    </rPh>
    <rPh sb="64" eb="67">
      <t>ホイクシ</t>
    </rPh>
    <rPh sb="68" eb="70">
      <t>ホジョ</t>
    </rPh>
    <rPh sb="70" eb="72">
      <t>ショクイン</t>
    </rPh>
    <rPh sb="72" eb="73">
      <t>フク</t>
    </rPh>
    <rPh sb="76" eb="78">
      <t>ニンズウ</t>
    </rPh>
    <rPh sb="100" eb="102">
      <t>ゾウカ</t>
    </rPh>
    <rPh sb="104" eb="105">
      <t>カイ</t>
    </rPh>
    <phoneticPr fontId="3"/>
  </si>
  <si>
    <t>【印刷提出① 基本事項】へ進む　▶▶▶</t>
    <rPh sb="7" eb="11">
      <t>キホンジコウ</t>
    </rPh>
    <phoneticPr fontId="3"/>
  </si>
  <si>
    <t>【印刷提出② 変更確認】へ進む　▶▶▶</t>
    <rPh sb="7" eb="9">
      <t>ヘンコウ</t>
    </rPh>
    <rPh sb="9" eb="11">
      <t>カクニン</t>
    </rPh>
    <phoneticPr fontId="3"/>
  </si>
  <si>
    <t>A　資料提出時の確認事項　（全事業者回答必須）</t>
    <phoneticPr fontId="3"/>
  </si>
  <si>
    <t>B　年齢別内訳の変更　（全事業者回答必須）</t>
    <phoneticPr fontId="3"/>
  </si>
  <si>
    <t>C　病児型　（全事業者回答必須）</t>
    <phoneticPr fontId="3"/>
  </si>
  <si>
    <t>変更あり（新規事業開始・既存変更）</t>
    <rPh sb="0" eb="2">
      <t>ヘンコウ</t>
    </rPh>
    <rPh sb="5" eb="7">
      <t>シンキ</t>
    </rPh>
    <rPh sb="7" eb="9">
      <t>ジギョウ</t>
    </rPh>
    <rPh sb="9" eb="11">
      <t>カイシ</t>
    </rPh>
    <rPh sb="12" eb="14">
      <t>キゾン</t>
    </rPh>
    <rPh sb="14" eb="16">
      <t>ヘンコウ</t>
    </rPh>
    <phoneticPr fontId="3"/>
  </si>
  <si>
    <t>変更あり（新規事業開始・既存変更）</t>
    <rPh sb="0" eb="2">
      <t>ヘンコウ</t>
    </rPh>
    <phoneticPr fontId="3"/>
  </si>
  <si>
    <t>D　病後児型　（全事業者回答必須）</t>
    <phoneticPr fontId="3"/>
  </si>
  <si>
    <t>E　体調不良児型　（全事業者回答必須）</t>
    <phoneticPr fontId="3"/>
  </si>
  <si>
    <t>F　一時預かり一般型　（全事業者回答必須）</t>
    <phoneticPr fontId="3"/>
  </si>
  <si>
    <t>G　その他　の　図面変更　（全事業者回答必須）</t>
    <phoneticPr fontId="3"/>
  </si>
  <si>
    <t>2. 変更の概要　簡潔にご記載ください。　（全事業者回答必須）</t>
    <rPh sb="3" eb="5">
      <t>ヘンコウ</t>
    </rPh>
    <rPh sb="6" eb="8">
      <t>ガイヨウ</t>
    </rPh>
    <rPh sb="9" eb="11">
      <t>カンケツ</t>
    </rPh>
    <rPh sb="13" eb="15">
      <t>キサイ</t>
    </rPh>
    <rPh sb="22" eb="26">
      <t>ゼンジギョウシャ</t>
    </rPh>
    <rPh sb="26" eb="28">
      <t>カイトウ</t>
    </rPh>
    <rPh sb="28" eb="30">
      <t>ヒッス</t>
    </rPh>
    <phoneticPr fontId="3"/>
  </si>
  <si>
    <t>◀</t>
    <phoneticPr fontId="3"/>
  </si>
  <si>
    <t>●作業手順については、【マニュアル】をご確認ください。➡</t>
    <rPh sb="1" eb="3">
      <t>サギョウ</t>
    </rPh>
    <rPh sb="3" eb="5">
      <t>テジュン</t>
    </rPh>
    <rPh sb="20" eb="22">
      <t>カクニン</t>
    </rPh>
    <phoneticPr fontId="3"/>
  </si>
  <si>
    <t>工事にかかる費用について運営費から支出できないことの確認が必要です</t>
    <rPh sb="0" eb="2">
      <t>コウジ</t>
    </rPh>
    <rPh sb="6" eb="8">
      <t>ヒヨウ</t>
    </rPh>
    <rPh sb="12" eb="14">
      <t>ウンエイ</t>
    </rPh>
    <rPh sb="14" eb="15">
      <t>ヒ</t>
    </rPh>
    <rPh sb="17" eb="19">
      <t>シシュツ</t>
    </rPh>
    <rPh sb="26" eb="28">
      <t>カクニン</t>
    </rPh>
    <rPh sb="29" eb="31">
      <t>ヒツヨウ</t>
    </rPh>
    <phoneticPr fontId="3"/>
  </si>
  <si>
    <t>新たに保育室を設置する場合、年齢別の定員内訳を変更する場合、年齢別スペースの仕切り方を変更する場合などには、保育室の定員に対して必要な有効面積を確保しているか確認してください。
「有効面積の算定図・算定表」の作成や算定方法、除外面積となる家具等については『建築関連資料集  事業計画申請用（令和7年10月22日版）－ P4～P5 』、『「建築関連資料集（令和3 年度版）－ 面積算定図・算定表」にある「保育室の有効面積について」』をご参照ください。
尚、有効面積算定については上記の算定に加え、認可外保育施設の届出先である自治体の保育課等の指導を満たす必要があります。</t>
    <rPh sb="54" eb="56">
      <t>ホイク</t>
    </rPh>
    <rPh sb="56" eb="57">
      <t>シツ</t>
    </rPh>
    <rPh sb="58" eb="60">
      <t>テイイn</t>
    </rPh>
    <rPh sb="67" eb="69">
      <t>ユウコウ</t>
    </rPh>
    <rPh sb="90" eb="92">
      <t>ユウコ</t>
    </rPh>
    <rPh sb="92" eb="94">
      <t>m</t>
    </rPh>
    <rPh sb="95" eb="111">
      <t>サンテイ</t>
    </rPh>
    <rPh sb="112" eb="114">
      <t>ジョガイ</t>
    </rPh>
    <rPh sb="114" eb="116">
      <t>メンセキ</t>
    </rPh>
    <rPh sb="119" eb="122">
      <t>カグトウ</t>
    </rPh>
    <rPh sb="175" eb="176">
      <t>シュウ</t>
    </rPh>
    <rPh sb="217" eb="219">
      <t>サンショウ</t>
    </rPh>
    <rPh sb="225" eb="226">
      <t>ナオ</t>
    </rPh>
    <rPh sb="238" eb="240">
      <t>ジョウキ</t>
    </rPh>
    <rPh sb="241" eb="243">
      <t>サンテイ</t>
    </rPh>
    <rPh sb="244" eb="245">
      <t>クワ</t>
    </rPh>
    <rPh sb="261" eb="264">
      <t>ジチタイ</t>
    </rPh>
    <rPh sb="268" eb="269">
      <t>ナド</t>
    </rPh>
    <rPh sb="270" eb="272">
      <t>シドウ</t>
    </rPh>
    <phoneticPr fontId="1"/>
  </si>
  <si>
    <t>保育室は、面積や保育室の数、避難経路の配置などにより、防火上主要な間仕切り壁「114条区画」等が必要となる場合があります。部屋の配置に変更がある場合、自治体の建築指導課へ計画平面図を提示のうえ協議を行い協議内容を下枠に記載してください。また協議不要と判断された場合は有資格者（建築士）のコメントを記載してください。
『建築関連資料集  事業計画申請用（令和7年10月22日版）－ P6』に記載されているように、専門性が高い部分については、児童・スタッフの安全面から有資格者（建築士）に相談いただくことをお勧めします。</t>
    <rPh sb="5" eb="7">
      <t>メンセキ</t>
    </rPh>
    <rPh sb="8" eb="11">
      <t>ホイク</t>
    </rPh>
    <rPh sb="12" eb="13">
      <t>ヘヤ</t>
    </rPh>
    <rPh sb="14" eb="16">
      <t>ヒナン</t>
    </rPh>
    <rPh sb="19" eb="21">
      <t>ハイティ</t>
    </rPh>
    <rPh sb="27" eb="30">
      <t xml:space="preserve">ボウカジョウ </t>
    </rPh>
    <rPh sb="46" eb="47">
      <t xml:space="preserve">トウ </t>
    </rPh>
    <rPh sb="48" eb="50">
      <t>ヒツヨウ</t>
    </rPh>
    <rPh sb="53" eb="54">
      <t>_x0000__x0005__x0002__x0004__x0008__x0003_</t>
    </rPh>
    <rPh sb="75" eb="78">
      <t>ジチタイ</t>
    </rPh>
    <rPh sb="106" eb="107">
      <t>シタ</t>
    </rPh>
    <rPh sb="120" eb="122">
      <t>キョウギ</t>
    </rPh>
    <rPh sb="122" eb="124">
      <t>フヨウ</t>
    </rPh>
    <rPh sb="125" eb="127">
      <t>ハンダン</t>
    </rPh>
    <rPh sb="130" eb="132">
      <t>バアイ</t>
    </rPh>
    <rPh sb="133" eb="137">
      <t>ユウシカクシャ</t>
    </rPh>
    <rPh sb="138" eb="141">
      <t>ケンチクシ</t>
    </rPh>
    <phoneticPr fontId="10"/>
  </si>
  <si>
    <t>保育室の場所、部屋の大きさ、保育室出入口に変更がある等の場合には避難経路・歩行距離について再度確認のうえ、図面に記載してください。
なお、図面記載方法は『建築関連資料集  事業計画申請用（令和7年10月22日版）－ P2～P3』をご参照ください。
自治体の保育課・建築指導課、消防署へ計画平面図を提示のうえ、協議を行い、協議内容を下枠に記載してください（協議必要事項：保育課-避難経路、建築指導課-避難経路・歩行距離、消防-避難経路）
また協議不要と判断された場合は有資格者（建築士）のコメントを記載してください。
専門性が高い部分については、児童・スタッフの安全面から有資格者（建築士）に相談いただくことをお勧めします。</t>
    <rPh sb="0" eb="3">
      <t>ホイク</t>
    </rPh>
    <rPh sb="4" eb="6">
      <t>ジッシバショ</t>
    </rPh>
    <rPh sb="7" eb="9">
      <t>ヘヤ</t>
    </rPh>
    <rPh sb="10" eb="11">
      <t>オオキ</t>
    </rPh>
    <rPh sb="14" eb="17">
      <t>ホイク</t>
    </rPh>
    <rPh sb="17" eb="20">
      <t>デイリ</t>
    </rPh>
    <rPh sb="21" eb="23">
      <t>ヘンコウ</t>
    </rPh>
    <rPh sb="26" eb="27">
      <t>ナド</t>
    </rPh>
    <rPh sb="28" eb="30">
      <t>バアイ</t>
    </rPh>
    <rPh sb="45" eb="48">
      <t>イチバントオ</t>
    </rPh>
    <rPh sb="124" eb="127">
      <t>ジチタイ</t>
    </rPh>
    <rPh sb="138" eb="141">
      <t>ショウボウショ</t>
    </rPh>
    <rPh sb="165" eb="166">
      <t>シタ</t>
    </rPh>
    <rPh sb="184" eb="186">
      <t>ホイク</t>
    </rPh>
    <rPh sb="186" eb="187">
      <t>カ</t>
    </rPh>
    <rPh sb="188" eb="192">
      <t>ヒナンケイロ</t>
    </rPh>
    <rPh sb="193" eb="198">
      <t>ケンチクシドウカ</t>
    </rPh>
    <rPh sb="199" eb="203">
      <t>ヒナンケイロ</t>
    </rPh>
    <rPh sb="204" eb="208">
      <t>ホコウキョリ</t>
    </rPh>
    <rPh sb="209" eb="211">
      <t>ショウボウ</t>
    </rPh>
    <rPh sb="212" eb="216">
      <t>ヒナンケイロ</t>
    </rPh>
    <rPh sb="264" eb="266">
      <t>ブブン</t>
    </rPh>
    <phoneticPr fontId="1"/>
  </si>
  <si>
    <t>新たな保育室を設置する場合、保育室の場所を変更する場合、保育室の床面積が増える場合、保育室内を壁で仕切る場合などには、採光・換気・排煙の計算をし、有効値が保育室の必要値を上回っているか確認の上、図面に記載してください。
なお、図面記載方法は『建築関連資料集  事業計画申請用（令和7年10月22日版）－ P2～P3』をご参照ください。
専門性が高い部分については、児童・スタッフの安全面から有資格者（建築士）に相談いただくことをお勧めします。</t>
    <rPh sb="59" eb="61">
      <t>サイコウ</t>
    </rPh>
    <rPh sb="62" eb="64">
      <t>カンキ</t>
    </rPh>
    <rPh sb="65" eb="67">
      <t>ハイエン</t>
    </rPh>
    <rPh sb="68" eb="70">
      <t>ケイサン</t>
    </rPh>
    <rPh sb="73" eb="75">
      <t>ユウコウ</t>
    </rPh>
    <rPh sb="75" eb="76">
      <t>アタイ</t>
    </rPh>
    <rPh sb="77" eb="80">
      <t>ホイク</t>
    </rPh>
    <rPh sb="81" eb="83">
      <t>ヒツヨウ</t>
    </rPh>
    <rPh sb="83" eb="84">
      <t>チ</t>
    </rPh>
    <rPh sb="85" eb="87">
      <t>ウワマワ</t>
    </rPh>
    <rPh sb="95" eb="96">
      <t>ウエ</t>
    </rPh>
    <rPh sb="113" eb="115">
      <t>ズメン</t>
    </rPh>
    <rPh sb="115" eb="117">
      <t>キサイ</t>
    </rPh>
    <rPh sb="117" eb="119">
      <t>ホウホウ</t>
    </rPh>
    <rPh sb="160" eb="162">
      <t>サンショウ</t>
    </rPh>
    <phoneticPr fontId="1"/>
  </si>
  <si>
    <t>変更前の部屋の用途が保育室(遊戯室等子どもが使用する部屋も含む)以外の場合、保育室の採光・換気・排煙の必要値を下回っていることがありますので確認してください。
なお、図面記載方法は『建築関連資料集  事業計画申請用（令和7年10月22日版）－ P2～P3』をご参照ください。
専門性が高い部分については、児童・スタッフの安全面から有資格者（建築士）に相談いただくことをお勧めします。</t>
    <rPh sb="138" eb="141">
      <t>センモンセイ</t>
    </rPh>
    <rPh sb="142" eb="143">
      <t>タカ</t>
    </rPh>
    <rPh sb="144" eb="146">
      <t>ブブン</t>
    </rPh>
    <phoneticPr fontId="1"/>
  </si>
  <si>
    <t>別途、『建築整備内容の法令・基準チェックシート(令和7年10月22日版）』を記載いただき、提出してください。
こちらからダウンロード頂き、記載のうえ、提出してください。</t>
    <rPh sb="0" eb="2">
      <t>ベット</t>
    </rPh>
    <rPh sb="38" eb="40">
      <t>_x0000__x0000__x0002_</t>
    </rPh>
    <rPh sb="66" eb="67">
      <t>イタダ</t>
    </rPh>
    <rPh sb="69" eb="71">
      <t>キサイ</t>
    </rPh>
    <rPh sb="75" eb="77">
      <t>テイシュツ</t>
    </rPh>
    <phoneticPr fontId="5"/>
  </si>
  <si>
    <t>建築整備内容の法令・基準チェックシート1.2（令和7年10月22日版）を記載・提出した</t>
    <rPh sb="39" eb="41">
      <t>テイシュツ</t>
    </rPh>
    <phoneticPr fontId="0"/>
  </si>
  <si>
    <t>感染予防の観点から、病児、病後児及び体調不良児保育を行うスペースと他のエリアは、空気の流通のない形で仕切られている必要があります。
仕切り方の注意点等については『建築関連資料集  事業計画申請用（令和7年10月22日版）』関連ページをご確認ください。</t>
    <rPh sb="5" eb="7">
      <t>カンテン</t>
    </rPh>
    <rPh sb="10" eb="12">
      <t>ビョウジ</t>
    </rPh>
    <rPh sb="13" eb="16">
      <t>ビョウゴジ</t>
    </rPh>
    <rPh sb="16" eb="17">
      <t>オヨ</t>
    </rPh>
    <rPh sb="18" eb="20">
      <t>タイチョウ</t>
    </rPh>
    <rPh sb="20" eb="22">
      <t>フリョウ</t>
    </rPh>
    <rPh sb="22" eb="23">
      <t>ジ</t>
    </rPh>
    <rPh sb="23" eb="25">
      <t>ホイク</t>
    </rPh>
    <rPh sb="26" eb="27">
      <t>オコナ</t>
    </rPh>
    <rPh sb="33" eb="34">
      <t>タ</t>
    </rPh>
    <rPh sb="40" eb="42">
      <t>クウキ</t>
    </rPh>
    <rPh sb="43" eb="45">
      <t>リュウツウ</t>
    </rPh>
    <rPh sb="48" eb="49">
      <t>カタチ</t>
    </rPh>
    <rPh sb="50" eb="52">
      <t>シキ</t>
    </rPh>
    <rPh sb="57" eb="59">
      <t>ヒツヨウ</t>
    </rPh>
    <rPh sb="66" eb="68">
      <t>シキ</t>
    </rPh>
    <rPh sb="69" eb="70">
      <t>カタ</t>
    </rPh>
    <rPh sb="71" eb="74">
      <t>チュウイテン</t>
    </rPh>
    <rPh sb="74" eb="75">
      <t>トウ</t>
    </rPh>
    <rPh sb="118" eb="120">
      <t>カクニン</t>
    </rPh>
    <phoneticPr fontId="1"/>
  </si>
  <si>
    <t>事務室内の余裕スペース等を利用して体調不良児対応型を行う場合には、体調不良児が「安静を保つことができる横になれるスペース」と「看護する看護師のスペース」が必要です。ベッド脇で大人が介助できるスペースを確保したうえでカーテンなどの仕切りを設け、安静とプライバシーが確保された環境で身体を休められるように計画してください。
仕切り方の注意点等については『建築関連資料集  事業計画申請用（令和7年10月22日版）－ P8』をご確認ください。</t>
    <rPh sb="0" eb="4">
      <t>ジムシツナイ</t>
    </rPh>
    <rPh sb="11" eb="12">
      <t>トウ</t>
    </rPh>
    <rPh sb="13" eb="15">
      <t>リヨウ</t>
    </rPh>
    <rPh sb="33" eb="38">
      <t>タイチョウフリョウジ</t>
    </rPh>
    <rPh sb="40" eb="42">
      <t>アンセイ</t>
    </rPh>
    <rPh sb="43" eb="44">
      <t>タモ</t>
    </rPh>
    <rPh sb="51" eb="52">
      <t>ヨコ</t>
    </rPh>
    <rPh sb="63" eb="65">
      <t>カンゴ</t>
    </rPh>
    <rPh sb="67" eb="70">
      <t>カンゴシ</t>
    </rPh>
    <rPh sb="77" eb="79">
      <t>ヒツヨウ</t>
    </rPh>
    <rPh sb="85" eb="86">
      <t>ワキ</t>
    </rPh>
    <rPh sb="87" eb="89">
      <t>オトナ</t>
    </rPh>
    <rPh sb="118" eb="119">
      <t>モウ</t>
    </rPh>
    <rPh sb="121" eb="123">
      <t>アンセイ</t>
    </rPh>
    <rPh sb="131" eb="133">
      <t>カクホ</t>
    </rPh>
    <rPh sb="136" eb="138">
      <t>カンキョウ</t>
    </rPh>
    <rPh sb="139" eb="141">
      <t>カラダ</t>
    </rPh>
    <rPh sb="142" eb="143">
      <t>ヤス</t>
    </rPh>
    <rPh sb="150" eb="152">
      <t>ケイカク</t>
    </rPh>
    <rPh sb="211" eb="213">
      <t>カクニン</t>
    </rPh>
    <phoneticPr fontId="1"/>
  </si>
  <si>
    <t>体調不良児対応型を行うスペースは、安静（コピー機や事務室入口の近傍等は不適）とプライバシーが確保され、地震時の安全性（棚からの物の落下防止等）に配慮されている必要があります。これらの配慮が適切になされていることを工事完了後の写真で確認し、是正を求めることがあります。
仕切り方の注意点等については『建築関連資料集  事業計画申請用（令和7年10月22日版）－ P8』をご確認ください。</t>
    <rPh sb="9" eb="10">
      <t>オコナ</t>
    </rPh>
    <rPh sb="17" eb="19">
      <t>アンセイ</t>
    </rPh>
    <rPh sb="25" eb="28">
      <t>ジムシツ</t>
    </rPh>
    <rPh sb="28" eb="30">
      <t>イリグチ</t>
    </rPh>
    <rPh sb="33" eb="34">
      <t>ナド</t>
    </rPh>
    <rPh sb="35" eb="37">
      <t>フテキ</t>
    </rPh>
    <rPh sb="46" eb="48">
      <t>カクホ</t>
    </rPh>
    <rPh sb="51" eb="54">
      <t>ジシンジ</t>
    </rPh>
    <rPh sb="55" eb="58">
      <t>アンゼンセイ</t>
    </rPh>
    <rPh sb="59" eb="60">
      <t>タナ</t>
    </rPh>
    <rPh sb="63" eb="64">
      <t>モノ</t>
    </rPh>
    <rPh sb="65" eb="69">
      <t>ラッカボウシ</t>
    </rPh>
    <rPh sb="69" eb="70">
      <t>トウ</t>
    </rPh>
    <rPh sb="72" eb="74">
      <t>ハイリョ</t>
    </rPh>
    <rPh sb="79" eb="81">
      <t>ヒツヨウ</t>
    </rPh>
    <rPh sb="91" eb="93">
      <t>ハイリョ</t>
    </rPh>
    <rPh sb="94" eb="96">
      <t>テキセツ</t>
    </rPh>
    <rPh sb="106" eb="108">
      <t>コウジ</t>
    </rPh>
    <rPh sb="108" eb="111">
      <t>カンリョウゴ</t>
    </rPh>
    <rPh sb="112" eb="114">
      <t>シャシン</t>
    </rPh>
    <rPh sb="115" eb="117">
      <t>カクニン</t>
    </rPh>
    <rPh sb="119" eb="121">
      <t>ゼセイ</t>
    </rPh>
    <rPh sb="122" eb="123">
      <t>モト</t>
    </rPh>
    <phoneticPr fontId="1"/>
  </si>
  <si>
    <t>事務室内の余裕スペース等を活用して体調不良児保育を行う場合には、事務室全体が保育室・廊下・ホール等の他のスペースと空気の流通のない形で仕切られている必要があります。
（事務室に受付カウンターがある場合は開閉できる窓や扉を設置する必要があります。）
仕切り方の注意点等については『建築関連資料集  事業計画申請用（令和7年10月22日版）－ P8』をご確認ください。</t>
    <rPh sb="32" eb="35">
      <t>ジムシツ</t>
    </rPh>
    <rPh sb="35" eb="37">
      <t>ゼンタイ</t>
    </rPh>
    <rPh sb="38" eb="41">
      <t>ホイクシツ</t>
    </rPh>
    <rPh sb="42" eb="44">
      <t>ロウカ</t>
    </rPh>
    <rPh sb="48" eb="49">
      <t>トウ</t>
    </rPh>
    <rPh sb="50" eb="51">
      <t>ホカ</t>
    </rPh>
    <rPh sb="57" eb="59">
      <t>クウキ</t>
    </rPh>
    <rPh sb="60" eb="62">
      <t>リュウツウ</t>
    </rPh>
    <rPh sb="65" eb="66">
      <t>カタチ</t>
    </rPh>
    <rPh sb="67" eb="69">
      <t>シキ</t>
    </rPh>
    <rPh sb="74" eb="76">
      <t>ヒツヨウ</t>
    </rPh>
    <rPh sb="84" eb="87">
      <t>ジムシツ</t>
    </rPh>
    <rPh sb="88" eb="90">
      <t>ウケツケ</t>
    </rPh>
    <rPh sb="98" eb="100">
      <t>バアイ</t>
    </rPh>
    <rPh sb="101" eb="103">
      <t>カイヘイ</t>
    </rPh>
    <rPh sb="106" eb="107">
      <t>マド</t>
    </rPh>
    <rPh sb="108" eb="109">
      <t>トビラ</t>
    </rPh>
    <rPh sb="110" eb="112">
      <t>セッチ</t>
    </rPh>
    <rPh sb="114" eb="116">
      <t>ヒツヨウ</t>
    </rPh>
    <rPh sb="175" eb="177">
      <t>カクニン</t>
    </rPh>
    <phoneticPr fontId="1"/>
  </si>
  <si>
    <t>病児・病後児対応型の保育室には、保育室とは別に安静室（観察室）の設置が必要となります。
定員１名の病児対応型もしくは定員１名の病後児対応型の場合に限り、保育室をカーテンなどで区切って安静にできるスペースが確保できることを条件に、1部屋での設置も可能です。
設置基準については『企業主導型保育事業における病児保育事業及び一時預かり事業に関する確認事項－ P2～P4』、『建築関連資料集  事業計画申請用（令和7年10月22日版）－ P7』をご確認ください。</t>
    <rPh sb="0" eb="2">
      <t>ビョウジ</t>
    </rPh>
    <rPh sb="3" eb="5">
      <t>ビョウゴ</t>
    </rPh>
    <rPh sb="5" eb="6">
      <t>ジ</t>
    </rPh>
    <rPh sb="6" eb="8">
      <t>タイオウ</t>
    </rPh>
    <rPh sb="8" eb="9">
      <t>ガタ</t>
    </rPh>
    <rPh sb="10" eb="13">
      <t>ホイクシツ</t>
    </rPh>
    <rPh sb="16" eb="19">
      <t>ホイクシツ</t>
    </rPh>
    <rPh sb="27" eb="30">
      <t>カンサツシツ</t>
    </rPh>
    <rPh sb="44" eb="46">
      <t>テイイン</t>
    </rPh>
    <rPh sb="47" eb="48">
      <t>メイ</t>
    </rPh>
    <rPh sb="58" eb="60">
      <t>テイイン</t>
    </rPh>
    <rPh sb="61" eb="62">
      <t>メイ</t>
    </rPh>
    <rPh sb="70" eb="72">
      <t>バアイ</t>
    </rPh>
    <rPh sb="73" eb="74">
      <t>カギ</t>
    </rPh>
    <rPh sb="76" eb="79">
      <t>ホイクシツ</t>
    </rPh>
    <rPh sb="87" eb="89">
      <t>クギ</t>
    </rPh>
    <rPh sb="91" eb="93">
      <t>アンセイ</t>
    </rPh>
    <rPh sb="102" eb="104">
      <t>カクホ</t>
    </rPh>
    <rPh sb="110" eb="112">
      <t>ジョウケン</t>
    </rPh>
    <rPh sb="115" eb="117">
      <t>ヘヤ</t>
    </rPh>
    <rPh sb="119" eb="121">
      <t>セッチ</t>
    </rPh>
    <rPh sb="122" eb="124">
      <t>カノウ</t>
    </rPh>
    <phoneticPr fontId="1"/>
  </si>
  <si>
    <t>一時預かり一般型の、固定家具、腰壁による間仕切りについては、事業主の責任で安全性と強度を十分に確保したものとしてください。安全性に疑義がある場合は加算が認められず、工事完了後であっても是正が求められる場合があります。
『建築関連資料集  事業計画申請用（令和7年10月22日版）－ P9』を参照の上、計画をしてください。
尚、安全性に疑義のある事例としては以下のようなものが挙げられます。
・床置き式既製品のベビーフェンスをビスや金物で固定したもの
・土台となる骨組み無しで、既存床に柱を立て、周囲を覆ったもの
・骨組なしで、板材と金物のみで固定したもの
・床から天井までのつっぱり棒を骨組みとして利用したもの
・切断したままの合板の小口の仕上げがされていないもの
・子どもが触る部分に面取り等がされておらず、尖った状態になっているもの
・既成家具の仕上の無い裏面等でけが防止の処置を施さず、部屋内に面しているもの
腰壁等による間仕切りは工事完了時に建築審査を必要とする場合があります。
審査を求められた場合、お手数ですが下記3点の資料を提出し、審査を受けてください。
１　図面（長さ、高さ、出入口幅、仕上げ、下地間隔、固定方法、既存床撤去の有無を記載）
２　工事写真
３　完成写真</t>
    <rPh sb="10" eb="14">
      <t>コテイカグ</t>
    </rPh>
    <rPh sb="15" eb="17">
      <t>コシカベ</t>
    </rPh>
    <rPh sb="82" eb="87">
      <t>コウジカンリョウゴ</t>
    </rPh>
    <rPh sb="162" eb="163">
      <t>ナオ</t>
    </rPh>
    <rPh sb="321" eb="323">
      <t>シア</t>
    </rPh>
    <rPh sb="335" eb="336">
      <t>コ</t>
    </rPh>
    <rPh sb="347" eb="348">
      <t>トウ</t>
    </rPh>
    <rPh sb="371" eb="373">
      <t>キセイ</t>
    </rPh>
    <rPh sb="373" eb="375">
      <t>カグ</t>
    </rPh>
    <rPh sb="376" eb="378">
      <t>シアゲ</t>
    </rPh>
    <rPh sb="379" eb="380">
      <t>ナ</t>
    </rPh>
    <rPh sb="381" eb="383">
      <t>ウラメン</t>
    </rPh>
    <rPh sb="383" eb="384">
      <t>トウ</t>
    </rPh>
    <rPh sb="387" eb="389">
      <t>ボウシ</t>
    </rPh>
    <rPh sb="390" eb="392">
      <t>ショチ</t>
    </rPh>
    <rPh sb="393" eb="394">
      <t>ホドコ</t>
    </rPh>
    <rPh sb="397" eb="400">
      <t>ヘヤナイ</t>
    </rPh>
    <rPh sb="401" eb="402">
      <t>メン</t>
    </rPh>
    <rPh sb="412" eb="413">
      <t>ナド</t>
    </rPh>
    <rPh sb="437" eb="439">
      <t>バアイ</t>
    </rPh>
    <rPh sb="446" eb="448">
      <t>シンサ</t>
    </rPh>
    <rPh sb="449" eb="450">
      <t>モト</t>
    </rPh>
    <rPh sb="454" eb="456">
      <t>バアイ</t>
    </rPh>
    <phoneticPr fontId="1"/>
  </si>
  <si>
    <t>「建築関係法令等セルフチェックシート」は【①基本事項】【②変更確認】【③結果入力】3つのシートで構成されています。【①基本事項】➡【②変更確認】➡【③結果入力】の順番で入力してください。３つのシートすべての提出が必要です。また必要に応じて【建築整備内容の法令・基準チェックシート】(令和7年10月22日版）（別ファイル、リンク先参照）を追加作成、提出してください。</t>
    <rPh sb="113" eb="115">
      <t>ヒツヨウ</t>
    </rPh>
    <rPh sb="116" eb="117">
      <t>オウ</t>
    </rPh>
    <rPh sb="168" eb="170">
      <t>ツイカ</t>
    </rPh>
    <rPh sb="170" eb="172">
      <t>サクセイ</t>
    </rPh>
    <rPh sb="173" eb="175">
      <t>テイシュツ</t>
    </rPh>
    <phoneticPr fontId="3"/>
  </si>
  <si>
    <t>カーソルを合わせて左クリックし、「該当」のみ選択してください。</t>
    <rPh sb="5" eb="6">
      <t>ア</t>
    </rPh>
    <rPh sb="9" eb="10">
      <t>ヒダリ</t>
    </rPh>
    <rPh sb="17" eb="19">
      <t>ガイトウ</t>
    </rPh>
    <rPh sb="22" eb="24">
      <t>センタク</t>
    </rPh>
    <phoneticPr fontId="3"/>
  </si>
  <si>
    <t>「建築関連資料集　事業計画申請用（令和7年10月22日版）」</t>
    <rPh sb="17" eb="19">
      <t>レイワ</t>
    </rPh>
    <rPh sb="20" eb="21">
      <t>ネン</t>
    </rPh>
    <rPh sb="23" eb="24">
      <t>ガツ</t>
    </rPh>
    <rPh sb="26" eb="27">
      <t>ニチ</t>
    </rPh>
    <phoneticPr fontId="3"/>
  </si>
  <si>
    <t>　ファイル名は、○○○○保育園_法令SCS_1基本事項_251022.pdf</t>
    <rPh sb="5" eb="6">
      <t>メイ</t>
    </rPh>
    <rPh sb="12" eb="15">
      <t>ホイクエン</t>
    </rPh>
    <rPh sb="16" eb="18">
      <t>ホウレイ</t>
    </rPh>
    <rPh sb="23" eb="27">
      <t>キホンジコウ</t>
    </rPh>
    <phoneticPr fontId="3"/>
  </si>
  <si>
    <t>　　　　　　　　○○○○保育園_法令SCS_2変更確認_251022.pdf</t>
    <rPh sb="23" eb="25">
      <t>ヘンコウ</t>
    </rPh>
    <rPh sb="25" eb="27">
      <t>カクニン</t>
    </rPh>
    <phoneticPr fontId="3"/>
  </si>
  <si>
    <t>　　　　　　　　○○○○保育園_法令SCS_3結果入力_251022.pdf　　のようにしてください。</t>
    <rPh sb="23" eb="27">
      <t>ケッカニュウリョク</t>
    </rPh>
    <phoneticPr fontId="3"/>
  </si>
  <si>
    <t>　定員の変更はない</t>
    <rPh sb="1" eb="3">
      <t>テイイン</t>
    </rPh>
    <rPh sb="4" eb="6">
      <t>ヘンコウ</t>
    </rPh>
    <phoneticPr fontId="3"/>
  </si>
  <si>
    <t>　定員を減らし、1名となる</t>
    <rPh sb="1" eb="3">
      <t>テイイン</t>
    </rPh>
    <rPh sb="4" eb="5">
      <t>ヘ</t>
    </rPh>
    <rPh sb="9" eb="10">
      <t>メイ</t>
    </rPh>
    <phoneticPr fontId="1"/>
  </si>
  <si>
    <t>病児・病後児対応型の保育室には、保育室とは別に安静室（観察室）の設置が必要となります。
安静室はベッド脇で大人が介助できるスペースを確保した部屋を設け、安静とプライバシーが確保された環境で身体を休められるように計画してください。
設置基準については『企業主導型保育事業における病児保育事業及び一時預かり事業に関する確認事項 － P2～P4』、『建築関連資料集  事業計画申請用（令和7年10月22日版）－ P7』をご確認ください。</t>
    <rPh sb="0" eb="2">
      <t>ビョウジ</t>
    </rPh>
    <rPh sb="3" eb="5">
      <t>ビョウゴ</t>
    </rPh>
    <rPh sb="5" eb="6">
      <t>ジ</t>
    </rPh>
    <rPh sb="6" eb="8">
      <t>タイオウ</t>
    </rPh>
    <rPh sb="8" eb="9">
      <t>ガタ</t>
    </rPh>
    <rPh sb="10" eb="13">
      <t>ホイクシツ</t>
    </rPh>
    <rPh sb="16" eb="19">
      <t>ホイクシツ</t>
    </rPh>
    <rPh sb="27" eb="30">
      <t>カンサツシツ</t>
    </rPh>
    <rPh sb="70" eb="72">
      <t>ヘヤ</t>
    </rPh>
    <phoneticPr fontId="1"/>
  </si>
  <si>
    <t>整備費の助成対象である地域交流スペースを別用途で利用することは原則できません。特別な理由があり別用途で利用する場合においても、整備費の返還が必要となる可能性がありますので、事前にご相談ください。</t>
    <rPh sb="0" eb="3">
      <t>セイビヒ</t>
    </rPh>
    <rPh sb="4" eb="6">
      <t>ジョセイ</t>
    </rPh>
    <rPh sb="6" eb="8">
      <t>タイショウ</t>
    </rPh>
    <rPh sb="11" eb="13">
      <t>チイキ</t>
    </rPh>
    <rPh sb="13" eb="15">
      <t>コウリュウ</t>
    </rPh>
    <rPh sb="20" eb="21">
      <t>ベツ</t>
    </rPh>
    <rPh sb="21" eb="23">
      <t>ヨウト</t>
    </rPh>
    <rPh sb="24" eb="26">
      <t>リヨウ</t>
    </rPh>
    <rPh sb="31" eb="33">
      <t>ゲンソク</t>
    </rPh>
    <rPh sb="39" eb="41">
      <t>トクベツ</t>
    </rPh>
    <rPh sb="42" eb="44">
      <t>リユウ</t>
    </rPh>
    <rPh sb="47" eb="50">
      <t>ベツヨウト</t>
    </rPh>
    <rPh sb="51" eb="53">
      <t>リヨウ</t>
    </rPh>
    <rPh sb="63" eb="66">
      <t>セイビヒ</t>
    </rPh>
    <rPh sb="67" eb="69">
      <t>ヘンカン</t>
    </rPh>
    <rPh sb="70" eb="72">
      <t>ヒツヨウ</t>
    </rPh>
    <rPh sb="75" eb="78">
      <t>カノウセイ</t>
    </rPh>
    <rPh sb="86" eb="88">
      <t>ジゼン</t>
    </rPh>
    <rPh sb="90" eb="92">
      <t>ソウダン</t>
    </rPh>
    <phoneticPr fontId="1"/>
  </si>
  <si>
    <t>【A】整備費の助成を受けた保育施設である地域交流スペースを別の用途で利用するため、
返還について児童育成協会と協議を行う</t>
    <rPh sb="10" eb="11">
      <t>ウ</t>
    </rPh>
    <rPh sb="13" eb="17">
      <t>ホイクシセツ</t>
    </rPh>
    <phoneticPr fontId="3"/>
  </si>
  <si>
    <t>年齢別の定員内訳変更に伴って間仕切りを変えるなどの工事を伴う場合、或いは、2歳児を減らし0歳児を増やすなど必要面積が増える定員内訳変更の場合などは、図面を作成の上、計画内容について協会の審査が必要です。
特にこれまで保育室として利用していなかったスペースを利用する場合は、窓からの転落防止柵をつけるなど、子どもの安全に十分配慮した計画としてください。なお、定員の増員や減員といった総定員数の変更は受け付けておりません。</t>
    <rPh sb="6" eb="8">
      <t>ウチワケ</t>
    </rPh>
    <rPh sb="11" eb="12">
      <t>トモナ</t>
    </rPh>
    <rPh sb="14" eb="17">
      <t>マジキ</t>
    </rPh>
    <rPh sb="25" eb="27">
      <t>コウジ</t>
    </rPh>
    <rPh sb="28" eb="29">
      <t>トモナ</t>
    </rPh>
    <rPh sb="30" eb="32">
      <t>バアイ</t>
    </rPh>
    <rPh sb="33" eb="34">
      <t>アル</t>
    </rPh>
    <rPh sb="38" eb="40">
      <t>サイジ</t>
    </rPh>
    <rPh sb="41" eb="42">
      <t>ヘ</t>
    </rPh>
    <rPh sb="45" eb="47">
      <t>サイジ</t>
    </rPh>
    <rPh sb="48" eb="49">
      <t>フ</t>
    </rPh>
    <rPh sb="53" eb="55">
      <t>ヒツヨウ</t>
    </rPh>
    <rPh sb="55" eb="57">
      <t>メンセキ</t>
    </rPh>
    <rPh sb="58" eb="59">
      <t>フ</t>
    </rPh>
    <rPh sb="61" eb="63">
      <t>テイイン</t>
    </rPh>
    <rPh sb="63" eb="65">
      <t>ウチワケ</t>
    </rPh>
    <rPh sb="65" eb="67">
      <t>ヘンコウ</t>
    </rPh>
    <rPh sb="68" eb="70">
      <t>バアイ</t>
    </rPh>
    <rPh sb="74" eb="76">
      <t>ズメン</t>
    </rPh>
    <rPh sb="77" eb="79">
      <t>サクセイ</t>
    </rPh>
    <rPh sb="80" eb="81">
      <t>ウエ</t>
    </rPh>
    <rPh sb="82" eb="86">
      <t>ケイカクナイヨウ</t>
    </rPh>
    <rPh sb="90" eb="92">
      <t>キョウカイ</t>
    </rPh>
    <rPh sb="93" eb="95">
      <t>シンサ</t>
    </rPh>
    <rPh sb="96" eb="98">
      <t>ヒツヨウ</t>
    </rPh>
    <rPh sb="102" eb="103">
      <t>トク</t>
    </rPh>
    <rPh sb="128" eb="130">
      <t>リヨウ</t>
    </rPh>
    <rPh sb="132" eb="134">
      <t>バアイ</t>
    </rPh>
    <rPh sb="136" eb="137">
      <t>マド</t>
    </rPh>
    <rPh sb="140" eb="142">
      <t>テンラク</t>
    </rPh>
    <rPh sb="144" eb="145">
      <t>サク</t>
    </rPh>
    <rPh sb="152" eb="153">
      <t>コ</t>
    </rPh>
    <rPh sb="156" eb="158">
      <t>アンゼン</t>
    </rPh>
    <rPh sb="159" eb="163">
      <t>ジュウブンハイリョ</t>
    </rPh>
    <rPh sb="165" eb="167">
      <t>ケイカク</t>
    </rPh>
    <rPh sb="185" eb="186">
      <t>イン</t>
    </rPh>
    <rPh sb="190" eb="191">
      <t>ソウ</t>
    </rPh>
    <rPh sb="191" eb="193">
      <t>テイイン</t>
    </rPh>
    <rPh sb="193" eb="194">
      <t>スウ</t>
    </rPh>
    <rPh sb="195" eb="197">
      <t>ヘンコウ</t>
    </rPh>
    <rPh sb="198" eb="199">
      <t>ウ</t>
    </rPh>
    <rPh sb="200" eb="201">
      <t>ツ</t>
    </rPh>
    <phoneticPr fontId="1"/>
  </si>
  <si>
    <t>安静区切d感染予防b</t>
    <phoneticPr fontId="3"/>
  </si>
  <si>
    <t>安静区切a感染予防a</t>
    <rPh sb="0" eb="4">
      <t>アンセイクギ</t>
    </rPh>
    <phoneticPr fontId="1"/>
  </si>
  <si>
    <t>(令和7年10月22日版)</t>
    <phoneticPr fontId="3"/>
  </si>
  <si>
    <r>
      <t>建築関係法令等セルフチェックシート</t>
    </r>
    <r>
      <rPr>
        <b/>
        <sz val="12"/>
        <color rgb="FFFF0000"/>
        <rFont val="游ゴシック"/>
        <family val="3"/>
        <charset val="128"/>
        <scheme val="minor"/>
      </rPr>
      <t>【印刷提出③結果入力】シート</t>
    </r>
    <r>
      <rPr>
        <b/>
        <sz val="12"/>
        <rFont val="游ゴシック"/>
        <family val="3"/>
        <charset val="128"/>
        <scheme val="minor"/>
      </rPr>
      <t xml:space="preserve">
</t>
    </r>
    <r>
      <rPr>
        <sz val="10"/>
        <rFont val="游ゴシック"/>
        <family val="3"/>
        <charset val="128"/>
        <scheme val="minor"/>
      </rPr>
      <t>(令和7年10月22日版)</t>
    </r>
    <rPh sb="0" eb="2">
      <t>ケンチク</t>
    </rPh>
    <rPh sb="2" eb="4">
      <t>カンケイ</t>
    </rPh>
    <rPh sb="4" eb="6">
      <t>ホウレイ</t>
    </rPh>
    <rPh sb="6" eb="7">
      <t>ナド</t>
    </rPh>
    <rPh sb="18" eb="20">
      <t>インサツ</t>
    </rPh>
    <rPh sb="20" eb="22">
      <t>テイシュツ</t>
    </rPh>
    <rPh sb="25" eb="27">
      <t>ニュウリョク</t>
    </rPh>
    <phoneticPr fontId="3"/>
  </si>
  <si>
    <r>
      <t>建築関係法令等セルフチェックシート</t>
    </r>
    <r>
      <rPr>
        <b/>
        <sz val="12"/>
        <color rgb="FFFF0000"/>
        <rFont val="游ゴシック"/>
        <family val="3"/>
        <charset val="128"/>
        <scheme val="minor"/>
      </rPr>
      <t>【印刷提出③結果入力】シート</t>
    </r>
    <r>
      <rPr>
        <b/>
        <sz val="12"/>
        <rFont val="游ゴシック"/>
        <family val="3"/>
        <charset val="128"/>
        <scheme val="minor"/>
      </rPr>
      <t xml:space="preserve"> (令和7年10月22日版)</t>
    </r>
    <rPh sb="0" eb="2">
      <t>ケンチク</t>
    </rPh>
    <rPh sb="2" eb="4">
      <t>カンケイ</t>
    </rPh>
    <rPh sb="4" eb="6">
      <t>ホウレイ</t>
    </rPh>
    <rPh sb="6" eb="7">
      <t>ナド</t>
    </rPh>
    <rPh sb="18" eb="20">
      <t>インサツ</t>
    </rPh>
    <rPh sb="20" eb="22">
      <t>テイシュツ</t>
    </rPh>
    <rPh sb="25" eb="27">
      <t>ニュウリョク</t>
    </rPh>
    <phoneticPr fontId="3"/>
  </si>
  <si>
    <r>
      <rPr>
        <b/>
        <sz val="15"/>
        <rFont val="游ゴシック"/>
        <family val="3"/>
        <charset val="128"/>
        <scheme val="minor"/>
      </rPr>
      <t>　　　　　　建築関係</t>
    </r>
    <r>
      <rPr>
        <b/>
        <sz val="15"/>
        <color theme="1"/>
        <rFont val="游ゴシック"/>
        <family val="3"/>
        <charset val="128"/>
        <scheme val="minor"/>
      </rPr>
      <t>法令等セルフチェックシート　</t>
    </r>
    <r>
      <rPr>
        <b/>
        <sz val="15"/>
        <color rgb="FFFF0000"/>
        <rFont val="游ゴシック"/>
        <family val="3"/>
        <charset val="128"/>
        <scheme val="minor"/>
      </rPr>
      <t>【印刷提出①基本事項】シート</t>
    </r>
    <r>
      <rPr>
        <b/>
        <sz val="15"/>
        <color theme="1"/>
        <rFont val="游ゴシック"/>
        <family val="3"/>
        <charset val="128"/>
        <scheme val="minor"/>
      </rPr>
      <t xml:space="preserve">
</t>
    </r>
    <r>
      <rPr>
        <sz val="12"/>
        <color theme="1"/>
        <rFont val="游ゴシック"/>
        <family val="3"/>
        <charset val="128"/>
        <scheme val="minor"/>
      </rPr>
      <t>　　　　　　　　</t>
    </r>
    <r>
      <rPr>
        <b/>
        <sz val="10"/>
        <color theme="1"/>
        <rFont val="游ゴシック"/>
        <family val="3"/>
        <charset val="128"/>
        <scheme val="minor"/>
      </rPr>
      <t>(令和7年10月22日版)</t>
    </r>
    <rPh sb="6" eb="8">
      <t>ケンチク</t>
    </rPh>
    <rPh sb="8" eb="10">
      <t>カンケイ</t>
    </rPh>
    <rPh sb="10" eb="12">
      <t>ホウレイ</t>
    </rPh>
    <rPh sb="12" eb="13">
      <t>トウ</t>
    </rPh>
    <rPh sb="25" eb="27">
      <t>インサツ</t>
    </rPh>
    <rPh sb="27" eb="29">
      <t>テイシュツ</t>
    </rPh>
    <rPh sb="30" eb="34">
      <t>キホンジコウ</t>
    </rPh>
    <phoneticPr fontId="3"/>
  </si>
  <si>
    <r>
      <rPr>
        <b/>
        <sz val="15"/>
        <rFont val="游ゴシック"/>
        <family val="3"/>
        <charset val="128"/>
        <scheme val="minor"/>
      </rPr>
      <t>建築関係</t>
    </r>
    <r>
      <rPr>
        <b/>
        <sz val="15"/>
        <color theme="1"/>
        <rFont val="游ゴシック"/>
        <family val="3"/>
        <charset val="128"/>
        <scheme val="minor"/>
      </rPr>
      <t>法令等セルフチェックシート　</t>
    </r>
    <r>
      <rPr>
        <b/>
        <sz val="15"/>
        <color rgb="FFFF0000"/>
        <rFont val="游ゴシック"/>
        <family val="3"/>
        <charset val="128"/>
        <scheme val="minor"/>
      </rPr>
      <t>【印刷提出①基本事項】シート</t>
    </r>
    <r>
      <rPr>
        <b/>
        <sz val="15"/>
        <color theme="1"/>
        <rFont val="游ゴシック"/>
        <family val="3"/>
        <charset val="128"/>
        <scheme val="minor"/>
      </rPr>
      <t>(令和7年10月22日版)</t>
    </r>
    <rPh sb="0" eb="2">
      <t>ケンチク</t>
    </rPh>
    <rPh sb="2" eb="4">
      <t>カンケイ</t>
    </rPh>
    <rPh sb="4" eb="6">
      <t>ホウレイ</t>
    </rPh>
    <rPh sb="6" eb="7">
      <t>トウ</t>
    </rPh>
    <rPh sb="19" eb="21">
      <t>インサツ</t>
    </rPh>
    <rPh sb="21" eb="23">
      <t>テイシュツ</t>
    </rPh>
    <rPh sb="24" eb="28">
      <t>キホンジコウ</t>
    </rPh>
    <phoneticPr fontId="3"/>
  </si>
  <si>
    <r>
      <rPr>
        <b/>
        <sz val="16"/>
        <rFont val="游ゴシック"/>
        <family val="3"/>
        <charset val="128"/>
        <scheme val="minor"/>
      </rPr>
      <t>建築関係</t>
    </r>
    <r>
      <rPr>
        <b/>
        <sz val="16"/>
        <color theme="1"/>
        <rFont val="游ゴシック"/>
        <family val="3"/>
        <charset val="128"/>
        <scheme val="minor"/>
      </rPr>
      <t>法令等セルフチェックシート　</t>
    </r>
    <r>
      <rPr>
        <b/>
        <sz val="16"/>
        <color rgb="FFFF0000"/>
        <rFont val="游ゴシック"/>
        <family val="3"/>
        <charset val="128"/>
        <scheme val="minor"/>
      </rPr>
      <t>【マニュアル】</t>
    </r>
    <r>
      <rPr>
        <b/>
        <sz val="16"/>
        <color theme="1"/>
        <rFont val="游ゴシック"/>
        <family val="3"/>
        <charset val="128"/>
        <scheme val="minor"/>
      </rPr>
      <t xml:space="preserve">
</t>
    </r>
    <r>
      <rPr>
        <sz val="10"/>
        <color theme="1"/>
        <rFont val="游ゴシック"/>
        <family val="3"/>
        <charset val="128"/>
        <scheme val="minor"/>
      </rPr>
      <t xml:space="preserve">      (令和7年10月22日版）</t>
    </r>
    <r>
      <rPr>
        <b/>
        <sz val="16"/>
        <color theme="1"/>
        <rFont val="游ゴシック"/>
        <family val="3"/>
        <charset val="128"/>
        <scheme val="minor"/>
      </rPr>
      <t>　</t>
    </r>
    <rPh sb="0" eb="2">
      <t>ケンチク</t>
    </rPh>
    <rPh sb="2" eb="4">
      <t>カンケイ</t>
    </rPh>
    <rPh sb="4" eb="6">
      <t>ホウレイ</t>
    </rPh>
    <rPh sb="6" eb="7">
      <t>トウ</t>
    </rPh>
    <phoneticPr fontId="3"/>
  </si>
  <si>
    <t xml:space="preserve">      (令和7年10月22日版）　</t>
    <rPh sb="17" eb="18">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</si>
</sst>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yyyy&quot;年&quot;m&quot;月&quot;d&quot;日&quot;;@"/>
    <numFmt numFmtId="178" formatCode="yymmdd"/>
  </numFmts>
  <fonts count="164">
    <font>
      <sz val="11"/>
      <color theme="1"/>
      <name val="游ゴシック"/>
      <family val="2"/>
      <charset val="128"/>
      <scheme val="minor"/>
    </font>
    <font>
      <u/>
      <sz val="11"/>
      <color theme="10"/>
      <name val="游ゴシック"/>
      <family val="2"/>
      <charset val="128"/>
      <scheme val="minor"/>
    </font>
    <font>
      <sz val="9"/>
      <color theme="1"/>
      <name val="游ゴシック"/>
      <family val="3"/>
      <charset val="128"/>
      <scheme val="minor"/>
    </font>
    <font>
      <sz val="6"/>
      <name val="游ゴシック"/>
      <family val="2"/>
      <charset val="128"/>
      <scheme val="minor"/>
    </font>
    <font>
      <sz val="6"/>
      <color theme="1"/>
      <name val="游ゴシック"/>
      <family val="3"/>
      <charset val="128"/>
      <scheme val="minor"/>
    </font>
    <font>
      <b/>
      <sz val="9"/>
      <color theme="1"/>
      <name val="游ゴシック"/>
      <family val="3"/>
      <charset val="128"/>
      <scheme val="minor"/>
    </font>
    <font>
      <sz val="9"/>
      <color rgb="FFFF0000"/>
      <name val="游ゴシック"/>
      <family val="3"/>
      <charset val="128"/>
      <scheme val="minor"/>
    </font>
    <font>
      <sz val="16"/>
      <color theme="0"/>
      <name val="游ゴシック"/>
      <family val="3"/>
      <charset val="128"/>
      <scheme val="minor"/>
    </font>
    <font>
      <sz val="9"/>
      <name val="游ゴシック"/>
      <family val="3"/>
      <charset val="128"/>
      <scheme val="minor"/>
    </font>
    <font>
      <sz val="9"/>
      <color theme="1"/>
      <name val="游ゴシック"/>
      <family val="2"/>
      <charset val="128"/>
      <scheme val="minor"/>
    </font>
    <font>
      <sz val="12"/>
      <color theme="8" tint="-0.249977111117893"/>
      <name val="游ゴシック"/>
      <family val="3"/>
      <charset val="128"/>
      <scheme val="minor"/>
    </font>
    <font>
      <sz val="6"/>
      <color rgb="FFFF0000"/>
      <name val="游ゴシック"/>
      <family val="3"/>
      <charset val="128"/>
      <scheme val="minor"/>
    </font>
    <font>
      <sz val="12"/>
      <name val="游ゴシック"/>
      <family val="3"/>
      <charset val="128"/>
      <scheme val="minor"/>
    </font>
    <font>
      <sz val="10"/>
      <name val="游ゴシック"/>
      <family val="3"/>
      <charset val="128"/>
      <scheme val="minor"/>
    </font>
    <font>
      <b/>
      <sz val="12"/>
      <color theme="1"/>
      <name val="游ゴシック"/>
      <family val="3"/>
      <charset val="128"/>
      <scheme val="minor"/>
    </font>
    <font>
      <sz val="9"/>
      <color rgb="FF000000"/>
      <name val="Meiryo UI"/>
      <family val="3"/>
      <charset val="128"/>
    </font>
    <font>
      <sz val="8"/>
      <name val="游ゴシック"/>
      <family val="3"/>
      <charset val="128"/>
      <scheme val="minor"/>
    </font>
    <font>
      <sz val="10"/>
      <color theme="1"/>
      <name val="游ゴシック"/>
      <family val="3"/>
      <charset val="128"/>
      <scheme val="minor"/>
    </font>
    <font>
      <b/>
      <sz val="18"/>
      <color theme="0"/>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u/>
      <sz val="12"/>
      <color theme="10"/>
      <name val="游ゴシック"/>
      <family val="3"/>
      <charset val="128"/>
      <scheme val="minor"/>
    </font>
    <font>
      <sz val="11"/>
      <color theme="1"/>
      <name val="游ゴシック"/>
      <family val="3"/>
      <charset val="128"/>
      <scheme val="minor"/>
    </font>
    <font>
      <b/>
      <sz val="22"/>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b/>
      <sz val="12"/>
      <color theme="5" tint="-0.249977111117893"/>
      <name val="游ゴシック"/>
      <family val="3"/>
      <charset val="128"/>
      <scheme val="minor"/>
    </font>
    <font>
      <sz val="12"/>
      <color theme="9"/>
      <name val="游ゴシック"/>
      <family val="3"/>
      <charset val="128"/>
      <scheme val="minor"/>
    </font>
    <font>
      <b/>
      <sz val="12"/>
      <color theme="0"/>
      <name val="游ゴシック"/>
      <family val="3"/>
      <charset val="128"/>
      <scheme val="minor"/>
    </font>
    <font>
      <sz val="12"/>
      <color theme="0"/>
      <name val="游ゴシック"/>
      <family val="3"/>
      <charset val="128"/>
      <scheme val="minor"/>
    </font>
    <font>
      <b/>
      <sz val="12"/>
      <name val="游ゴシック"/>
      <family val="3"/>
      <charset val="128"/>
      <scheme val="minor"/>
    </font>
    <font>
      <sz val="13"/>
      <color theme="1"/>
      <name val="游ゴシック"/>
      <family val="3"/>
      <charset val="128"/>
      <scheme val="minor"/>
    </font>
    <font>
      <b/>
      <sz val="6"/>
      <color rgb="FFFF0000"/>
      <name val="游ゴシック"/>
      <family val="3"/>
      <charset val="128"/>
      <scheme val="minor"/>
    </font>
    <font>
      <sz val="11"/>
      <name val="游ゴシック"/>
      <family val="3"/>
      <charset val="128"/>
      <scheme val="minor"/>
    </font>
    <font>
      <b/>
      <sz val="14"/>
      <name val="游ゴシック"/>
      <family val="3"/>
      <charset val="128"/>
      <scheme val="minor"/>
    </font>
    <font>
      <sz val="6"/>
      <name val="游ゴシック"/>
      <family val="3"/>
      <charset val="128"/>
      <scheme val="minor"/>
    </font>
    <font>
      <b/>
      <sz val="14"/>
      <color theme="1"/>
      <name val="游ゴシック"/>
      <family val="3"/>
      <charset val="128"/>
      <scheme val="minor"/>
    </font>
    <font>
      <sz val="16"/>
      <name val="游ゴシック"/>
      <family val="3"/>
      <charset val="128"/>
      <scheme val="minor"/>
    </font>
    <font>
      <b/>
      <sz val="11"/>
      <color rgb="FF0070C0"/>
      <name val="游ゴシック"/>
      <family val="3"/>
      <charset val="128"/>
      <scheme val="minor"/>
    </font>
    <font>
      <b/>
      <sz val="9"/>
      <name val="游ゴシック"/>
      <family val="3"/>
      <charset val="128"/>
      <scheme val="minor"/>
    </font>
    <font>
      <sz val="9"/>
      <name val="游ゴシック"/>
      <family val="3"/>
      <charset val="128"/>
    </font>
    <font>
      <sz val="9"/>
      <color theme="8"/>
      <name val="游ゴシック"/>
      <family val="3"/>
      <charset val="128"/>
      <scheme val="minor"/>
    </font>
    <font>
      <sz val="11"/>
      <color theme="0" tint="-0.14999847407452621"/>
      <name val="游ゴシック"/>
      <family val="3"/>
      <charset val="128"/>
      <scheme val="minor"/>
    </font>
    <font>
      <b/>
      <sz val="11"/>
      <color theme="0" tint="-0.1499984740745262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sz val="14"/>
      <color theme="1"/>
      <name val="游ゴシック"/>
      <family val="3"/>
      <charset val="128"/>
      <scheme val="minor"/>
    </font>
    <font>
      <b/>
      <sz val="14"/>
      <color theme="8" tint="0.59999389629810485"/>
      <name val="游ゴシック"/>
      <family val="3"/>
      <charset val="128"/>
      <scheme val="minor"/>
    </font>
    <font>
      <b/>
      <sz val="9"/>
      <color indexed="81"/>
      <name val="MS P ゴシック"/>
      <family val="3"/>
      <charset val="128"/>
    </font>
    <font>
      <b/>
      <sz val="18"/>
      <color theme="1"/>
      <name val="游ゴシック"/>
      <family val="3"/>
      <charset val="128"/>
      <scheme val="minor"/>
    </font>
    <font>
      <b/>
      <sz val="16"/>
      <color theme="1"/>
      <name val="游ゴシック"/>
      <family val="3"/>
      <charset val="128"/>
      <scheme val="minor"/>
    </font>
    <font>
      <b/>
      <sz val="10"/>
      <color rgb="FFFF0000"/>
      <name val="游ゴシック"/>
      <family val="3"/>
      <charset val="128"/>
      <scheme val="minor"/>
    </font>
    <font>
      <sz val="9"/>
      <color theme="2" tint="-0.249977111117893"/>
      <name val="游ゴシック"/>
      <family val="3"/>
      <charset val="128"/>
      <scheme val="minor"/>
    </font>
    <font>
      <sz val="10"/>
      <color rgb="FFFF0000"/>
      <name val="游ゴシック"/>
      <family val="3"/>
      <charset val="128"/>
      <scheme val="minor"/>
    </font>
    <font>
      <b/>
      <sz val="14"/>
      <color rgb="FFFF0000"/>
      <name val="游ゴシック"/>
      <family val="3"/>
      <charset val="128"/>
      <scheme val="minor"/>
    </font>
    <font>
      <b/>
      <u/>
      <sz val="10"/>
      <name val="游ゴシック"/>
      <family val="3"/>
      <charset val="128"/>
      <scheme val="minor"/>
    </font>
    <font>
      <b/>
      <sz val="8"/>
      <color rgb="FFC00000"/>
      <name val="游ゴシック"/>
      <family val="3"/>
      <charset val="128"/>
      <scheme val="minor"/>
    </font>
    <font>
      <sz val="24"/>
      <color rgb="FFFF0000"/>
      <name val="游ゴシック"/>
      <family val="3"/>
      <charset val="128"/>
      <scheme val="minor"/>
    </font>
    <font>
      <sz val="8"/>
      <color rgb="FFFF0000"/>
      <name val="游ゴシック"/>
      <family val="3"/>
      <charset val="128"/>
      <scheme val="minor"/>
    </font>
    <font>
      <sz val="12"/>
      <color theme="2" tint="-0.499984740745262"/>
      <name val="游ゴシック"/>
      <family val="3"/>
      <charset val="128"/>
      <scheme val="minor"/>
    </font>
    <font>
      <b/>
      <sz val="16"/>
      <color rgb="FFFF0000"/>
      <name val="游ゴシック"/>
      <family val="3"/>
      <charset val="128"/>
      <scheme val="minor"/>
    </font>
    <font>
      <b/>
      <sz val="6"/>
      <color theme="1"/>
      <name val="游ゴシック"/>
      <family val="3"/>
      <charset val="128"/>
      <scheme val="minor"/>
    </font>
    <font>
      <b/>
      <sz val="11"/>
      <color theme="0" tint="-4.9989318521683403E-2"/>
      <name val="游ゴシック"/>
      <family val="3"/>
      <charset val="128"/>
      <scheme val="minor"/>
    </font>
    <font>
      <u/>
      <sz val="11"/>
      <name val="游ゴシック"/>
      <family val="3"/>
      <charset val="128"/>
      <scheme val="minor"/>
    </font>
    <font>
      <b/>
      <sz val="13"/>
      <color theme="1"/>
      <name val="游ゴシック"/>
      <family val="3"/>
      <charset val="128"/>
      <scheme val="minor"/>
    </font>
    <font>
      <sz val="9"/>
      <color rgb="FFC00000"/>
      <name val="游ゴシック"/>
      <family val="3"/>
      <charset val="128"/>
      <scheme val="minor"/>
    </font>
    <font>
      <sz val="8"/>
      <color theme="8"/>
      <name val="游ゴシック"/>
      <family val="3"/>
      <charset val="128"/>
      <scheme val="minor"/>
    </font>
    <font>
      <b/>
      <sz val="11"/>
      <color theme="1"/>
      <name val="游ゴシック"/>
      <family val="3"/>
      <charset val="128"/>
      <scheme val="minor"/>
    </font>
    <font>
      <sz val="9"/>
      <color rgb="FFFF33CC"/>
      <name val="游ゴシック"/>
      <family val="3"/>
      <charset val="128"/>
      <scheme val="minor"/>
    </font>
    <font>
      <b/>
      <sz val="9"/>
      <color rgb="FFFF0000"/>
      <name val="游ゴシック"/>
      <family val="3"/>
      <charset val="128"/>
      <scheme val="minor"/>
    </font>
    <font>
      <b/>
      <u/>
      <sz val="15"/>
      <color theme="0"/>
      <name val="游ゴシック"/>
      <family val="3"/>
      <charset val="128"/>
      <scheme val="minor"/>
    </font>
    <font>
      <b/>
      <sz val="11"/>
      <name val="游ゴシック"/>
      <family val="3"/>
      <charset val="128"/>
      <scheme val="minor"/>
    </font>
    <font>
      <b/>
      <sz val="10"/>
      <name val="游ゴシック"/>
      <family val="3"/>
      <charset val="128"/>
      <scheme val="minor"/>
    </font>
    <font>
      <b/>
      <sz val="6"/>
      <name val="游ゴシック"/>
      <family val="3"/>
      <charset val="128"/>
      <scheme val="minor"/>
    </font>
    <font>
      <sz val="8"/>
      <color theme="1"/>
      <name val="游ゴシック"/>
      <family val="3"/>
      <charset val="128"/>
      <scheme val="minor"/>
    </font>
    <font>
      <b/>
      <sz val="10"/>
      <color theme="5"/>
      <name val="游ゴシック"/>
      <family val="3"/>
      <charset val="128"/>
      <scheme val="minor"/>
    </font>
    <font>
      <b/>
      <sz val="10"/>
      <color rgb="FFFF33CC"/>
      <name val="游ゴシック"/>
      <family val="3"/>
      <charset val="128"/>
      <scheme val="minor"/>
    </font>
    <font>
      <b/>
      <u/>
      <sz val="11"/>
      <name val="游ゴシック"/>
      <family val="3"/>
      <charset val="128"/>
      <scheme val="minor"/>
    </font>
    <font>
      <b/>
      <sz val="15"/>
      <color theme="1"/>
      <name val="游ゴシック"/>
      <family val="3"/>
      <charset val="128"/>
      <scheme val="minor"/>
    </font>
    <font>
      <b/>
      <sz val="15"/>
      <color rgb="FFFF0000"/>
      <name val="游ゴシック"/>
      <family val="3"/>
      <charset val="128"/>
      <scheme val="minor"/>
    </font>
    <font>
      <b/>
      <sz val="15"/>
      <name val="游ゴシック"/>
      <family val="3"/>
      <charset val="128"/>
      <scheme val="minor"/>
    </font>
    <font>
      <b/>
      <sz val="25"/>
      <color theme="1"/>
      <name val="游ゴシック"/>
      <family val="3"/>
      <charset val="128"/>
      <scheme val="minor"/>
    </font>
    <font>
      <b/>
      <sz val="25"/>
      <color rgb="FFFF0000"/>
      <name val="游ゴシック"/>
      <family val="3"/>
      <charset val="128"/>
      <scheme val="minor"/>
    </font>
    <font>
      <sz val="14"/>
      <color rgb="FFFF0000"/>
      <name val="游ゴシック"/>
      <family val="3"/>
      <charset val="128"/>
      <scheme val="minor"/>
    </font>
    <font>
      <b/>
      <u/>
      <sz val="14"/>
      <color rgb="FFFF0000"/>
      <name val="游ゴシック"/>
      <family val="3"/>
      <charset val="128"/>
      <scheme val="minor"/>
    </font>
    <font>
      <b/>
      <sz val="15"/>
      <color rgb="FFFF33CC"/>
      <name val="游ゴシック"/>
      <family val="3"/>
      <charset val="128"/>
      <scheme val="minor"/>
    </font>
    <font>
      <sz val="15"/>
      <color rgb="FFFF0000"/>
      <name val="游ゴシック"/>
      <family val="3"/>
      <charset val="128"/>
      <scheme val="minor"/>
    </font>
    <font>
      <sz val="15"/>
      <color theme="1"/>
      <name val="游ゴシック"/>
      <family val="3"/>
      <charset val="128"/>
      <scheme val="minor"/>
    </font>
    <font>
      <sz val="7"/>
      <color theme="1"/>
      <name val="游ゴシック"/>
      <family val="2"/>
      <charset val="128"/>
      <scheme val="minor"/>
    </font>
    <font>
      <b/>
      <sz val="10"/>
      <color rgb="FFF1F7ED"/>
      <name val="游ゴシック"/>
      <family val="3"/>
      <charset val="128"/>
      <scheme val="minor"/>
    </font>
    <font>
      <b/>
      <u/>
      <sz val="10"/>
      <color rgb="FFF1F7ED"/>
      <name val="游ゴシック"/>
      <family val="3"/>
      <charset val="128"/>
      <scheme val="minor"/>
    </font>
    <font>
      <sz val="11"/>
      <color rgb="FFF1F7ED"/>
      <name val="游ゴシック"/>
      <family val="3"/>
      <charset val="128"/>
      <scheme val="minor"/>
    </font>
    <font>
      <sz val="9"/>
      <color theme="0" tint="-0.14999847407452621"/>
      <name val="游ゴシック"/>
      <family val="3"/>
      <charset val="128"/>
      <scheme val="minor"/>
    </font>
    <font>
      <sz val="10"/>
      <color theme="0" tint="-4.9989318521683403E-2"/>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6"/>
      <color rgb="FFFF33CC"/>
      <name val="游ゴシック"/>
      <family val="3"/>
      <charset val="128"/>
      <scheme val="minor"/>
    </font>
    <font>
      <b/>
      <sz val="16"/>
      <name val="游ゴシック"/>
      <family val="3"/>
      <charset val="128"/>
      <scheme val="minor"/>
    </font>
    <font>
      <sz val="14"/>
      <name val="游ゴシック"/>
      <family val="3"/>
      <charset val="128"/>
      <scheme val="minor"/>
    </font>
    <font>
      <sz val="16"/>
      <color rgb="FFFF0000"/>
      <name val="游ゴシック"/>
      <family val="3"/>
      <charset val="128"/>
      <scheme val="minor"/>
    </font>
    <font>
      <sz val="16"/>
      <color theme="1"/>
      <name val="游ゴシック"/>
      <family val="3"/>
      <charset val="128"/>
      <scheme val="minor"/>
    </font>
    <font>
      <b/>
      <u/>
      <sz val="16"/>
      <color rgb="FFFF0000"/>
      <name val="游ゴシック"/>
      <family val="3"/>
      <charset val="128"/>
      <scheme val="minor"/>
    </font>
    <font>
      <b/>
      <u/>
      <sz val="16"/>
      <color theme="1"/>
      <name val="游ゴシック"/>
      <family val="3"/>
      <charset val="128"/>
      <scheme val="minor"/>
    </font>
    <font>
      <b/>
      <u/>
      <sz val="16"/>
      <color rgb="FFFF33CC"/>
      <name val="游ゴシック"/>
      <family val="3"/>
      <charset val="128"/>
      <scheme val="minor"/>
    </font>
    <font>
      <b/>
      <sz val="10"/>
      <color theme="0"/>
      <name val="游ゴシック"/>
      <family val="3"/>
      <charset val="128"/>
      <scheme val="minor"/>
    </font>
    <font>
      <b/>
      <sz val="10"/>
      <color theme="2" tint="-0.249977111117893"/>
      <name val="游ゴシック"/>
      <family val="3"/>
      <charset val="128"/>
      <scheme val="minor"/>
    </font>
    <font>
      <sz val="9"/>
      <color theme="2" tint="-0.749992370372631"/>
      <name val="游ゴシック"/>
      <family val="3"/>
      <charset val="128"/>
      <scheme val="minor"/>
    </font>
    <font>
      <sz val="9"/>
      <color theme="1"/>
      <name val="游ゴシック"/>
      <family val="3"/>
      <charset val="128"/>
    </font>
    <font>
      <b/>
      <u/>
      <sz val="16"/>
      <color theme="4"/>
      <name val="游ゴシック"/>
      <family val="3"/>
      <charset val="128"/>
      <scheme val="minor"/>
    </font>
    <font>
      <b/>
      <sz val="10"/>
      <color theme="4"/>
      <name val="游ゴシック"/>
      <family val="3"/>
      <charset val="128"/>
      <scheme val="minor"/>
    </font>
    <font>
      <b/>
      <sz val="11"/>
      <color theme="4"/>
      <name val="游ゴシック"/>
      <family val="3"/>
      <charset val="128"/>
      <scheme val="minor"/>
    </font>
    <font>
      <b/>
      <sz val="12"/>
      <color rgb="FFFF33CC"/>
      <name val="游ゴシック"/>
      <family val="3"/>
      <charset val="128"/>
      <scheme val="minor"/>
    </font>
    <font>
      <sz val="20"/>
      <color rgb="FFFF0000"/>
      <name val="游ゴシック"/>
      <family val="3"/>
      <charset val="128"/>
      <scheme val="minor"/>
    </font>
    <font>
      <sz val="20"/>
      <name val="游ゴシック"/>
      <family val="3"/>
      <charset val="128"/>
      <scheme val="minor"/>
    </font>
    <font>
      <sz val="11"/>
      <color theme="1" tint="0.499984740745262"/>
      <name val="游ゴシック"/>
      <family val="3"/>
      <charset val="128"/>
      <scheme val="minor"/>
    </font>
    <font>
      <b/>
      <sz val="10"/>
      <color theme="1" tint="0.499984740745262"/>
      <name val="游ゴシック"/>
      <family val="3"/>
      <charset val="128"/>
      <scheme val="minor"/>
    </font>
    <font>
      <b/>
      <sz val="11"/>
      <color theme="1" tint="0.499984740745262"/>
      <name val="游ゴシック"/>
      <family val="3"/>
      <charset val="128"/>
      <scheme val="minor"/>
    </font>
    <font>
      <sz val="10"/>
      <color theme="1" tint="0.499984740745262"/>
      <name val="游ゴシック"/>
      <family val="3"/>
      <charset val="128"/>
      <scheme val="minor"/>
    </font>
    <font>
      <sz val="9"/>
      <color theme="1" tint="0.499984740745262"/>
      <name val="游ゴシック"/>
      <family val="3"/>
      <charset val="128"/>
      <scheme val="minor"/>
    </font>
    <font>
      <sz val="6"/>
      <color theme="1" tint="0.499984740745262"/>
      <name val="游ゴシック"/>
      <family val="3"/>
      <charset val="128"/>
      <scheme val="minor"/>
    </font>
    <font>
      <sz val="16"/>
      <color theme="1" tint="0.499984740745262"/>
      <name val="游ゴシック"/>
      <family val="3"/>
      <charset val="128"/>
      <scheme val="minor"/>
    </font>
    <font>
      <sz val="20"/>
      <color theme="1" tint="0.499984740745262"/>
      <name val="游ゴシック"/>
      <family val="3"/>
      <charset val="128"/>
      <scheme val="minor"/>
    </font>
    <font>
      <b/>
      <sz val="11"/>
      <color rgb="FFFF33CC"/>
      <name val="游ゴシック"/>
      <family val="3"/>
      <charset val="128"/>
      <scheme val="minor"/>
    </font>
    <font>
      <sz val="8"/>
      <color theme="1"/>
      <name val="游ゴシック"/>
      <family val="2"/>
      <charset val="128"/>
      <scheme val="minor"/>
    </font>
    <font>
      <sz val="8"/>
      <color rgb="FFFF0000"/>
      <name val="游ゴシック"/>
      <family val="2"/>
      <charset val="128"/>
      <scheme val="minor"/>
    </font>
    <font>
      <u/>
      <sz val="11"/>
      <color theme="4"/>
      <name val="游ゴシック"/>
      <family val="3"/>
      <charset val="128"/>
      <scheme val="minor"/>
    </font>
    <font>
      <sz val="11"/>
      <color theme="4"/>
      <name val="游ゴシック"/>
      <family val="3"/>
      <charset val="128"/>
      <scheme val="minor"/>
    </font>
    <font>
      <sz val="18"/>
      <color theme="2" tint="-0.249977111117893"/>
      <name val="游ゴシック"/>
      <family val="3"/>
      <charset val="128"/>
      <scheme val="minor"/>
    </font>
    <font>
      <b/>
      <sz val="11"/>
      <color theme="2" tint="-0.249977111117893"/>
      <name val="游ゴシック"/>
      <family val="3"/>
      <charset val="128"/>
      <scheme val="minor"/>
    </font>
    <font>
      <b/>
      <u/>
      <sz val="11"/>
      <color theme="4"/>
      <name val="游ゴシック"/>
      <family val="3"/>
      <charset val="128"/>
      <scheme val="minor"/>
    </font>
    <font>
      <u/>
      <sz val="12"/>
      <color theme="1"/>
      <name val="游ゴシック"/>
      <family val="2"/>
      <charset val="128"/>
      <scheme val="minor"/>
    </font>
    <font>
      <u/>
      <sz val="9"/>
      <color theme="1"/>
      <name val="游ゴシック"/>
      <family val="2"/>
      <charset val="128"/>
      <scheme val="minor"/>
    </font>
    <font>
      <b/>
      <sz val="9"/>
      <color theme="0" tint="-0.499984740745262"/>
      <name val="游ゴシック"/>
      <family val="3"/>
      <charset val="128"/>
      <scheme val="minor"/>
    </font>
    <font>
      <b/>
      <sz val="11"/>
      <color theme="0" tint="-0.499984740745262"/>
      <name val="游ゴシック"/>
      <family val="3"/>
      <charset val="128"/>
      <scheme val="minor"/>
    </font>
    <font>
      <b/>
      <sz val="10"/>
      <color theme="0" tint="-0.499984740745262"/>
      <name val="游ゴシック"/>
      <family val="3"/>
      <charset val="128"/>
      <scheme val="minor"/>
    </font>
    <font>
      <b/>
      <sz val="22"/>
      <color theme="0" tint="-0.499984740745262"/>
      <name val="游ゴシック"/>
      <family val="3"/>
      <charset val="128"/>
      <scheme val="minor"/>
    </font>
    <font>
      <b/>
      <sz val="18"/>
      <color theme="0" tint="-0.499984740745262"/>
      <name val="游ゴシック"/>
      <family val="3"/>
      <charset val="128"/>
      <scheme val="minor"/>
    </font>
    <font>
      <b/>
      <sz val="20"/>
      <color theme="1" tint="0.499984740745262"/>
      <name val="游ゴシック"/>
      <family val="3"/>
      <charset val="128"/>
      <scheme val="minor"/>
    </font>
    <font>
      <b/>
      <sz val="9"/>
      <color theme="4"/>
      <name val="游ゴシック"/>
      <family val="3"/>
      <charset val="128"/>
      <scheme val="minor"/>
    </font>
    <font>
      <sz val="9"/>
      <name val="Segoe UI Symbol"/>
      <family val="1"/>
    </font>
    <font>
      <sz val="12"/>
      <color rgb="FF0070C0"/>
      <name val="游ゴシック"/>
      <family val="3"/>
      <charset val="128"/>
      <scheme val="minor"/>
    </font>
    <font>
      <b/>
      <u/>
      <sz val="10"/>
      <color rgb="FFFF0000"/>
      <name val="游ゴシック"/>
      <family val="3"/>
      <charset val="128"/>
      <scheme val="minor"/>
    </font>
    <font>
      <b/>
      <sz val="9"/>
      <color rgb="FFC00000"/>
      <name val="游ゴシック"/>
      <family val="3"/>
      <charset val="128"/>
      <scheme val="minor"/>
    </font>
    <font>
      <sz val="20"/>
      <color rgb="FFC00000"/>
      <name val="游ゴシック"/>
      <family val="3"/>
      <charset val="128"/>
      <scheme val="minor"/>
    </font>
    <font>
      <sz val="18"/>
      <color theme="0" tint="-0.14999847407452621"/>
      <name val="游ゴシック"/>
      <family val="3"/>
      <charset val="128"/>
      <scheme val="minor"/>
    </font>
    <font>
      <b/>
      <sz val="16"/>
      <color theme="0"/>
      <name val="游ゴシック"/>
      <family val="3"/>
      <charset val="128"/>
      <scheme val="minor"/>
    </font>
    <font>
      <sz val="9"/>
      <color theme="0"/>
      <name val="游ゴシック"/>
      <family val="3"/>
      <charset val="128"/>
      <scheme val="minor"/>
    </font>
    <font>
      <sz val="10"/>
      <color theme="0"/>
      <name val="游ゴシック"/>
      <family val="3"/>
      <charset val="128"/>
      <scheme val="minor"/>
    </font>
    <font>
      <b/>
      <sz val="20"/>
      <color rgb="FFFF33CC"/>
      <name val="游ゴシック"/>
      <family val="3"/>
      <charset val="128"/>
      <scheme val="minor"/>
    </font>
    <font>
      <b/>
      <sz val="14"/>
      <color theme="2" tint="-0.499984740745262"/>
      <name val="游ゴシック"/>
      <family val="3"/>
      <charset val="128"/>
      <scheme val="minor"/>
    </font>
    <font>
      <b/>
      <sz val="20"/>
      <color theme="0"/>
      <name val="游ゴシック"/>
      <family val="3"/>
      <charset val="128"/>
      <scheme val="minor"/>
    </font>
    <font>
      <sz val="6"/>
      <color theme="0"/>
      <name val="游ゴシック"/>
      <family val="3"/>
      <charset val="128"/>
      <scheme val="minor"/>
    </font>
    <font>
      <sz val="16"/>
      <color indexed="81"/>
      <name val="MS P ゴシック"/>
      <family val="3"/>
      <charset val="128"/>
    </font>
    <font>
      <b/>
      <sz val="12"/>
      <color rgb="FFC00000"/>
      <name val="游ゴシック"/>
      <family val="3"/>
      <charset val="128"/>
      <scheme val="minor"/>
    </font>
    <font>
      <b/>
      <sz val="12"/>
      <color theme="1" tint="0.499984740745262"/>
      <name val="游ゴシック"/>
      <family val="3"/>
      <charset val="128"/>
      <scheme val="minor"/>
    </font>
    <font>
      <b/>
      <sz val="9"/>
      <color rgb="FFFF0000"/>
      <name val="ＭＳ Ｐ明朝"/>
      <family val="1"/>
      <charset val="128"/>
    </font>
    <font>
      <b/>
      <u/>
      <sz val="12"/>
      <name val="游ゴシック"/>
      <family val="3"/>
      <charset val="128"/>
      <scheme val="minor"/>
    </font>
    <font>
      <b/>
      <sz val="9"/>
      <color theme="8"/>
      <name val="游ゴシック"/>
      <family val="3"/>
      <charset val="128"/>
      <scheme val="minor"/>
    </font>
    <font>
      <sz val="9"/>
      <color theme="0"/>
      <name val="游ゴシック"/>
      <family val="3"/>
      <charset val="128"/>
    </font>
    <font>
      <sz val="22"/>
      <color rgb="FFFF0000"/>
      <name val="游ゴシック"/>
      <family val="3"/>
      <charset val="128"/>
      <scheme val="minor"/>
    </font>
    <font>
      <b/>
      <sz val="20"/>
      <color rgb="FFFF0000"/>
      <name val="游ゴシック"/>
      <family val="3"/>
      <charset val="128"/>
      <scheme val="minor"/>
    </font>
    <font>
      <b/>
      <sz val="12"/>
      <color theme="4"/>
      <name val="游ゴシック"/>
      <family val="3"/>
      <charset val="128"/>
      <scheme val="minor"/>
    </font>
    <font>
      <b/>
      <sz val="9"/>
      <name val="游ゴシック"/>
      <family val="3"/>
      <charset val="128"/>
    </font>
  </fonts>
  <fills count="2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1F7ED"/>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BFFE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0000"/>
        <bgColor indexed="64"/>
      </patternFill>
    </fill>
    <fill>
      <patternFill patternType="solid">
        <fgColor theme="8" tint="-0.249977111117893"/>
        <bgColor indexed="64"/>
      </patternFill>
    </fill>
  </fills>
  <borders count="88">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top style="hair">
        <color indexed="64"/>
      </top>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double">
        <color rgb="FFFF33CC"/>
      </left>
      <right/>
      <top style="double">
        <color rgb="FFFF33CC"/>
      </top>
      <bottom/>
      <diagonal/>
    </border>
    <border>
      <left/>
      <right/>
      <top style="double">
        <color rgb="FFFF33CC"/>
      </top>
      <bottom/>
      <diagonal/>
    </border>
    <border>
      <left/>
      <right style="double">
        <color rgb="FFFF33CC"/>
      </right>
      <top style="double">
        <color rgb="FFFF33CC"/>
      </top>
      <bottom/>
      <diagonal/>
    </border>
    <border>
      <left style="double">
        <color rgb="FFFF33CC"/>
      </left>
      <right/>
      <top/>
      <bottom/>
      <diagonal/>
    </border>
    <border>
      <left/>
      <right style="double">
        <color rgb="FFFF33CC"/>
      </right>
      <top/>
      <bottom/>
      <diagonal/>
    </border>
    <border>
      <left style="double">
        <color rgb="FFFF33CC"/>
      </left>
      <right/>
      <top/>
      <bottom style="double">
        <color rgb="FFFF33CC"/>
      </bottom>
      <diagonal/>
    </border>
    <border>
      <left/>
      <right/>
      <top/>
      <bottom style="double">
        <color rgb="FFFF33CC"/>
      </bottom>
      <diagonal/>
    </border>
    <border>
      <left/>
      <right style="double">
        <color rgb="FFFF33CC"/>
      </right>
      <top/>
      <bottom style="double">
        <color rgb="FFFF33CC"/>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7"/>
      </left>
      <right style="thick">
        <color theme="7"/>
      </right>
      <top style="thick">
        <color theme="7"/>
      </top>
      <bottom style="thick">
        <color theme="7"/>
      </bottom>
      <diagonal/>
    </border>
    <border>
      <left/>
      <right/>
      <top style="medium">
        <color theme="5"/>
      </top>
      <bottom style="medium">
        <color theme="5"/>
      </bottom>
      <diagonal/>
    </border>
    <border>
      <left style="double">
        <color rgb="FFFF33CC"/>
      </left>
      <right/>
      <top style="medium">
        <color theme="5"/>
      </top>
      <bottom style="medium">
        <color theme="5"/>
      </bottom>
      <diagonal/>
    </border>
    <border>
      <left style="thin">
        <color indexed="64"/>
      </left>
      <right/>
      <top/>
      <bottom style="thin">
        <color indexed="64"/>
      </bottom>
      <diagonal/>
    </border>
    <border>
      <left style="thin">
        <color indexed="64"/>
      </left>
      <right style="hair">
        <color theme="0" tint="-0.24994659260841701"/>
      </right>
      <top style="hair">
        <color theme="0" tint="-0.24994659260841701"/>
      </top>
      <bottom style="hair">
        <color theme="0" tint="-0.24994659260841701"/>
      </bottom>
      <diagonal/>
    </border>
    <border>
      <left style="thin">
        <color indexed="64"/>
      </left>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thin">
        <color auto="1"/>
      </right>
      <top style="hair">
        <color theme="0" tint="-0.24994659260841701"/>
      </top>
      <bottom/>
      <diagonal/>
    </border>
    <border>
      <left style="hair">
        <color theme="0" tint="-0.24994659260841701"/>
      </left>
      <right style="thin">
        <color auto="1"/>
      </right>
      <top/>
      <bottom/>
      <diagonal/>
    </border>
    <border>
      <left style="thin">
        <color auto="1"/>
      </left>
      <right style="hair">
        <color theme="0" tint="-0.24994659260841701"/>
      </right>
      <top/>
      <bottom style="hair">
        <color theme="0" tint="-0.24994659260841701"/>
      </bottom>
      <diagonal/>
    </border>
    <border>
      <left style="hair">
        <color theme="0" tint="-0.24994659260841701"/>
      </left>
      <right style="thin">
        <color indexed="64"/>
      </right>
      <top style="hair">
        <color theme="0" tint="-0.24994659260841701"/>
      </top>
      <bottom style="hair">
        <color theme="0" tint="-0.24994659260841701"/>
      </bottom>
      <diagonal/>
    </border>
    <border>
      <left style="thin">
        <color auto="1"/>
      </left>
      <right style="hair">
        <color theme="0" tint="-0.24994659260841701"/>
      </right>
      <top style="hair">
        <color theme="0" tint="-0.24994659260841701"/>
      </top>
      <bottom/>
      <diagonal/>
    </border>
    <border>
      <left style="medium">
        <color theme="5"/>
      </left>
      <right style="medium">
        <color theme="5"/>
      </right>
      <top/>
      <bottom style="medium">
        <color theme="5"/>
      </bottom>
      <diagonal/>
    </border>
    <border>
      <left style="medium">
        <color rgb="FFFF33CC"/>
      </left>
      <right style="medium">
        <color rgb="FFFF33CC"/>
      </right>
      <top style="medium">
        <color rgb="FFFF33CC"/>
      </top>
      <bottom style="medium">
        <color rgb="FFFF33CC"/>
      </bottom>
      <diagonal/>
    </border>
    <border>
      <left/>
      <right style="thick">
        <color theme="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top style="medium">
        <color indexed="64"/>
      </top>
      <bottom/>
      <diagonal/>
    </border>
    <border>
      <left/>
      <right style="thin">
        <color indexed="64"/>
      </right>
      <top/>
      <bottom style="hair">
        <color indexed="64"/>
      </bottom>
      <diagonal/>
    </border>
    <border>
      <left/>
      <right style="hair">
        <color indexed="64"/>
      </right>
      <top/>
      <bottom style="hair">
        <color indexed="64"/>
      </bottom>
      <diagonal/>
    </border>
    <border diagonalDown="1">
      <left style="medium">
        <color indexed="64"/>
      </left>
      <right style="medium">
        <color indexed="64"/>
      </right>
      <top/>
      <bottom style="medium">
        <color indexed="64"/>
      </bottom>
      <diagonal style="hair">
        <color indexed="64"/>
      </diagonal>
    </border>
    <border>
      <left style="hair">
        <color theme="0" tint="-0.24994659260841701"/>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924">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17"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0" fontId="21" fillId="0" borderId="0" xfId="1" applyFont="1" applyBorder="1" applyAlignment="1" applyProtection="1">
      <alignment horizontal="center" vertical="center"/>
    </xf>
    <xf numFmtId="0" fontId="19"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6"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center"/>
    </xf>
    <xf numFmtId="0" fontId="2" fillId="0" borderId="0" xfId="0" applyFont="1" applyAlignment="1"/>
    <xf numFmtId="49" fontId="8" fillId="0" borderId="0" xfId="0" applyNumberFormat="1" applyFont="1" applyAlignment="1">
      <alignment horizontal="center"/>
    </xf>
    <xf numFmtId="0" fontId="40" fillId="0" borderId="0" xfId="0" applyFont="1" applyAlignment="1">
      <alignment horizontal="center" wrapText="1"/>
    </xf>
    <xf numFmtId="0" fontId="0" fillId="0" borderId="1" xfId="0" applyBorder="1">
      <alignment vertical="center"/>
    </xf>
    <xf numFmtId="0" fontId="47" fillId="0" borderId="0" xfId="0" applyFont="1">
      <alignment vertical="center"/>
    </xf>
    <xf numFmtId="0" fontId="2" fillId="0" borderId="17" xfId="0" applyFont="1" applyBorder="1">
      <alignment vertical="center"/>
    </xf>
    <xf numFmtId="0" fontId="41" fillId="0" borderId="8" xfId="0" applyFont="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0" fontId="8" fillId="0" borderId="16" xfId="0" applyFont="1" applyBorder="1" applyAlignment="1">
      <alignment vertical="top"/>
    </xf>
    <xf numFmtId="0" fontId="8" fillId="0" borderId="18" xfId="0" applyFont="1" applyBorder="1" applyAlignment="1">
      <alignment vertical="top"/>
    </xf>
    <xf numFmtId="0" fontId="8" fillId="0" borderId="22" xfId="0" applyFont="1" applyBorder="1" applyAlignment="1">
      <alignment vertical="top"/>
    </xf>
    <xf numFmtId="0" fontId="8" fillId="0" borderId="16" xfId="0" applyFont="1" applyBorder="1" applyAlignment="1">
      <alignment horizontal="left" vertical="top"/>
    </xf>
    <xf numFmtId="0" fontId="8" fillId="0" borderId="24" xfId="0" applyFont="1" applyBorder="1" applyAlignment="1">
      <alignment vertical="top" wrapText="1"/>
    </xf>
    <xf numFmtId="0" fontId="8" fillId="0" borderId="0" xfId="0" applyFont="1" applyAlignment="1">
      <alignment horizontal="center" vertical="center" wrapText="1"/>
    </xf>
    <xf numFmtId="0" fontId="8" fillId="0" borderId="0" xfId="0" applyFont="1" applyAlignment="1">
      <alignment horizontal="center" wrapText="1"/>
    </xf>
    <xf numFmtId="0" fontId="2" fillId="0" borderId="0" xfId="0" applyFont="1" applyAlignment="1">
      <alignment horizontal="center" vertical="center"/>
    </xf>
    <xf numFmtId="0" fontId="5"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 fillId="0" borderId="0" xfId="1" applyBorder="1" applyAlignment="1" applyProtection="1">
      <alignment horizontal="center" vertical="center"/>
    </xf>
    <xf numFmtId="0" fontId="54" fillId="0" borderId="0" xfId="0" applyFont="1" applyAlignment="1">
      <alignment horizontal="center" vertical="center"/>
    </xf>
    <xf numFmtId="0" fontId="16" fillId="0" borderId="0" xfId="0" applyFont="1" applyAlignment="1">
      <alignment horizontal="center" vertical="center" wrapText="1"/>
    </xf>
    <xf numFmtId="0" fontId="8" fillId="0" borderId="10" xfId="0" applyFont="1" applyBorder="1">
      <alignment vertical="center"/>
    </xf>
    <xf numFmtId="0" fontId="8" fillId="0" borderId="11" xfId="0" applyFont="1" applyBorder="1">
      <alignment vertical="center"/>
    </xf>
    <xf numFmtId="0" fontId="8" fillId="0" borderId="10" xfId="0" applyFont="1" applyBorder="1" applyAlignment="1">
      <alignment vertical="top"/>
    </xf>
    <xf numFmtId="0" fontId="8" fillId="0" borderId="11" xfId="0" applyFont="1" applyBorder="1" applyAlignment="1">
      <alignment vertical="top"/>
    </xf>
    <xf numFmtId="0" fontId="8" fillId="0" borderId="12" xfId="0" applyFont="1" applyBorder="1">
      <alignment vertical="center"/>
    </xf>
    <xf numFmtId="0" fontId="41" fillId="0" borderId="18" xfId="0" applyFont="1" applyBorder="1" applyAlignment="1">
      <alignment horizontal="left" vertical="top"/>
    </xf>
    <xf numFmtId="0" fontId="59" fillId="0" borderId="0" xfId="0" applyFont="1" applyAlignment="1">
      <alignment horizontal="center" vertical="center" wrapText="1"/>
    </xf>
    <xf numFmtId="0" fontId="66" fillId="0" borderId="0" xfId="0" applyFont="1" applyAlignment="1">
      <alignment horizontal="center" vertical="center" wrapText="1"/>
    </xf>
    <xf numFmtId="0" fontId="0" fillId="0" borderId="0" xfId="0" applyProtection="1">
      <alignment vertical="center"/>
      <protection hidden="1"/>
    </xf>
    <xf numFmtId="0" fontId="68" fillId="0" borderId="0" xfId="0" applyFont="1">
      <alignment vertical="center"/>
    </xf>
    <xf numFmtId="0" fontId="70" fillId="0" borderId="0" xfId="0" applyFont="1" applyProtection="1">
      <alignment vertical="center"/>
      <protection locked="0"/>
    </xf>
    <xf numFmtId="0" fontId="72" fillId="0" borderId="0" xfId="0" applyFont="1">
      <alignment vertical="center"/>
    </xf>
    <xf numFmtId="0" fontId="73" fillId="0" borderId="0" xfId="0" applyFont="1">
      <alignment vertical="center"/>
    </xf>
    <xf numFmtId="0" fontId="4" fillId="0" borderId="0" xfId="0" applyFont="1" applyAlignment="1" applyProtection="1">
      <alignment horizontal="center" vertical="center"/>
      <protection locked="0"/>
    </xf>
    <xf numFmtId="0" fontId="75" fillId="0" borderId="0" xfId="0" applyFont="1">
      <alignment vertical="center"/>
    </xf>
    <xf numFmtId="0" fontId="8" fillId="0" borderId="13" xfId="0" applyFont="1" applyBorder="1" applyAlignment="1">
      <alignment vertical="top" wrapText="1"/>
    </xf>
    <xf numFmtId="0" fontId="2" fillId="0" borderId="6" xfId="0" applyFont="1" applyBorder="1" applyAlignment="1">
      <alignment horizontal="center" vertical="center"/>
    </xf>
    <xf numFmtId="0" fontId="11" fillId="0" borderId="6" xfId="0" applyFont="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1" fillId="0" borderId="1" xfId="0" applyFont="1" applyBorder="1" applyAlignment="1">
      <alignment horizontal="center" vertical="center"/>
    </xf>
    <xf numFmtId="0" fontId="30" fillId="0" borderId="1" xfId="0" applyFont="1" applyBorder="1" applyAlignment="1">
      <alignment horizontal="center" vertical="center"/>
    </xf>
    <xf numFmtId="0" fontId="12" fillId="0" borderId="1" xfId="0" applyFont="1" applyBorder="1" applyAlignment="1">
      <alignment horizontal="left" vertical="center"/>
    </xf>
    <xf numFmtId="0" fontId="25" fillId="0" borderId="1" xfId="0" applyFont="1" applyBorder="1" applyAlignment="1">
      <alignment horizontal="left" vertical="center"/>
    </xf>
    <xf numFmtId="0" fontId="26" fillId="0" borderId="6" xfId="0" applyFont="1" applyBorder="1" applyAlignment="1">
      <alignment horizontal="left" vertical="center"/>
    </xf>
    <xf numFmtId="0" fontId="26" fillId="0" borderId="6" xfId="0" applyFont="1" applyBorder="1">
      <alignment vertical="center"/>
    </xf>
    <xf numFmtId="0" fontId="26" fillId="0" borderId="6" xfId="0" applyFont="1" applyBorder="1" applyAlignment="1">
      <alignment horizontal="center" vertical="center"/>
    </xf>
    <xf numFmtId="0" fontId="19" fillId="0" borderId="6" xfId="0" applyFont="1" applyBorder="1" applyAlignment="1">
      <alignment horizontal="center" vertical="center"/>
    </xf>
    <xf numFmtId="0" fontId="11" fillId="0" borderId="1" xfId="0" applyFont="1" applyBorder="1">
      <alignment vertical="center"/>
    </xf>
    <xf numFmtId="0" fontId="60" fillId="0" borderId="6" xfId="0" applyFont="1" applyBorder="1" applyAlignment="1" applyProtection="1">
      <alignment horizontal="left" vertical="center" indent="1"/>
      <protection hidden="1"/>
    </xf>
    <xf numFmtId="0" fontId="19" fillId="0" borderId="6"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97" fillId="0" borderId="6" xfId="0" applyFont="1" applyBorder="1" applyAlignment="1" applyProtection="1">
      <alignment horizontal="center" vertical="center"/>
      <protection hidden="1"/>
    </xf>
    <xf numFmtId="0" fontId="97" fillId="0" borderId="6" xfId="0" applyFont="1" applyBorder="1" applyProtection="1">
      <alignment vertical="center"/>
      <protection hidden="1"/>
    </xf>
    <xf numFmtId="0" fontId="37" fillId="0" borderId="6" xfId="0" applyFont="1" applyBorder="1" applyAlignment="1" applyProtection="1">
      <alignment horizontal="center" vertical="center"/>
      <protection hidden="1"/>
    </xf>
    <xf numFmtId="0" fontId="84" fillId="0" borderId="6" xfId="0" applyFont="1" applyBorder="1" applyProtection="1">
      <alignment vertical="center"/>
      <protection hidden="1"/>
    </xf>
    <xf numFmtId="0" fontId="47" fillId="0" borderId="6" xfId="0" applyFont="1" applyBorder="1" applyProtection="1">
      <alignment vertical="center"/>
      <protection hidden="1"/>
    </xf>
    <xf numFmtId="0" fontId="97" fillId="0" borderId="6" xfId="0" applyFont="1" applyBorder="1" applyAlignment="1" applyProtection="1">
      <alignment horizontal="center" vertical="center" shrinkToFit="1"/>
      <protection hidden="1"/>
    </xf>
    <xf numFmtId="0" fontId="47" fillId="0" borderId="6" xfId="0" applyFont="1" applyBorder="1" applyAlignment="1" applyProtection="1">
      <alignment horizontal="center" vertical="center" shrinkToFit="1"/>
      <protection hidden="1"/>
    </xf>
    <xf numFmtId="0" fontId="84" fillId="0" borderId="6" xfId="0" applyFont="1" applyBorder="1" applyAlignment="1" applyProtection="1">
      <alignment horizontal="center" vertical="center" shrinkToFit="1"/>
      <protection hidden="1"/>
    </xf>
    <xf numFmtId="0" fontId="79" fillId="0" borderId="6" xfId="0" applyFont="1" applyBorder="1" applyAlignment="1" applyProtection="1">
      <alignment horizontal="center" vertical="center"/>
      <protection hidden="1"/>
    </xf>
    <xf numFmtId="0" fontId="87" fillId="0" borderId="6" xfId="0" applyFont="1" applyBorder="1" applyAlignment="1" applyProtection="1">
      <alignment horizontal="center" vertical="center"/>
      <protection hidden="1"/>
    </xf>
    <xf numFmtId="0" fontId="88" fillId="0" borderId="6" xfId="0" applyFont="1" applyBorder="1" applyProtection="1">
      <alignment vertical="center"/>
      <protection hidden="1"/>
    </xf>
    <xf numFmtId="0" fontId="97" fillId="0" borderId="6" xfId="1" applyFont="1" applyBorder="1" applyAlignment="1" applyProtection="1">
      <alignment horizontal="center" vertical="center"/>
      <protection hidden="1"/>
    </xf>
    <xf numFmtId="0" fontId="51" fillId="0" borderId="6" xfId="0" applyFont="1" applyBorder="1" applyAlignment="1" applyProtection="1">
      <alignment horizontal="center" vertical="center"/>
      <protection hidden="1"/>
    </xf>
    <xf numFmtId="0" fontId="100" fillId="0" borderId="6" xfId="0" applyFont="1" applyBorder="1" applyAlignment="1" applyProtection="1">
      <alignment horizontal="center" vertical="center"/>
      <protection hidden="1"/>
    </xf>
    <xf numFmtId="0" fontId="101" fillId="0" borderId="6" xfId="0" applyFont="1" applyBorder="1" applyProtection="1">
      <alignment vertical="center"/>
      <protection hidden="1"/>
    </xf>
    <xf numFmtId="0" fontId="97" fillId="0" borderId="6" xfId="1" applyFont="1" applyBorder="1" applyAlignment="1" applyProtection="1">
      <alignment horizontal="right" vertical="center" shrinkToFit="1"/>
      <protection hidden="1"/>
    </xf>
    <xf numFmtId="0" fontId="102" fillId="0" borderId="6" xfId="0" applyFont="1" applyBorder="1">
      <alignment vertical="center"/>
    </xf>
    <xf numFmtId="0" fontId="103" fillId="0" borderId="6" xfId="0" applyFont="1" applyBorder="1" applyAlignment="1">
      <alignment horizontal="center" vertical="center"/>
    </xf>
    <xf numFmtId="0" fontId="103" fillId="0" borderId="6" xfId="0" applyFont="1" applyBorder="1">
      <alignment vertical="center"/>
    </xf>
    <xf numFmtId="0" fontId="104" fillId="0" borderId="6" xfId="0" applyFont="1" applyBorder="1" applyAlignment="1">
      <alignment horizontal="right" vertical="center"/>
    </xf>
    <xf numFmtId="0" fontId="105" fillId="0" borderId="1" xfId="0" applyFont="1" applyBorder="1" applyAlignment="1">
      <alignment horizontal="center" vertical="center"/>
    </xf>
    <xf numFmtId="0" fontId="105" fillId="0" borderId="6" xfId="0" applyFont="1" applyBorder="1" applyAlignment="1">
      <alignment horizontal="center" vertical="center"/>
    </xf>
    <xf numFmtId="0" fontId="41" fillId="0" borderId="33" xfId="0" applyFont="1" applyBorder="1" applyAlignment="1" applyProtection="1">
      <alignment horizontal="center" vertical="center" wrapText="1"/>
      <protection locked="0"/>
    </xf>
    <xf numFmtId="0" fontId="41" fillId="0" borderId="34" xfId="0" applyFont="1" applyBorder="1" applyAlignment="1">
      <alignment horizontal="left" vertical="top"/>
    </xf>
    <xf numFmtId="0" fontId="8" fillId="0" borderId="29" xfId="0" applyFont="1" applyBorder="1" applyAlignment="1">
      <alignment vertical="top"/>
    </xf>
    <xf numFmtId="0" fontId="41" fillId="5" borderId="31" xfId="0" applyFont="1" applyFill="1" applyBorder="1" applyAlignment="1" applyProtection="1">
      <alignment horizontal="left" vertical="top" wrapText="1"/>
      <protection locked="0"/>
    </xf>
    <xf numFmtId="177" fontId="41" fillId="5" borderId="23" xfId="0" applyNumberFormat="1" applyFont="1" applyFill="1" applyBorder="1" applyAlignment="1" applyProtection="1">
      <alignment horizontal="left" vertical="top" wrapText="1"/>
      <protection locked="0"/>
    </xf>
    <xf numFmtId="0" fontId="41" fillId="5" borderId="23" xfId="0" applyFont="1" applyFill="1" applyBorder="1" applyAlignment="1" applyProtection="1">
      <alignment horizontal="left" vertical="top" wrapText="1"/>
      <protection locked="0"/>
    </xf>
    <xf numFmtId="0" fontId="41" fillId="0" borderId="24" xfId="0" applyFont="1" applyBorder="1" applyAlignment="1">
      <alignment vertical="top" wrapText="1"/>
    </xf>
    <xf numFmtId="0" fontId="41" fillId="0" borderId="30" xfId="0" applyFont="1" applyBorder="1" applyAlignment="1">
      <alignment vertical="top" wrapText="1"/>
    </xf>
    <xf numFmtId="177" fontId="108" fillId="5" borderId="23" xfId="0" applyNumberFormat="1" applyFont="1" applyFill="1" applyBorder="1" applyAlignment="1" applyProtection="1">
      <alignment horizontal="left" vertical="top" wrapText="1"/>
      <protection locked="0"/>
    </xf>
    <xf numFmtId="0" fontId="2" fillId="0" borderId="24" xfId="0" applyFont="1" applyBorder="1" applyAlignment="1">
      <alignment vertical="top" wrapText="1"/>
    </xf>
    <xf numFmtId="0" fontId="41" fillId="5" borderId="35" xfId="0" applyFont="1" applyFill="1" applyBorder="1" applyAlignment="1" applyProtection="1">
      <alignment horizontal="left" vertical="top" wrapText="1"/>
      <protection locked="0"/>
    </xf>
    <xf numFmtId="0" fontId="41" fillId="4" borderId="23" xfId="0" applyFont="1" applyFill="1" applyBorder="1" applyAlignment="1">
      <alignment horizontal="left" vertical="top" wrapText="1"/>
    </xf>
    <xf numFmtId="0" fontId="41" fillId="5" borderId="28" xfId="0" applyFont="1" applyFill="1" applyBorder="1" applyAlignment="1" applyProtection="1">
      <alignment horizontal="left" vertical="top" wrapText="1"/>
      <protection locked="0"/>
    </xf>
    <xf numFmtId="0" fontId="110" fillId="6" borderId="0" xfId="1" applyFont="1" applyFill="1" applyBorder="1">
      <alignment vertical="center"/>
    </xf>
    <xf numFmtId="0" fontId="0" fillId="0" borderId="1" xfId="0" applyBorder="1" applyProtection="1">
      <alignment vertical="center"/>
      <protection hidden="1"/>
    </xf>
    <xf numFmtId="0" fontId="2" fillId="0" borderId="0" xfId="0" applyFont="1" applyAlignment="1" applyProtection="1">
      <alignment horizontal="center" vertical="center"/>
      <protection hidden="1"/>
    </xf>
    <xf numFmtId="49" fontId="8" fillId="0" borderId="0" xfId="0" applyNumberFormat="1" applyFont="1" applyAlignment="1" applyProtection="1">
      <alignment horizontal="center" vertical="center"/>
      <protection hidden="1"/>
    </xf>
    <xf numFmtId="0" fontId="2" fillId="0" borderId="0" xfId="0" applyFo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8" fillId="0" borderId="0" xfId="0" applyFont="1" applyProtection="1">
      <alignment vertical="center"/>
      <protection hidden="1"/>
    </xf>
    <xf numFmtId="0" fontId="69" fillId="0" borderId="0" xfId="0" applyFont="1" applyAlignment="1" applyProtection="1">
      <alignment horizontal="left" vertical="top" indent="1"/>
      <protection hidden="1"/>
    </xf>
    <xf numFmtId="0" fontId="116" fillId="9" borderId="0" xfId="0" applyFont="1" applyFill="1" applyProtection="1">
      <alignment vertical="center"/>
      <protection hidden="1"/>
    </xf>
    <xf numFmtId="0" fontId="2" fillId="9" borderId="0" xfId="0" applyFont="1" applyFill="1" applyAlignment="1" applyProtection="1">
      <alignment horizontal="left" vertical="top"/>
      <protection hidden="1"/>
    </xf>
    <xf numFmtId="0" fontId="66" fillId="9" borderId="0" xfId="0" applyFont="1" applyFill="1" applyAlignment="1" applyProtection="1">
      <alignment horizontal="center" vertical="center" wrapText="1"/>
      <protection hidden="1"/>
    </xf>
    <xf numFmtId="0" fontId="2" fillId="2" borderId="8" xfId="0" applyFont="1" applyFill="1" applyBorder="1" applyProtection="1">
      <alignment vertical="center"/>
      <protection hidden="1"/>
    </xf>
    <xf numFmtId="0" fontId="8" fillId="0" borderId="0" xfId="0" applyFont="1" applyAlignment="1" applyProtection="1">
      <alignment horizontal="center"/>
      <protection hidden="1"/>
    </xf>
    <xf numFmtId="0" fontId="8" fillId="0" borderId="0" xfId="0" applyFont="1" applyAlignment="1" applyProtection="1">
      <alignment horizontal="left" wrapText="1"/>
      <protection hidden="1"/>
    </xf>
    <xf numFmtId="0" fontId="8" fillId="0" borderId="0" xfId="0" applyFont="1" applyAlignment="1" applyProtection="1">
      <alignment horizontal="center" wrapText="1"/>
      <protection hidden="1"/>
    </xf>
    <xf numFmtId="0" fontId="59" fillId="0" borderId="0" xfId="0" applyFont="1" applyAlignment="1" applyProtection="1">
      <alignment horizontal="center" vertical="center" wrapText="1"/>
      <protection hidden="1"/>
    </xf>
    <xf numFmtId="0" fontId="51" fillId="0" borderId="0" xfId="0" applyFont="1" applyAlignment="1" applyProtection="1">
      <alignment horizontal="center"/>
      <protection hidden="1"/>
    </xf>
    <xf numFmtId="0" fontId="56" fillId="0" borderId="0" xfId="0" applyFont="1" applyAlignment="1" applyProtection="1">
      <alignment horizontal="left"/>
      <protection hidden="1"/>
    </xf>
    <xf numFmtId="0" fontId="41" fillId="0" borderId="0" xfId="0" applyFont="1" applyAlignment="1" applyProtection="1">
      <alignment horizontal="left" wrapText="1"/>
      <protection hidden="1"/>
    </xf>
    <xf numFmtId="0" fontId="8" fillId="0" borderId="0" xfId="0" applyFont="1" applyAlignment="1" applyProtection="1">
      <alignment wrapText="1"/>
      <protection hidden="1"/>
    </xf>
    <xf numFmtId="0" fontId="2" fillId="0" borderId="0" xfId="0" applyFont="1" applyAlignment="1" applyProtection="1">
      <protection hidden="1"/>
    </xf>
    <xf numFmtId="0" fontId="2" fillId="0" borderId="17" xfId="0" applyFont="1" applyBorder="1" applyProtection="1">
      <alignment vertical="center"/>
      <protection hidden="1"/>
    </xf>
    <xf numFmtId="0" fontId="8" fillId="0" borderId="24" xfId="0" applyFont="1" applyBorder="1" applyAlignment="1" applyProtection="1">
      <alignment vertical="top" wrapText="1"/>
      <protection hidden="1"/>
    </xf>
    <xf numFmtId="0" fontId="41" fillId="0" borderId="23" xfId="0" applyFont="1" applyBorder="1" applyAlignment="1" applyProtection="1">
      <alignment horizontal="left" vertical="top" wrapText="1"/>
      <protection hidden="1"/>
    </xf>
    <xf numFmtId="0" fontId="66" fillId="0" borderId="0" xfId="0" applyFont="1" applyAlignment="1" applyProtection="1">
      <alignment horizontal="center" vertical="center" wrapText="1"/>
      <protection hidden="1"/>
    </xf>
    <xf numFmtId="0" fontId="41" fillId="0" borderId="37" xfId="0" applyFont="1" applyBorder="1" applyAlignment="1" applyProtection="1">
      <alignment horizontal="left" vertical="top" wrapText="1"/>
      <protection hidden="1"/>
    </xf>
    <xf numFmtId="0" fontId="41" fillId="0" borderId="35" xfId="0" applyFont="1" applyBorder="1" applyAlignment="1" applyProtection="1">
      <alignment horizontal="left" vertical="top" wrapText="1"/>
      <protection hidden="1"/>
    </xf>
    <xf numFmtId="0" fontId="2" fillId="0" borderId="19" xfId="0" applyFont="1" applyBorder="1" applyProtection="1">
      <alignment vertical="center"/>
      <protection hidden="1"/>
    </xf>
    <xf numFmtId="0" fontId="2" fillId="0" borderId="15" xfId="0" applyFont="1" applyBorder="1" applyProtection="1">
      <alignment vertical="center"/>
      <protection hidden="1"/>
    </xf>
    <xf numFmtId="0" fontId="41" fillId="0" borderId="17" xfId="0" applyFont="1" applyBorder="1" applyAlignment="1" applyProtection="1">
      <alignment horizontal="center" vertical="center" wrapText="1"/>
      <protection hidden="1"/>
    </xf>
    <xf numFmtId="0" fontId="8" fillId="0" borderId="16" xfId="0" applyFont="1" applyBorder="1" applyAlignment="1" applyProtection="1">
      <alignment vertical="top"/>
      <protection hidden="1"/>
    </xf>
    <xf numFmtId="0" fontId="8" fillId="0" borderId="10" xfId="0" applyFont="1" applyBorder="1" applyProtection="1">
      <alignment vertical="center"/>
      <protection hidden="1"/>
    </xf>
    <xf numFmtId="0" fontId="41" fillId="0" borderId="18" xfId="0" applyFont="1" applyBorder="1" applyAlignment="1" applyProtection="1">
      <alignment horizontal="left" vertical="top"/>
      <protection hidden="1"/>
    </xf>
    <xf numFmtId="0" fontId="8" fillId="0" borderId="11" xfId="0" applyFont="1" applyBorder="1" applyAlignment="1" applyProtection="1">
      <alignment vertical="top"/>
      <protection hidden="1"/>
    </xf>
    <xf numFmtId="0" fontId="41" fillId="0" borderId="34" xfId="0" applyFont="1" applyBorder="1" applyAlignment="1" applyProtection="1">
      <alignment horizontal="left" vertical="top"/>
      <protection hidden="1"/>
    </xf>
    <xf numFmtId="0" fontId="8" fillId="0" borderId="29" xfId="0" applyFont="1" applyBorder="1" applyAlignment="1" applyProtection="1">
      <alignment vertical="top"/>
      <protection hidden="1"/>
    </xf>
    <xf numFmtId="0" fontId="41" fillId="0" borderId="37" xfId="0" applyFont="1" applyBorder="1" applyAlignment="1" applyProtection="1">
      <alignment horizontal="left" vertical="top"/>
      <protection hidden="1"/>
    </xf>
    <xf numFmtId="0" fontId="8" fillId="0" borderId="35" xfId="0" applyFont="1" applyBorder="1" applyAlignment="1" applyProtection="1">
      <alignment vertical="top"/>
      <protection hidden="1"/>
    </xf>
    <xf numFmtId="0" fontId="2" fillId="0" borderId="21" xfId="0" applyFont="1" applyBorder="1" applyProtection="1">
      <alignment vertical="center"/>
      <protection hidden="1"/>
    </xf>
    <xf numFmtId="0" fontId="8" fillId="0" borderId="0" xfId="0" applyFont="1" applyAlignment="1" applyProtection="1">
      <protection hidden="1"/>
    </xf>
    <xf numFmtId="0" fontId="41" fillId="2" borderId="8" xfId="0" applyFont="1" applyFill="1" applyBorder="1" applyAlignment="1" applyProtection="1">
      <alignment horizontal="center" vertical="center" wrapText="1"/>
      <protection hidden="1"/>
    </xf>
    <xf numFmtId="0" fontId="8" fillId="0" borderId="18" xfId="0" applyFont="1" applyBorder="1" applyAlignment="1" applyProtection="1">
      <alignment vertical="top"/>
      <protection hidden="1"/>
    </xf>
    <xf numFmtId="0" fontId="8" fillId="0" borderId="11" xfId="0" applyFont="1" applyBorder="1" applyProtection="1">
      <alignment vertical="center"/>
      <protection hidden="1"/>
    </xf>
    <xf numFmtId="0" fontId="8" fillId="0" borderId="20" xfId="0" applyFont="1" applyBorder="1" applyAlignment="1" applyProtection="1">
      <alignment vertical="top"/>
      <protection hidden="1"/>
    </xf>
    <xf numFmtId="0" fontId="8" fillId="0" borderId="12" xfId="0" applyFont="1" applyBorder="1" applyProtection="1">
      <alignment vertical="center"/>
      <protection hidden="1"/>
    </xf>
    <xf numFmtId="0" fontId="8" fillId="0" borderId="27" xfId="0" applyFont="1" applyBorder="1" applyAlignment="1" applyProtection="1">
      <alignment vertical="top" wrapText="1"/>
      <protection hidden="1"/>
    </xf>
    <xf numFmtId="0" fontId="8" fillId="0" borderId="28" xfId="0" applyFont="1" applyBorder="1" applyProtection="1">
      <alignment vertical="center"/>
      <protection hidden="1"/>
    </xf>
    <xf numFmtId="0" fontId="8" fillId="0" borderId="22" xfId="0" applyFont="1" applyBorder="1" applyAlignment="1" applyProtection="1">
      <alignment vertical="top"/>
      <protection hidden="1"/>
    </xf>
    <xf numFmtId="0" fontId="8" fillId="0" borderId="13" xfId="0" applyFont="1" applyBorder="1" applyProtection="1">
      <alignment vertical="center"/>
      <protection hidden="1"/>
    </xf>
    <xf numFmtId="0" fontId="8" fillId="0" borderId="25" xfId="0" applyFont="1" applyBorder="1" applyAlignment="1" applyProtection="1">
      <alignment vertical="top"/>
      <protection hidden="1"/>
    </xf>
    <xf numFmtId="0" fontId="8" fillId="0" borderId="26" xfId="0" applyFont="1" applyBorder="1" applyProtection="1">
      <alignment vertical="center"/>
      <protection hidden="1"/>
    </xf>
    <xf numFmtId="0" fontId="8" fillId="0" borderId="24" xfId="0" applyFont="1" applyBorder="1" applyAlignment="1" applyProtection="1">
      <alignment horizontal="left" vertical="top" wrapText="1"/>
      <protection hidden="1"/>
    </xf>
    <xf numFmtId="0" fontId="8" fillId="0" borderId="35" xfId="0" applyFont="1" applyBorder="1" applyAlignment="1" applyProtection="1">
      <alignment horizontal="left" vertical="top" wrapText="1"/>
      <protection hidden="1"/>
    </xf>
    <xf numFmtId="0" fontId="56" fillId="0" borderId="0" xfId="0" applyFont="1" applyAlignment="1" applyProtection="1">
      <alignment horizontal="left" wrapText="1"/>
      <protection hidden="1"/>
    </xf>
    <xf numFmtId="0" fontId="8" fillId="0" borderId="30" xfId="0" applyFont="1" applyBorder="1" applyAlignment="1" applyProtection="1">
      <alignment vertical="top" wrapText="1"/>
      <protection hidden="1"/>
    </xf>
    <xf numFmtId="0" fontId="41" fillId="0" borderId="21" xfId="0" applyFont="1" applyBorder="1" applyAlignment="1" applyProtection="1">
      <alignment horizontal="center" vertical="center" wrapText="1"/>
      <protection hidden="1"/>
    </xf>
    <xf numFmtId="0" fontId="50" fillId="0" borderId="0" xfId="0" applyFont="1" applyAlignment="1" applyProtection="1">
      <alignment horizontal="center"/>
      <protection hidden="1"/>
    </xf>
    <xf numFmtId="0" fontId="8" fillId="0" borderId="10" xfId="0" applyFont="1" applyBorder="1" applyAlignment="1" applyProtection="1">
      <alignment vertical="top"/>
      <protection hidden="1"/>
    </xf>
    <xf numFmtId="0" fontId="8" fillId="0" borderId="12" xfId="0" applyFont="1" applyBorder="1" applyAlignment="1" applyProtection="1">
      <alignment vertical="top"/>
      <protection hidden="1"/>
    </xf>
    <xf numFmtId="0" fontId="41" fillId="0" borderId="24" xfId="0" applyFont="1" applyBorder="1" applyAlignment="1" applyProtection="1">
      <alignment horizontal="left" vertical="top" wrapText="1"/>
      <protection hidden="1"/>
    </xf>
    <xf numFmtId="0" fontId="41" fillId="0" borderId="24" xfId="0" applyFont="1" applyBorder="1" applyAlignment="1" applyProtection="1">
      <alignment vertical="top" wrapText="1"/>
      <protection hidden="1"/>
    </xf>
    <xf numFmtId="0" fontId="41" fillId="0" borderId="36" xfId="0" applyFont="1" applyBorder="1" applyAlignment="1" applyProtection="1">
      <alignment horizontal="left" vertical="top" wrapText="1"/>
      <protection hidden="1"/>
    </xf>
    <xf numFmtId="0" fontId="8" fillId="0" borderId="36" xfId="0" applyFont="1" applyBorder="1" applyAlignment="1" applyProtection="1">
      <alignment vertical="top" wrapText="1"/>
      <protection hidden="1"/>
    </xf>
    <xf numFmtId="0" fontId="8" fillId="0" borderId="24" xfId="0" applyFont="1" applyBorder="1" applyAlignment="1" applyProtection="1">
      <alignment vertical="top"/>
      <protection hidden="1"/>
    </xf>
    <xf numFmtId="0" fontId="8" fillId="0" borderId="23" xfId="0" applyFont="1" applyBorder="1" applyProtection="1">
      <alignment vertical="center"/>
      <protection hidden="1"/>
    </xf>
    <xf numFmtId="0" fontId="2" fillId="0" borderId="38" xfId="0" applyFont="1" applyBorder="1" applyProtection="1">
      <alignment vertical="center"/>
      <protection hidden="1"/>
    </xf>
    <xf numFmtId="0" fontId="64" fillId="0" borderId="0" xfId="1" applyFont="1" applyFill="1" applyBorder="1" applyAlignment="1" applyProtection="1">
      <alignment horizontal="left" vertical="top" wrapText="1"/>
      <protection hidden="1"/>
    </xf>
    <xf numFmtId="0" fontId="8" fillId="0" borderId="11" xfId="0" applyFont="1" applyBorder="1" applyAlignment="1" applyProtection="1">
      <alignment vertical="top" wrapText="1"/>
      <protection hidden="1"/>
    </xf>
    <xf numFmtId="0" fontId="8" fillId="0" borderId="12" xfId="0" applyFont="1" applyBorder="1" applyAlignment="1" applyProtection="1">
      <alignment vertical="top" wrapText="1"/>
      <protection hidden="1"/>
    </xf>
    <xf numFmtId="0" fontId="56" fillId="0" borderId="9" xfId="0" applyFont="1" applyBorder="1" applyAlignment="1" applyProtection="1">
      <alignment horizontal="left" wrapText="1"/>
      <protection hidden="1"/>
    </xf>
    <xf numFmtId="0" fontId="8" fillId="0" borderId="9" xfId="0" applyFont="1" applyBorder="1" applyAlignment="1" applyProtection="1">
      <alignment wrapText="1"/>
      <protection hidden="1"/>
    </xf>
    <xf numFmtId="0" fontId="50" fillId="0" borderId="9" xfId="0" applyFont="1" applyBorder="1" applyAlignment="1" applyProtection="1">
      <alignment horizontal="center"/>
      <protection hidden="1"/>
    </xf>
    <xf numFmtId="0" fontId="64" fillId="0" borderId="0" xfId="1" applyFont="1" applyAlignment="1" applyProtection="1">
      <alignment horizontal="center"/>
      <protection hidden="1"/>
    </xf>
    <xf numFmtId="0" fontId="2" fillId="0" borderId="0" xfId="0" applyFont="1" applyAlignment="1" applyProtection="1">
      <alignment vertical="top"/>
      <protection hidden="1"/>
    </xf>
    <xf numFmtId="0" fontId="2" fillId="0" borderId="1" xfId="0" applyFont="1" applyBorder="1" applyAlignment="1" applyProtection="1">
      <alignment vertical="center" wrapText="1"/>
      <protection hidden="1"/>
    </xf>
    <xf numFmtId="0" fontId="6" fillId="0" borderId="0" xfId="0" applyFont="1" applyAlignment="1" applyProtection="1">
      <alignment horizontal="center" vertical="center"/>
      <protection hidden="1"/>
    </xf>
    <xf numFmtId="176" fontId="41" fillId="5" borderId="31" xfId="0" applyNumberFormat="1" applyFont="1" applyFill="1" applyBorder="1" applyAlignment="1" applyProtection="1">
      <alignment horizontal="left" vertical="top" wrapText="1" indent="1"/>
      <protection hidden="1"/>
    </xf>
    <xf numFmtId="0" fontId="2" fillId="0" borderId="9" xfId="0" applyFont="1" applyBorder="1" applyProtection="1">
      <alignment vertical="center"/>
      <protection hidden="1"/>
    </xf>
    <xf numFmtId="0" fontId="2" fillId="0" borderId="1" xfId="0" applyFont="1" applyBorder="1" applyProtection="1">
      <alignment vertical="center"/>
      <protection hidden="1"/>
    </xf>
    <xf numFmtId="0" fontId="16" fillId="0" borderId="1" xfId="0" applyFont="1" applyBorder="1" applyAlignment="1" applyProtection="1">
      <alignment horizontal="left" vertical="top" wrapText="1"/>
      <protection hidden="1"/>
    </xf>
    <xf numFmtId="0" fontId="57" fillId="0" borderId="1" xfId="0" applyFont="1" applyBorder="1" applyAlignment="1" applyProtection="1">
      <alignment horizontal="center" vertical="center" wrapText="1"/>
      <protection hidden="1"/>
    </xf>
    <xf numFmtId="0" fontId="0" fillId="9" borderId="0" xfId="0" applyFill="1" applyProtection="1">
      <alignment vertical="center"/>
      <protection hidden="1"/>
    </xf>
    <xf numFmtId="0" fontId="51" fillId="9" borderId="0" xfId="0" applyFont="1" applyFill="1" applyAlignment="1" applyProtection="1">
      <alignment horizontal="center" vertical="center"/>
      <protection hidden="1"/>
    </xf>
    <xf numFmtId="0" fontId="51" fillId="0" borderId="0" xfId="0" applyFont="1" applyAlignment="1" applyProtection="1">
      <alignment horizontal="center" vertical="center"/>
      <protection hidden="1"/>
    </xf>
    <xf numFmtId="0" fontId="68" fillId="0" borderId="0" xfId="0" applyFont="1" applyAlignment="1" applyProtection="1">
      <alignment horizontal="left" vertical="top"/>
      <protection hidden="1"/>
    </xf>
    <xf numFmtId="0" fontId="65" fillId="0" borderId="0" xfId="0" applyFont="1" applyAlignment="1" applyProtection="1">
      <alignment horizontal="left" vertical="center" indent="1"/>
      <protection hidden="1"/>
    </xf>
    <xf numFmtId="0" fontId="1" fillId="9" borderId="0" xfId="1" applyFill="1" applyProtection="1">
      <alignment vertical="center"/>
      <protection hidden="1"/>
    </xf>
    <xf numFmtId="0" fontId="0" fillId="0" borderId="0" xfId="0" applyAlignment="1" applyProtection="1">
      <alignment horizontal="left" vertical="center" wrapText="1" indent="1"/>
      <protection hidden="1"/>
    </xf>
    <xf numFmtId="0" fontId="0" fillId="0" borderId="0" xfId="0" applyAlignment="1" applyProtection="1">
      <alignment vertical="center" wrapText="1"/>
      <protection hidden="1"/>
    </xf>
    <xf numFmtId="0" fontId="65" fillId="0" borderId="0" xfId="0" applyFont="1" applyAlignment="1" applyProtection="1">
      <alignment vertical="center" wrapText="1"/>
      <protection hidden="1"/>
    </xf>
    <xf numFmtId="0" fontId="45" fillId="0" borderId="0" xfId="0" applyFont="1" applyAlignment="1" applyProtection="1">
      <alignment vertical="center" wrapText="1"/>
      <protection hidden="1"/>
    </xf>
    <xf numFmtId="0" fontId="68" fillId="0" borderId="0" xfId="0" applyFont="1" applyProtection="1">
      <alignment vertical="center"/>
      <protection hidden="1"/>
    </xf>
    <xf numFmtId="0" fontId="65" fillId="0" borderId="0" xfId="0" applyFont="1" applyProtection="1">
      <alignment vertical="center"/>
      <protection hidden="1"/>
    </xf>
    <xf numFmtId="0" fontId="89" fillId="0" borderId="0" xfId="0" applyFont="1" applyProtection="1">
      <alignment vertical="center"/>
      <protection hidden="1"/>
    </xf>
    <xf numFmtId="0" fontId="0" fillId="9" borderId="0" xfId="0" applyFill="1" applyAlignment="1" applyProtection="1">
      <alignment vertical="top"/>
      <protection hidden="1"/>
    </xf>
    <xf numFmtId="0" fontId="0" fillId="0" borderId="0" xfId="0" applyAlignment="1" applyProtection="1">
      <alignment vertical="top"/>
      <protection hidden="1"/>
    </xf>
    <xf numFmtId="0" fontId="22" fillId="0" borderId="0" xfId="0" applyFont="1" applyProtection="1">
      <alignment vertical="center"/>
      <protection hidden="1"/>
    </xf>
    <xf numFmtId="0" fontId="95" fillId="0" borderId="0" xfId="0" applyFont="1" applyProtection="1">
      <alignment vertical="center"/>
      <protection hidden="1"/>
    </xf>
    <xf numFmtId="0" fontId="96" fillId="0" borderId="0" xfId="0" applyFont="1" applyProtection="1">
      <alignment vertical="center"/>
      <protection hidden="1"/>
    </xf>
    <xf numFmtId="0" fontId="37" fillId="0" borderId="0" xfId="0" applyFont="1" applyProtection="1">
      <alignment vertical="center"/>
      <protection hidden="1"/>
    </xf>
    <xf numFmtId="0" fontId="91" fillId="6" borderId="0" xfId="1" applyFont="1" applyFill="1" applyBorder="1" applyAlignment="1" applyProtection="1">
      <alignment horizontal="left" vertical="center"/>
      <protection hidden="1"/>
    </xf>
    <xf numFmtId="0" fontId="93" fillId="9" borderId="0" xfId="0" applyFont="1" applyFill="1" applyProtection="1">
      <alignment vertical="center"/>
      <protection hidden="1"/>
    </xf>
    <xf numFmtId="0" fontId="93" fillId="9" borderId="0" xfId="0" applyFont="1" applyFill="1" applyAlignment="1" applyProtection="1">
      <protection hidden="1"/>
    </xf>
    <xf numFmtId="0" fontId="2" fillId="0" borderId="0" xfId="0" applyFont="1" applyAlignment="1">
      <alignment horizontal="center" vertical="top" wrapText="1"/>
    </xf>
    <xf numFmtId="0" fontId="2" fillId="0" borderId="0" xfId="0" applyFont="1" applyAlignment="1">
      <alignment vertical="top"/>
    </xf>
    <xf numFmtId="0" fontId="93" fillId="0" borderId="0" xfId="0" applyFont="1" applyProtection="1">
      <alignment vertical="center"/>
      <protection hidden="1"/>
    </xf>
    <xf numFmtId="0" fontId="17" fillId="0" borderId="0" xfId="0" applyFont="1">
      <alignment vertical="center"/>
    </xf>
    <xf numFmtId="49" fontId="13" fillId="0" borderId="39" xfId="0" applyNumberFormat="1" applyFont="1" applyBorder="1" applyAlignment="1">
      <alignment horizontal="center" vertical="center" wrapText="1"/>
    </xf>
    <xf numFmtId="0" fontId="13" fillId="0" borderId="39" xfId="0" applyFont="1" applyBorder="1" applyAlignment="1">
      <alignment horizontal="center" vertical="center"/>
    </xf>
    <xf numFmtId="0" fontId="8" fillId="0" borderId="27" xfId="0" applyFont="1" applyBorder="1" applyAlignment="1" applyProtection="1">
      <alignment horizontal="left" vertical="top"/>
      <protection hidden="1"/>
    </xf>
    <xf numFmtId="0" fontId="59" fillId="10" borderId="0" xfId="0" applyFont="1" applyFill="1" applyAlignment="1">
      <alignment horizontal="center" vertical="center" wrapText="1"/>
    </xf>
    <xf numFmtId="49" fontId="59" fillId="3" borderId="32" xfId="0" applyNumberFormat="1" applyFont="1" applyFill="1" applyBorder="1" applyAlignment="1">
      <alignment horizontal="center" vertical="center"/>
    </xf>
    <xf numFmtId="176" fontId="47" fillId="0" borderId="6" xfId="0" applyNumberFormat="1" applyFont="1" applyBorder="1" applyAlignment="1" applyProtection="1">
      <alignment horizontal="left" vertical="center" shrinkToFit="1"/>
      <protection hidden="1"/>
    </xf>
    <xf numFmtId="0" fontId="132" fillId="0" borderId="27" xfId="0" applyFont="1" applyBorder="1" applyAlignment="1">
      <alignment horizontal="left" vertical="center"/>
    </xf>
    <xf numFmtId="0" fontId="132" fillId="0" borderId="24" xfId="0" applyFont="1" applyBorder="1" applyAlignment="1">
      <alignment horizontal="left" vertical="center"/>
    </xf>
    <xf numFmtId="176" fontId="132" fillId="0" borderId="24" xfId="0" applyNumberFormat="1" applyFont="1" applyBorder="1" applyAlignment="1">
      <alignment horizontal="left" vertical="center"/>
    </xf>
    <xf numFmtId="0" fontId="26" fillId="0" borderId="6" xfId="0" applyFont="1" applyBorder="1" applyAlignment="1" applyProtection="1">
      <alignment horizontal="center" vertical="center"/>
      <protection locked="0"/>
    </xf>
    <xf numFmtId="0" fontId="26" fillId="0" borderId="6" xfId="0" applyFont="1" applyBorder="1" applyProtection="1">
      <alignment vertical="center"/>
      <protection locked="0"/>
    </xf>
    <xf numFmtId="0" fontId="123" fillId="9" borderId="0" xfId="0" applyFont="1" applyFill="1" applyAlignment="1" applyProtection="1">
      <alignment horizontal="center" vertical="center"/>
      <protection hidden="1"/>
    </xf>
    <xf numFmtId="0" fontId="133" fillId="9" borderId="0" xfId="0" applyFont="1" applyFill="1" applyAlignment="1" applyProtection="1">
      <alignment horizontal="right" vertical="center"/>
      <protection hidden="1"/>
    </xf>
    <xf numFmtId="0" fontId="135" fillId="9" borderId="0" xfId="0" applyFont="1" applyFill="1" applyAlignment="1" applyProtection="1">
      <alignment horizontal="left"/>
      <protection hidden="1"/>
    </xf>
    <xf numFmtId="0" fontId="5" fillId="0" borderId="0" xfId="0" applyFont="1">
      <alignment vertical="center"/>
    </xf>
    <xf numFmtId="0" fontId="62" fillId="0" borderId="0" xfId="0" applyFont="1" applyAlignment="1" applyProtection="1">
      <alignment horizontal="center" vertical="center"/>
      <protection locked="0"/>
    </xf>
    <xf numFmtId="0" fontId="62" fillId="0" borderId="0" xfId="0" applyFont="1" applyAlignment="1">
      <alignment horizontal="center" vertical="center"/>
    </xf>
    <xf numFmtId="0" fontId="68" fillId="0" borderId="0" xfId="0" applyFont="1" applyAlignment="1">
      <alignment horizontal="center" vertical="center"/>
    </xf>
    <xf numFmtId="0" fontId="45" fillId="0" borderId="0" xfId="0" applyFont="1">
      <alignment vertical="center"/>
    </xf>
    <xf numFmtId="0" fontId="47" fillId="0" borderId="0" xfId="0" applyFont="1" applyAlignment="1">
      <alignment horizontal="center" vertical="center"/>
    </xf>
    <xf numFmtId="0" fontId="32" fillId="0" borderId="0" xfId="0" applyFont="1" applyProtection="1">
      <alignment vertical="center"/>
      <protection hidden="1"/>
    </xf>
    <xf numFmtId="0" fontId="48" fillId="0" borderId="0" xfId="0" applyFont="1">
      <alignment vertical="center"/>
    </xf>
    <xf numFmtId="0" fontId="46" fillId="0" borderId="0" xfId="0" applyFont="1">
      <alignment vertical="center"/>
    </xf>
    <xf numFmtId="0" fontId="2" fillId="0" borderId="0" xfId="0" applyFont="1" applyAlignment="1">
      <alignment horizontal="right" vertical="center"/>
    </xf>
    <xf numFmtId="0" fontId="125" fillId="0" borderId="0" xfId="0" applyFont="1" applyProtection="1">
      <alignment vertical="center"/>
      <protection hidden="1"/>
    </xf>
    <xf numFmtId="0" fontId="8" fillId="0" borderId="0" xfId="1" applyFont="1" applyBorder="1">
      <alignment vertical="center"/>
    </xf>
    <xf numFmtId="0" fontId="8" fillId="0" borderId="0" xfId="1" applyFont="1" applyBorder="1" applyAlignment="1">
      <alignment horizontal="left" vertical="center"/>
    </xf>
    <xf numFmtId="0" fontId="124"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49" fontId="0" fillId="0" borderId="0" xfId="0" applyNumberFormat="1">
      <alignment vertical="center"/>
    </xf>
    <xf numFmtId="0" fontId="0" fillId="6" borderId="0" xfId="0" applyFill="1">
      <alignment vertical="center"/>
    </xf>
    <xf numFmtId="0" fontId="43" fillId="6" borderId="0" xfId="0" applyFont="1" applyFill="1">
      <alignment vertical="center"/>
    </xf>
    <xf numFmtId="0" fontId="44" fillId="6" borderId="0" xfId="0" applyFont="1" applyFill="1" applyAlignment="1">
      <alignment horizontal="center" vertical="center"/>
    </xf>
    <xf numFmtId="0" fontId="73" fillId="6" borderId="0" xfId="0" applyFont="1" applyFill="1" applyAlignment="1">
      <alignment horizontal="center" vertical="center" wrapText="1"/>
    </xf>
    <xf numFmtId="0" fontId="74" fillId="0" borderId="0" xfId="0" applyFont="1" applyAlignment="1" applyProtection="1">
      <alignment horizontal="center" vertical="center"/>
      <protection locked="0"/>
    </xf>
    <xf numFmtId="0" fontId="74" fillId="0" borderId="0" xfId="0" applyFont="1" applyAlignment="1">
      <alignment horizontal="center" vertical="center"/>
    </xf>
    <xf numFmtId="0" fontId="72" fillId="0" borderId="0" xfId="0" applyFont="1" applyAlignment="1">
      <alignment horizontal="center" vertical="center"/>
    </xf>
    <xf numFmtId="0" fontId="73" fillId="6" borderId="0" xfId="0" applyFont="1" applyFill="1">
      <alignment vertical="center"/>
    </xf>
    <xf numFmtId="0" fontId="72" fillId="6" borderId="0" xfId="0" applyFont="1" applyFill="1">
      <alignment vertical="center"/>
    </xf>
    <xf numFmtId="0" fontId="72" fillId="9" borderId="0" xfId="0" applyFont="1" applyFill="1">
      <alignment vertical="center"/>
    </xf>
    <xf numFmtId="0" fontId="40" fillId="6" borderId="0" xfId="0" applyFont="1" applyFill="1" applyAlignment="1">
      <alignment horizontal="left" vertical="center"/>
    </xf>
    <xf numFmtId="0" fontId="77" fillId="6" borderId="0" xfId="0" applyFont="1" applyFill="1">
      <alignment vertical="center"/>
    </xf>
    <xf numFmtId="0" fontId="72" fillId="0" borderId="0" xfId="0" applyFont="1" applyProtection="1">
      <alignment vertical="center"/>
      <protection locked="0"/>
    </xf>
    <xf numFmtId="0" fontId="16" fillId="0" borderId="0" xfId="0" applyFont="1" applyProtection="1">
      <alignment vertical="center"/>
      <protection locked="0"/>
    </xf>
    <xf numFmtId="0" fontId="73" fillId="6" borderId="0" xfId="0" applyFont="1" applyFill="1" applyProtection="1">
      <alignment vertical="center"/>
      <protection locked="0"/>
    </xf>
    <xf numFmtId="0" fontId="73" fillId="6" borderId="0" xfId="0" applyFont="1" applyFill="1" applyAlignment="1">
      <alignment horizontal="left" vertical="center"/>
    </xf>
    <xf numFmtId="0" fontId="76" fillId="6" borderId="0" xfId="0" applyFont="1" applyFill="1">
      <alignment vertical="center"/>
    </xf>
    <xf numFmtId="0" fontId="111" fillId="6" borderId="0" xfId="0" applyFont="1" applyFill="1">
      <alignment vertical="center"/>
    </xf>
    <xf numFmtId="0" fontId="73" fillId="6" borderId="0" xfId="0" applyFont="1" applyFill="1" applyAlignment="1">
      <alignment horizontal="center" vertical="center"/>
    </xf>
    <xf numFmtId="0" fontId="73" fillId="0" borderId="0" xfId="0" applyFont="1" applyAlignment="1" applyProtection="1">
      <alignment horizontal="center" vertical="center"/>
      <protection locked="0"/>
    </xf>
    <xf numFmtId="0" fontId="73" fillId="0" borderId="0" xfId="0" applyFont="1" applyAlignment="1">
      <alignment horizontal="center" vertical="center"/>
    </xf>
    <xf numFmtId="0" fontId="56" fillId="6" borderId="0" xfId="0" applyFont="1" applyFill="1" applyAlignment="1">
      <alignment horizontal="left" vertical="center"/>
    </xf>
    <xf numFmtId="0" fontId="56" fillId="6" borderId="0" xfId="0" applyFont="1" applyFill="1">
      <alignment vertical="center"/>
    </xf>
    <xf numFmtId="0" fontId="90" fillId="6" borderId="0" xfId="0" applyFont="1" applyFill="1" applyAlignment="1">
      <alignment horizontal="left" vertical="center"/>
    </xf>
    <xf numFmtId="0" fontId="91" fillId="6" borderId="0" xfId="1" applyFont="1" applyFill="1" applyBorder="1" applyAlignment="1">
      <alignment horizontal="left" vertical="center"/>
    </xf>
    <xf numFmtId="0" fontId="90" fillId="6" borderId="0" xfId="0" applyFont="1" applyFill="1">
      <alignment vertical="center"/>
    </xf>
    <xf numFmtId="0" fontId="90" fillId="6" borderId="0" xfId="1" applyFont="1" applyFill="1" applyBorder="1" applyAlignment="1">
      <alignment horizontal="center" vertical="center"/>
    </xf>
    <xf numFmtId="0" fontId="90" fillId="6" borderId="0" xfId="0" applyFont="1" applyFill="1" applyAlignment="1">
      <alignment horizontal="center" vertical="center"/>
    </xf>
    <xf numFmtId="0" fontId="91" fillId="6" borderId="0" xfId="0" applyFont="1" applyFill="1">
      <alignment vertical="center"/>
    </xf>
    <xf numFmtId="0" fontId="37" fillId="0" borderId="0" xfId="0" applyFont="1" applyAlignment="1"/>
    <xf numFmtId="0" fontId="115" fillId="0" borderId="0" xfId="0" applyFont="1">
      <alignment vertical="center"/>
    </xf>
    <xf numFmtId="0" fontId="116" fillId="9" borderId="0" xfId="0" applyFont="1" applyFill="1">
      <alignment vertical="center"/>
    </xf>
    <xf numFmtId="0" fontId="117" fillId="9" borderId="0" xfId="0" applyFont="1" applyFill="1">
      <alignment vertical="center"/>
    </xf>
    <xf numFmtId="0" fontId="118" fillId="9" borderId="0" xfId="0" applyFont="1" applyFill="1" applyAlignment="1">
      <alignment horizontal="right" vertical="center"/>
    </xf>
    <xf numFmtId="0" fontId="118" fillId="9" borderId="0" xfId="0" applyFont="1" applyFill="1">
      <alignment vertical="center"/>
    </xf>
    <xf numFmtId="0" fontId="116" fillId="0" borderId="0" xfId="0" applyFont="1">
      <alignment vertical="center"/>
    </xf>
    <xf numFmtId="0" fontId="117" fillId="0" borderId="0" xfId="0" applyFont="1">
      <alignment vertical="center"/>
    </xf>
    <xf numFmtId="0" fontId="118" fillId="0" borderId="0" xfId="0" applyFont="1" applyAlignment="1">
      <alignment horizontal="right" vertical="center"/>
    </xf>
    <xf numFmtId="0" fontId="118" fillId="0" borderId="0" xfId="0" applyFont="1">
      <alignment vertical="center"/>
    </xf>
    <xf numFmtId="178" fontId="118" fillId="0" borderId="0" xfId="0" applyNumberFormat="1" applyFont="1" applyAlignment="1">
      <alignment horizontal="left" vertical="center"/>
    </xf>
    <xf numFmtId="0" fontId="119" fillId="0" borderId="0" xfId="0" applyFont="1" applyAlignment="1">
      <alignment horizontal="left" vertical="center"/>
    </xf>
    <xf numFmtId="0" fontId="19" fillId="0" borderId="0" xfId="0" applyFont="1" applyAlignment="1">
      <alignment horizontal="center"/>
    </xf>
    <xf numFmtId="0" fontId="17" fillId="0" borderId="0" xfId="0" applyFont="1" applyAlignment="1">
      <alignment horizontal="center"/>
    </xf>
    <xf numFmtId="0" fontId="9" fillId="0" borderId="0" xfId="0" applyFont="1">
      <alignment vertical="center"/>
    </xf>
    <xf numFmtId="0" fontId="6" fillId="0" borderId="0" xfId="0" applyFont="1">
      <alignment vertical="center"/>
    </xf>
    <xf numFmtId="0" fontId="0" fillId="0" borderId="42" xfId="0" applyBorder="1">
      <alignment vertical="center"/>
    </xf>
    <xf numFmtId="0" fontId="0" fillId="0" borderId="43" xfId="0" applyBorder="1">
      <alignment vertical="center"/>
    </xf>
    <xf numFmtId="0" fontId="4" fillId="0" borderId="43" xfId="0" applyFont="1" applyBorder="1" applyAlignment="1" applyProtection="1">
      <alignment horizontal="center" vertical="center"/>
      <protection locked="0"/>
    </xf>
    <xf numFmtId="0" fontId="4" fillId="0" borderId="43" xfId="0" applyFont="1" applyBorder="1" applyAlignment="1">
      <alignment horizontal="center" vertical="center"/>
    </xf>
    <xf numFmtId="0" fontId="0" fillId="0" borderId="43" xfId="0"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68" fillId="0" borderId="45" xfId="0" applyFont="1" applyBorder="1">
      <alignment vertical="center"/>
    </xf>
    <xf numFmtId="0" fontId="68" fillId="0" borderId="46" xfId="0" applyFont="1" applyBorder="1">
      <alignment vertical="center"/>
    </xf>
    <xf numFmtId="0" fontId="47" fillId="0" borderId="45" xfId="0" applyFont="1" applyBorder="1">
      <alignment vertical="center"/>
    </xf>
    <xf numFmtId="0" fontId="47" fillId="0" borderId="46" xfId="0" applyFont="1" applyBorder="1">
      <alignment vertical="center"/>
    </xf>
    <xf numFmtId="0" fontId="72" fillId="0" borderId="45" xfId="0" applyFont="1" applyBorder="1">
      <alignment vertical="center"/>
    </xf>
    <xf numFmtId="0" fontId="72" fillId="0" borderId="46" xfId="0" applyFont="1" applyBorder="1">
      <alignment vertical="center"/>
    </xf>
    <xf numFmtId="0" fontId="73" fillId="0" borderId="45" xfId="0" applyFont="1" applyBorder="1">
      <alignment vertical="center"/>
    </xf>
    <xf numFmtId="0" fontId="73" fillId="0" borderId="46" xfId="0" applyFont="1" applyBorder="1">
      <alignment vertical="center"/>
    </xf>
    <xf numFmtId="0" fontId="115" fillId="0" borderId="45" xfId="0" applyFont="1" applyBorder="1">
      <alignment vertical="center"/>
    </xf>
    <xf numFmtId="0" fontId="0" fillId="0" borderId="47" xfId="0" applyBorder="1">
      <alignment vertical="center"/>
    </xf>
    <xf numFmtId="0" fontId="0" fillId="0" borderId="48" xfId="0" applyBorder="1">
      <alignment vertical="center"/>
    </xf>
    <xf numFmtId="0" fontId="75" fillId="0" borderId="48" xfId="0" applyFont="1" applyBorder="1">
      <alignment vertical="center"/>
    </xf>
    <xf numFmtId="0" fontId="4" fillId="0" borderId="48" xfId="0" applyFont="1" applyBorder="1" applyAlignment="1" applyProtection="1">
      <alignment horizontal="center" vertical="center"/>
      <protection locked="0"/>
    </xf>
    <xf numFmtId="0" fontId="4" fillId="0" borderId="48" xfId="0" applyFont="1" applyBorder="1" applyAlignment="1">
      <alignment horizontal="center" vertical="center"/>
    </xf>
    <xf numFmtId="0" fontId="0" fillId="0" borderId="48" xfId="0" applyBorder="1" applyAlignment="1">
      <alignment horizontal="center" vertical="center"/>
    </xf>
    <xf numFmtId="0" fontId="0" fillId="0" borderId="49" xfId="0" applyBorder="1">
      <alignment vertical="center"/>
    </xf>
    <xf numFmtId="0" fontId="0" fillId="9" borderId="51" xfId="0" applyFill="1" applyBorder="1">
      <alignment vertical="center"/>
    </xf>
    <xf numFmtId="0" fontId="0" fillId="9" borderId="52" xfId="0" applyFill="1" applyBorder="1">
      <alignment vertical="center"/>
    </xf>
    <xf numFmtId="0" fontId="75" fillId="9" borderId="53" xfId="0" applyFont="1" applyFill="1" applyBorder="1">
      <alignment vertical="center"/>
    </xf>
    <xf numFmtId="0" fontId="79" fillId="9" borderId="54" xfId="0" applyFont="1" applyFill="1" applyBorder="1" applyAlignment="1">
      <alignment horizontal="center" vertical="center"/>
    </xf>
    <xf numFmtId="0" fontId="68" fillId="9" borderId="54" xfId="0" applyFont="1" applyFill="1" applyBorder="1">
      <alignment vertical="center"/>
    </xf>
    <xf numFmtId="0" fontId="53" fillId="9" borderId="54" xfId="0" applyFont="1" applyFill="1" applyBorder="1" applyAlignment="1">
      <alignment horizontal="center" vertical="center"/>
    </xf>
    <xf numFmtId="0" fontId="0" fillId="9" borderId="54" xfId="0" applyFill="1" applyBorder="1">
      <alignment vertical="center"/>
    </xf>
    <xf numFmtId="0" fontId="48" fillId="9" borderId="54" xfId="0" applyFont="1" applyFill="1" applyBorder="1">
      <alignment vertical="center"/>
    </xf>
    <xf numFmtId="0" fontId="16" fillId="9" borderId="53" xfId="0" applyFont="1" applyFill="1" applyBorder="1">
      <alignment vertical="center"/>
    </xf>
    <xf numFmtId="0" fontId="73" fillId="9" borderId="54" xfId="0" applyFont="1" applyFill="1" applyBorder="1" applyAlignment="1">
      <alignment horizontal="center" vertical="center" wrapText="1"/>
    </xf>
    <xf numFmtId="0" fontId="72" fillId="9" borderId="54" xfId="0" applyFont="1" applyFill="1" applyBorder="1">
      <alignment vertical="center"/>
    </xf>
    <xf numFmtId="0" fontId="72" fillId="9" borderId="53" xfId="0" applyFont="1" applyFill="1" applyBorder="1">
      <alignment vertical="center"/>
    </xf>
    <xf numFmtId="0" fontId="73" fillId="9" borderId="54" xfId="0" applyFont="1" applyFill="1" applyBorder="1">
      <alignment vertical="center"/>
    </xf>
    <xf numFmtId="0" fontId="116" fillId="9" borderId="53" xfId="0" applyFont="1" applyFill="1" applyBorder="1">
      <alignment vertical="center"/>
    </xf>
    <xf numFmtId="0" fontId="119" fillId="9" borderId="54" xfId="0" applyFont="1" applyFill="1" applyBorder="1" applyAlignment="1">
      <alignment horizontal="left" vertical="center"/>
    </xf>
    <xf numFmtId="0" fontId="116" fillId="9" borderId="55" xfId="0" applyFont="1" applyFill="1" applyBorder="1">
      <alignment vertical="center"/>
    </xf>
    <xf numFmtId="0" fontId="118" fillId="9" borderId="56" xfId="0" applyFont="1" applyFill="1" applyBorder="1">
      <alignment vertical="center"/>
    </xf>
    <xf numFmtId="178" fontId="118" fillId="9" borderId="56" xfId="0" applyNumberFormat="1" applyFont="1" applyFill="1" applyBorder="1" applyAlignment="1">
      <alignment horizontal="left" vertical="center"/>
    </xf>
    <xf numFmtId="0" fontId="115" fillId="9" borderId="56" xfId="0" applyFont="1" applyFill="1" applyBorder="1">
      <alignment vertical="center"/>
    </xf>
    <xf numFmtId="0" fontId="117" fillId="9" borderId="56" xfId="0" applyFont="1" applyFill="1" applyBorder="1" applyAlignment="1">
      <alignment horizontal="left" vertical="center"/>
    </xf>
    <xf numFmtId="0" fontId="119" fillId="9" borderId="56" xfId="0" applyFont="1" applyFill="1" applyBorder="1" applyAlignment="1">
      <alignment horizontal="left" vertical="center"/>
    </xf>
    <xf numFmtId="0" fontId="119" fillId="9" borderId="57" xfId="0" applyFont="1" applyFill="1" applyBorder="1" applyAlignment="1">
      <alignment horizontal="left" vertical="center"/>
    </xf>
    <xf numFmtId="0" fontId="16" fillId="0" borderId="58" xfId="0" applyFont="1" applyBorder="1" applyProtection="1">
      <alignment vertical="center"/>
      <protection locked="0"/>
    </xf>
    <xf numFmtId="0" fontId="54"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49" fontId="13" fillId="0" borderId="39" xfId="0" applyNumberFormat="1" applyFont="1" applyBorder="1" applyAlignment="1" applyProtection="1">
      <alignment horizontal="center" vertical="center"/>
      <protection hidden="1"/>
    </xf>
    <xf numFmtId="0" fontId="13" fillId="0" borderId="39" xfId="0" applyFont="1" applyBorder="1" applyAlignment="1" applyProtection="1">
      <alignment horizontal="center" vertical="center"/>
      <protection hidden="1"/>
    </xf>
    <xf numFmtId="49" fontId="13" fillId="0" borderId="39" xfId="0" applyNumberFormat="1" applyFont="1" applyBorder="1" applyAlignment="1">
      <alignment horizontal="center" vertical="center"/>
    </xf>
    <xf numFmtId="0" fontId="105" fillId="0" borderId="0" xfId="0" applyFont="1" applyAlignment="1">
      <alignment horizontal="center" vertical="center"/>
    </xf>
    <xf numFmtId="49" fontId="8" fillId="0" borderId="43"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0" borderId="43" xfId="0" applyFont="1" applyBorder="1" applyAlignment="1">
      <alignment horizontal="center" vertical="center"/>
    </xf>
    <xf numFmtId="0" fontId="2" fillId="0" borderId="43" xfId="0" applyFont="1" applyBorder="1">
      <alignment vertical="center"/>
    </xf>
    <xf numFmtId="0" fontId="2" fillId="0" borderId="44" xfId="0" applyFont="1" applyBorder="1">
      <alignment vertical="center"/>
    </xf>
    <xf numFmtId="0" fontId="20" fillId="0" borderId="0" xfId="0" applyFont="1" applyAlignment="1">
      <alignment horizontal="center" vertical="center"/>
    </xf>
    <xf numFmtId="0" fontId="33" fillId="0" borderId="0" xfId="0" applyFont="1" applyAlignment="1">
      <alignment horizontal="center" vertical="center"/>
    </xf>
    <xf numFmtId="0" fontId="2" fillId="0" borderId="46" xfId="0" applyFont="1" applyBorder="1">
      <alignment vertical="center"/>
    </xf>
    <xf numFmtId="0" fontId="2" fillId="9" borderId="0" xfId="0" applyFont="1" applyFill="1" applyAlignment="1">
      <alignment horizontal="center" vertical="center"/>
    </xf>
    <xf numFmtId="0" fontId="128" fillId="0" borderId="0" xfId="0" applyFont="1" applyAlignment="1" applyProtection="1">
      <alignment horizontal="center" vertical="center" wrapText="1"/>
      <protection hidden="1"/>
    </xf>
    <xf numFmtId="0" fontId="12" fillId="0" borderId="0" xfId="0" applyFont="1">
      <alignment vertical="center"/>
    </xf>
    <xf numFmtId="0" fontId="12" fillId="0" borderId="0" xfId="0" applyFont="1" applyAlignment="1">
      <alignment horizontal="center" vertical="center" textRotation="255" shrinkToFit="1"/>
    </xf>
    <xf numFmtId="0" fontId="128" fillId="0" borderId="0" xfId="0" applyFont="1" applyAlignment="1" applyProtection="1">
      <alignment horizontal="center" vertical="center" shrinkToFit="1"/>
      <protection hidden="1"/>
    </xf>
    <xf numFmtId="0" fontId="35" fillId="0" borderId="0" xfId="0" applyFont="1" applyAlignment="1">
      <alignment horizontal="left" vertical="top"/>
    </xf>
    <xf numFmtId="0" fontId="24" fillId="0" borderId="0" xfId="0" applyFont="1" applyAlignment="1">
      <alignment horizontal="center" vertical="center"/>
    </xf>
    <xf numFmtId="0" fontId="37" fillId="0" borderId="0" xfId="0" applyFont="1" applyAlignment="1">
      <alignment vertical="center" wrapText="1"/>
    </xf>
    <xf numFmtId="0" fontId="26" fillId="0" borderId="0" xfId="0" applyFont="1" applyAlignment="1">
      <alignment horizontal="center" vertical="center"/>
    </xf>
    <xf numFmtId="0" fontId="32" fillId="0" borderId="0" xfId="0" applyFont="1">
      <alignment vertical="center"/>
    </xf>
    <xf numFmtId="0" fontId="26" fillId="0" borderId="0" xfId="0" applyFont="1">
      <alignment vertical="center"/>
    </xf>
    <xf numFmtId="0" fontId="32" fillId="0" borderId="0" xfId="0" applyFont="1" applyAlignment="1">
      <alignment horizontal="center" vertical="center"/>
    </xf>
    <xf numFmtId="0" fontId="35" fillId="0" borderId="0" xfId="0" applyFont="1" applyAlignment="1">
      <alignment horizontal="center" vertical="center"/>
    </xf>
    <xf numFmtId="0" fontId="35" fillId="0" borderId="0" xfId="0" applyFont="1">
      <alignment vertical="center"/>
    </xf>
    <xf numFmtId="0" fontId="18" fillId="0" borderId="0" xfId="0" applyFont="1" applyAlignment="1">
      <alignment horizontal="center" vertical="center"/>
    </xf>
    <xf numFmtId="0" fontId="31" fillId="0" borderId="0" xfId="0" applyFont="1" applyAlignment="1">
      <alignment horizontal="right" vertical="center"/>
    </xf>
    <xf numFmtId="0" fontId="29" fillId="0" borderId="0" xfId="0" applyFont="1" applyAlignment="1">
      <alignment horizontal="center" vertical="center"/>
    </xf>
    <xf numFmtId="0" fontId="35" fillId="0" borderId="0" xfId="0" applyFont="1" applyAlignment="1">
      <alignment vertical="center" wrapText="1"/>
    </xf>
    <xf numFmtId="0" fontId="105" fillId="0" borderId="0" xfId="0" applyFont="1" applyAlignment="1" applyProtection="1">
      <alignment horizontal="center" vertical="center"/>
      <protection hidden="1"/>
    </xf>
    <xf numFmtId="0" fontId="37" fillId="0" borderId="0" xfId="0" applyFont="1">
      <alignment vertical="center"/>
    </xf>
    <xf numFmtId="0" fontId="37" fillId="0" borderId="46" xfId="0" applyFont="1" applyBorder="1">
      <alignment vertical="center"/>
    </xf>
    <xf numFmtId="0" fontId="7" fillId="0" borderId="0" xfId="0" applyFont="1" applyAlignment="1">
      <alignment horizontal="center" vertical="center"/>
    </xf>
    <xf numFmtId="0" fontId="30" fillId="0" borderId="0" xfId="0" applyFont="1" applyAlignment="1">
      <alignment horizontal="center" vertical="center"/>
    </xf>
    <xf numFmtId="0" fontId="39"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left" vertical="center"/>
    </xf>
    <xf numFmtId="0" fontId="130" fillId="0" borderId="0" xfId="0" applyFont="1">
      <alignment vertical="center"/>
    </xf>
    <xf numFmtId="0" fontId="1" fillId="0" borderId="0" xfId="1" applyBorder="1" applyProtection="1">
      <alignment vertical="center"/>
    </xf>
    <xf numFmtId="0" fontId="27" fillId="0" borderId="0" xfId="0" applyFont="1" applyAlignment="1">
      <alignment horizontal="center" vertical="center"/>
    </xf>
    <xf numFmtId="0" fontId="37" fillId="0" borderId="0" xfId="0" applyFont="1" applyAlignment="1">
      <alignment horizontal="center" vertical="center"/>
    </xf>
    <xf numFmtId="0" fontId="35" fillId="0" borderId="0" xfId="0" applyFont="1" applyAlignment="1">
      <alignment horizontal="right" vertical="center"/>
    </xf>
    <xf numFmtId="0" fontId="11" fillId="0" borderId="0" xfId="0" applyFont="1">
      <alignment vertical="center"/>
    </xf>
    <xf numFmtId="0" fontId="30" fillId="0" borderId="0" xfId="0" applyFont="1">
      <alignment vertical="center"/>
    </xf>
    <xf numFmtId="0" fontId="37" fillId="0" borderId="0" xfId="0" applyFont="1" applyAlignment="1">
      <alignment horizontal="center" vertical="top"/>
    </xf>
    <xf numFmtId="0" fontId="14" fillId="0" borderId="0" xfId="0" applyFont="1" applyAlignment="1">
      <alignment horizontal="center"/>
    </xf>
    <xf numFmtId="0" fontId="35" fillId="0" borderId="0" xfId="0" applyFont="1" applyAlignment="1">
      <alignment horizontal="left" vertical="top" wrapText="1"/>
    </xf>
    <xf numFmtId="0" fontId="31" fillId="0" borderId="0" xfId="0" applyFont="1" applyAlignment="1">
      <alignment horizontal="center"/>
    </xf>
    <xf numFmtId="0" fontId="35" fillId="0" borderId="0" xfId="0" applyFont="1" applyAlignment="1">
      <alignment horizontal="left" vertical="center"/>
    </xf>
    <xf numFmtId="0" fontId="105" fillId="0" borderId="0" xfId="0" applyFont="1" applyAlignment="1">
      <alignment horizontal="center" vertical="center" wrapText="1"/>
    </xf>
    <xf numFmtId="0" fontId="2" fillId="0" borderId="46" xfId="0" applyFont="1" applyBorder="1" applyAlignment="1">
      <alignment horizontal="center" vertical="center"/>
    </xf>
    <xf numFmtId="0" fontId="25" fillId="0" borderId="0" xfId="0" applyFont="1" applyAlignment="1">
      <alignment horizontal="left" vertical="center"/>
    </xf>
    <xf numFmtId="0" fontId="22" fillId="0" borderId="0" xfId="0" applyFont="1">
      <alignment vertical="center"/>
    </xf>
    <xf numFmtId="0" fontId="35" fillId="0" borderId="0" xfId="0" applyFont="1" applyAlignment="1">
      <alignment horizontal="left" vertical="center" wrapText="1"/>
    </xf>
    <xf numFmtId="0" fontId="26" fillId="0" borderId="0" xfId="0" applyFont="1" applyAlignment="1">
      <alignment horizontal="left" vertical="center"/>
    </xf>
    <xf numFmtId="0" fontId="18" fillId="0" borderId="0" xfId="0" applyFont="1" applyAlignment="1">
      <alignment horizontal="left" vertical="top" textRotation="180"/>
    </xf>
    <xf numFmtId="0" fontId="25" fillId="0" borderId="0" xfId="0" applyFont="1">
      <alignment vertical="center"/>
    </xf>
    <xf numFmtId="0" fontId="28" fillId="0" borderId="0" xfId="0" applyFont="1">
      <alignment vertical="center"/>
    </xf>
    <xf numFmtId="0" fontId="105" fillId="0" borderId="0" xfId="0" applyFont="1" applyAlignment="1">
      <alignment vertical="center" wrapText="1"/>
    </xf>
    <xf numFmtId="0" fontId="19" fillId="0" borderId="0" xfId="0" applyFont="1">
      <alignment vertical="center"/>
    </xf>
    <xf numFmtId="0" fontId="37" fillId="0" borderId="0" xfId="0" applyFont="1" applyAlignment="1">
      <alignment horizontal="right" vertical="top"/>
    </xf>
    <xf numFmtId="0" fontId="30" fillId="0" borderId="0" xfId="0" applyFont="1" applyAlignment="1">
      <alignment horizontal="left" vertical="center"/>
    </xf>
    <xf numFmtId="0" fontId="36" fillId="0" borderId="0" xfId="0" applyFont="1" applyAlignment="1">
      <alignment horizontal="center" vertical="center"/>
    </xf>
    <xf numFmtId="0" fontId="99" fillId="0" borderId="0" xfId="0" applyFont="1" applyAlignment="1">
      <alignment horizontal="center" vertical="center"/>
    </xf>
    <xf numFmtId="0" fontId="10" fillId="0" borderId="0" xfId="0" applyFont="1" applyAlignment="1">
      <alignment horizontal="center" vertical="top" textRotation="180"/>
    </xf>
    <xf numFmtId="0" fontId="31" fillId="0" borderId="0" xfId="0" applyFont="1" applyAlignment="1">
      <alignment horizontal="center" vertical="center"/>
    </xf>
    <xf numFmtId="0" fontId="12" fillId="0" borderId="0" xfId="0" applyFont="1" applyAlignment="1">
      <alignment vertical="center" wrapText="1"/>
    </xf>
    <xf numFmtId="0" fontId="34" fillId="0" borderId="0" xfId="0" applyFont="1">
      <alignment vertical="center"/>
    </xf>
    <xf numFmtId="0" fontId="31" fillId="0" borderId="0" xfId="0" applyFont="1">
      <alignment vertical="center"/>
    </xf>
    <xf numFmtId="0" fontId="12" fillId="0" borderId="0" xfId="0" applyFont="1" applyProtection="1">
      <alignment vertical="center"/>
      <protection hidden="1"/>
    </xf>
    <xf numFmtId="0" fontId="37" fillId="0" borderId="0" xfId="0" applyFont="1" applyAlignment="1">
      <alignment horizontal="center"/>
    </xf>
    <xf numFmtId="0" fontId="31" fillId="0" borderId="0" xfId="0" applyFont="1" applyAlignment="1">
      <alignment horizontal="left" vertical="center"/>
    </xf>
    <xf numFmtId="0" fontId="25" fillId="0" borderId="0" xfId="0" applyFont="1" applyAlignment="1" applyProtection="1">
      <alignment horizontal="center" vertical="center" wrapText="1"/>
      <protection hidden="1"/>
    </xf>
    <xf numFmtId="0" fontId="26" fillId="0" borderId="0" xfId="0" applyFont="1" applyProtection="1">
      <alignment vertical="center"/>
      <protection hidden="1"/>
    </xf>
    <xf numFmtId="0" fontId="109" fillId="0" borderId="0" xfId="1" applyFont="1" applyBorder="1" applyAlignment="1" applyProtection="1">
      <alignment horizontal="center" vertical="center"/>
      <protection hidden="1"/>
    </xf>
    <xf numFmtId="49" fontId="13" fillId="0" borderId="0" xfId="0" applyNumberFormat="1" applyFont="1" applyAlignment="1">
      <alignment horizontal="center" vertical="center" wrapText="1"/>
    </xf>
    <xf numFmtId="0" fontId="2" fillId="0" borderId="46" xfId="0" applyFont="1" applyBorder="1" applyProtection="1">
      <alignment vertical="center"/>
      <protection hidden="1"/>
    </xf>
    <xf numFmtId="49" fontId="13" fillId="0" borderId="0" xfId="0" applyNumberFormat="1"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6" fillId="9" borderId="0" xfId="0" applyFont="1" applyFill="1" applyAlignment="1" applyProtection="1">
      <alignment horizontal="center" vertical="center"/>
      <protection hidden="1"/>
    </xf>
    <xf numFmtId="0" fontId="137" fillId="9" borderId="0" xfId="0" applyFont="1" applyFill="1" applyAlignment="1" applyProtection="1">
      <alignment horizontal="left" vertical="center"/>
      <protection hidden="1"/>
    </xf>
    <xf numFmtId="0" fontId="52" fillId="0" borderId="0" xfId="0" applyFont="1" applyAlignment="1">
      <alignment horizontal="center" vertical="center"/>
    </xf>
    <xf numFmtId="0" fontId="59" fillId="0" borderId="0" xfId="0" applyFont="1" applyAlignment="1">
      <alignment horizontal="center" vertical="center"/>
    </xf>
    <xf numFmtId="0" fontId="17" fillId="0" borderId="48" xfId="0" applyFont="1" applyBorder="1" applyAlignment="1">
      <alignment horizontal="center" vertical="center"/>
    </xf>
    <xf numFmtId="0" fontId="54" fillId="0" borderId="48" xfId="0" applyFont="1" applyBorder="1" applyAlignment="1">
      <alignment horizontal="center" vertical="center"/>
    </xf>
    <xf numFmtId="0" fontId="19" fillId="0" borderId="48" xfId="0" applyFont="1" applyBorder="1" applyAlignment="1">
      <alignment horizontal="center" vertical="center"/>
    </xf>
    <xf numFmtId="0" fontId="17" fillId="0" borderId="48" xfId="0" applyFont="1" applyBorder="1">
      <alignment vertical="center"/>
    </xf>
    <xf numFmtId="49" fontId="13" fillId="0" borderId="48" xfId="0" applyNumberFormat="1" applyFont="1" applyBorder="1" applyAlignment="1">
      <alignment horizontal="center" vertical="center"/>
    </xf>
    <xf numFmtId="0" fontId="17" fillId="0" borderId="49" xfId="0" applyFont="1" applyBorder="1">
      <alignment vertical="center"/>
    </xf>
    <xf numFmtId="0" fontId="54" fillId="0" borderId="6" xfId="0" applyFont="1" applyBorder="1" applyAlignment="1">
      <alignment horizontal="center" vertical="center"/>
    </xf>
    <xf numFmtId="0" fontId="54" fillId="0" borderId="0" xfId="0" applyFont="1">
      <alignment vertical="center"/>
    </xf>
    <xf numFmtId="0" fontId="135" fillId="9" borderId="0" xfId="0" applyFont="1" applyFill="1" applyAlignment="1" applyProtection="1">
      <alignment horizontal="center" vertical="center"/>
      <protection hidden="1"/>
    </xf>
    <xf numFmtId="0" fontId="54" fillId="0" borderId="1" xfId="0" applyFont="1" applyBorder="1" applyAlignment="1">
      <alignment horizontal="center" vertical="center"/>
    </xf>
    <xf numFmtId="0" fontId="54" fillId="0" borderId="1" xfId="0" applyFont="1" applyBorder="1">
      <alignment vertical="center"/>
    </xf>
    <xf numFmtId="0" fontId="142" fillId="0" borderId="6" xfId="0" applyFont="1" applyBorder="1">
      <alignment vertical="center"/>
    </xf>
    <xf numFmtId="49" fontId="31" fillId="0" borderId="0" xfId="0" applyNumberFormat="1" applyFont="1" applyAlignment="1">
      <alignment horizontal="center" vertical="center"/>
    </xf>
    <xf numFmtId="49" fontId="12" fillId="0" borderId="0" xfId="0" applyNumberFormat="1" applyFont="1" applyAlignment="1">
      <alignment horizontal="center" vertical="center"/>
    </xf>
    <xf numFmtId="0" fontId="12" fillId="0" borderId="39" xfId="0" applyFont="1" applyBorder="1" applyAlignment="1">
      <alignment horizontal="center" vertical="center"/>
    </xf>
    <xf numFmtId="0" fontId="12" fillId="7" borderId="0" xfId="0" applyFont="1" applyFill="1" applyAlignment="1">
      <alignment horizontal="center" vertical="center"/>
    </xf>
    <xf numFmtId="0" fontId="12" fillId="10" borderId="0" xfId="0" applyFont="1" applyFill="1" applyAlignment="1">
      <alignment horizontal="center" vertical="center"/>
    </xf>
    <xf numFmtId="0" fontId="12" fillId="5" borderId="0" xfId="0" applyFont="1" applyFill="1" applyAlignment="1">
      <alignment horizontal="center" vertical="center"/>
    </xf>
    <xf numFmtId="0" fontId="2" fillId="0" borderId="40" xfId="0" applyFont="1" applyBorder="1">
      <alignment vertical="center"/>
    </xf>
    <xf numFmtId="0" fontId="26" fillId="0" borderId="39" xfId="0" applyFont="1" applyBorder="1" applyAlignment="1">
      <alignment horizontal="center" vertical="center"/>
    </xf>
    <xf numFmtId="0" fontId="12" fillId="10" borderId="39" xfId="0" applyFont="1" applyFill="1" applyBorder="1" applyAlignment="1">
      <alignment horizontal="center" vertical="center"/>
    </xf>
    <xf numFmtId="0" fontId="26" fillId="10" borderId="39" xfId="0" applyFont="1" applyFill="1" applyBorder="1" applyAlignment="1">
      <alignment horizontal="center" vertical="center"/>
    </xf>
    <xf numFmtId="0" fontId="2" fillId="0" borderId="39" xfId="0" applyFont="1" applyBorder="1">
      <alignment vertical="center"/>
    </xf>
    <xf numFmtId="0" fontId="2" fillId="0" borderId="39" xfId="0" applyFont="1" applyBorder="1" applyAlignment="1">
      <alignment horizontal="center" vertical="center"/>
    </xf>
    <xf numFmtId="49" fontId="12" fillId="0" borderId="39" xfId="0" applyNumberFormat="1" applyFont="1" applyBorder="1" applyAlignment="1">
      <alignment horizontal="center" vertical="center"/>
    </xf>
    <xf numFmtId="0" fontId="12" fillId="8" borderId="39" xfId="0" applyFont="1" applyFill="1" applyBorder="1" applyAlignment="1">
      <alignment horizontal="center" vertical="center"/>
    </xf>
    <xf numFmtId="0" fontId="13" fillId="0" borderId="61" xfId="0" applyFont="1" applyBorder="1" applyAlignment="1">
      <alignment horizontal="center" vertical="center"/>
    </xf>
    <xf numFmtId="0" fontId="13" fillId="0" borderId="1" xfId="0" applyFont="1" applyBorder="1" applyAlignment="1">
      <alignment horizontal="center" vertical="center"/>
    </xf>
    <xf numFmtId="0" fontId="12" fillId="0" borderId="62" xfId="0" applyFont="1" applyBorder="1" applyAlignment="1">
      <alignment horizontal="center" vertical="center"/>
    </xf>
    <xf numFmtId="0" fontId="12" fillId="0" borderId="41" xfId="0" applyFont="1" applyBorder="1" applyAlignment="1">
      <alignment horizontal="center" vertical="center"/>
    </xf>
    <xf numFmtId="0" fontId="26" fillId="0" borderId="41" xfId="0" applyFont="1" applyBorder="1" applyAlignment="1">
      <alignment horizontal="center" vertical="center"/>
    </xf>
    <xf numFmtId="0" fontId="26" fillId="5" borderId="41" xfId="0" applyFont="1" applyFill="1" applyBorder="1" applyAlignment="1">
      <alignment horizontal="center" vertical="center"/>
    </xf>
    <xf numFmtId="0" fontId="12" fillId="11" borderId="62" xfId="0" applyFont="1" applyFill="1" applyBorder="1" applyAlignment="1">
      <alignment horizontal="center" vertical="center"/>
    </xf>
    <xf numFmtId="0" fontId="12" fillId="11" borderId="41" xfId="0" applyFont="1" applyFill="1" applyBorder="1" applyAlignment="1">
      <alignment horizontal="center" vertical="center"/>
    </xf>
    <xf numFmtId="0" fontId="12" fillId="2" borderId="41" xfId="0" applyFont="1" applyFill="1" applyBorder="1" applyAlignment="1">
      <alignment horizontal="center" vertical="center"/>
    </xf>
    <xf numFmtId="0" fontId="12" fillId="5" borderId="62" xfId="0" applyFont="1" applyFill="1" applyBorder="1" applyAlignment="1">
      <alignment horizontal="center" vertical="center"/>
    </xf>
    <xf numFmtId="0" fontId="12" fillId="5" borderId="41" xfId="0" applyFont="1" applyFill="1" applyBorder="1" applyAlignment="1">
      <alignment horizontal="center" vertical="center"/>
    </xf>
    <xf numFmtId="49" fontId="12" fillId="5" borderId="41" xfId="0" applyNumberFormat="1" applyFont="1" applyFill="1" applyBorder="1" applyAlignment="1">
      <alignment horizontal="center" vertical="center"/>
    </xf>
    <xf numFmtId="0" fontId="12" fillId="12" borderId="41" xfId="0" applyFont="1" applyFill="1" applyBorder="1" applyAlignment="1">
      <alignment horizontal="center" vertical="center"/>
    </xf>
    <xf numFmtId="0" fontId="13" fillId="5" borderId="70" xfId="0" applyFont="1" applyFill="1" applyBorder="1" applyAlignment="1">
      <alignment horizontal="center" vertical="center"/>
    </xf>
    <xf numFmtId="0" fontId="13" fillId="5" borderId="64" xfId="0" applyFont="1" applyFill="1" applyBorder="1" applyAlignment="1">
      <alignment horizontal="center" vertical="center"/>
    </xf>
    <xf numFmtId="0" fontId="2" fillId="5" borderId="64" xfId="0" applyFont="1" applyFill="1" applyBorder="1">
      <alignment vertical="center"/>
    </xf>
    <xf numFmtId="0" fontId="12" fillId="0" borderId="68" xfId="0" applyFont="1" applyBorder="1" applyAlignment="1">
      <alignment horizontal="center" vertical="center" textRotation="255"/>
    </xf>
    <xf numFmtId="0" fontId="12" fillId="9" borderId="62" xfId="0" applyFont="1" applyFill="1" applyBorder="1" applyAlignment="1">
      <alignment horizontal="center" vertical="center"/>
    </xf>
    <xf numFmtId="0" fontId="12" fillId="9" borderId="41" xfId="0" applyFont="1" applyFill="1" applyBorder="1" applyAlignment="1">
      <alignment horizontal="center" vertical="center"/>
    </xf>
    <xf numFmtId="0" fontId="26" fillId="9" borderId="41" xfId="0" applyFont="1" applyFill="1" applyBorder="1" applyAlignment="1">
      <alignment horizontal="center" vertical="center"/>
    </xf>
    <xf numFmtId="0" fontId="26" fillId="16" borderId="41" xfId="0" applyFont="1" applyFill="1" applyBorder="1" applyAlignment="1">
      <alignment horizontal="center" vertical="center"/>
    </xf>
    <xf numFmtId="0" fontId="2" fillId="16" borderId="64" xfId="0" applyFont="1" applyFill="1" applyBorder="1">
      <alignment vertical="center"/>
    </xf>
    <xf numFmtId="0" fontId="2" fillId="16" borderId="0" xfId="0" applyFont="1" applyFill="1" applyAlignment="1">
      <alignment horizontal="center" vertical="center"/>
    </xf>
    <xf numFmtId="49" fontId="13" fillId="16" borderId="0" xfId="0" applyNumberFormat="1" applyFont="1" applyFill="1" applyAlignment="1">
      <alignment horizontal="center" vertical="center" wrapText="1"/>
    </xf>
    <xf numFmtId="0" fontId="26" fillId="16" borderId="69" xfId="0" applyFont="1" applyFill="1" applyBorder="1" applyAlignment="1">
      <alignment horizontal="center" vertical="center"/>
    </xf>
    <xf numFmtId="0" fontId="2" fillId="16" borderId="66" xfId="0" applyFont="1" applyFill="1" applyBorder="1">
      <alignment vertical="center"/>
    </xf>
    <xf numFmtId="0" fontId="2" fillId="0" borderId="71" xfId="0" applyFont="1" applyBorder="1" applyAlignment="1">
      <alignment horizontal="center" vertical="center"/>
    </xf>
    <xf numFmtId="0" fontId="12" fillId="4" borderId="0" xfId="0" applyFont="1" applyFill="1" applyAlignment="1">
      <alignment horizontal="center" vertical="center"/>
    </xf>
    <xf numFmtId="0" fontId="86" fillId="0" borderId="6" xfId="0" applyFont="1" applyBorder="1" applyAlignment="1" applyProtection="1">
      <alignment horizontal="center" vertical="center"/>
      <protection hidden="1"/>
    </xf>
    <xf numFmtId="0" fontId="20" fillId="9" borderId="53" xfId="0" applyFont="1" applyFill="1" applyBorder="1" applyAlignment="1">
      <alignment horizontal="center" vertical="center"/>
    </xf>
    <xf numFmtId="0" fontId="2" fillId="9" borderId="54" xfId="0" applyFont="1" applyFill="1" applyBorder="1">
      <alignment vertical="center"/>
    </xf>
    <xf numFmtId="0" fontId="4" fillId="9" borderId="53" xfId="0" applyFont="1" applyFill="1" applyBorder="1" applyAlignment="1">
      <alignment horizontal="center" vertical="center"/>
    </xf>
    <xf numFmtId="0" fontId="2" fillId="9" borderId="54" xfId="0" applyFont="1" applyFill="1" applyBorder="1" applyAlignment="1">
      <alignment horizontal="center" vertical="center"/>
    </xf>
    <xf numFmtId="0" fontId="4" fillId="9" borderId="53" xfId="0" applyFont="1" applyFill="1" applyBorder="1" applyAlignment="1" applyProtection="1">
      <alignment horizontal="center" vertical="center"/>
      <protection hidden="1"/>
    </xf>
    <xf numFmtId="0" fontId="2" fillId="9" borderId="54" xfId="0" applyFont="1" applyFill="1" applyBorder="1" applyProtection="1">
      <alignment vertical="center"/>
      <protection hidden="1"/>
    </xf>
    <xf numFmtId="0" fontId="120" fillId="9" borderId="55" xfId="0" applyFont="1" applyFill="1" applyBorder="1" applyAlignment="1" applyProtection="1">
      <alignment horizontal="center" vertical="center"/>
      <protection hidden="1"/>
    </xf>
    <xf numFmtId="0" fontId="121" fillId="9" borderId="56" xfId="0" applyFont="1" applyFill="1" applyBorder="1" applyAlignment="1" applyProtection="1">
      <alignment horizontal="center" vertical="center"/>
      <protection hidden="1"/>
    </xf>
    <xf numFmtId="0" fontId="118" fillId="9" borderId="56" xfId="0" applyFont="1" applyFill="1" applyBorder="1" applyAlignment="1" applyProtection="1">
      <alignment horizontal="center" vertical="center"/>
      <protection hidden="1"/>
    </xf>
    <xf numFmtId="178" fontId="122" fillId="9" borderId="56" xfId="0" applyNumberFormat="1" applyFont="1" applyFill="1" applyBorder="1" applyAlignment="1" applyProtection="1">
      <alignment horizontal="center" vertical="center"/>
      <protection hidden="1"/>
    </xf>
    <xf numFmtId="178" fontId="114" fillId="9" borderId="56" xfId="0" applyNumberFormat="1" applyFont="1" applyFill="1" applyBorder="1" applyAlignment="1" applyProtection="1">
      <alignment horizontal="center" vertical="center"/>
      <protection hidden="1"/>
    </xf>
    <xf numFmtId="178" fontId="113" fillId="9" borderId="56" xfId="0" applyNumberFormat="1" applyFont="1" applyFill="1" applyBorder="1" applyProtection="1">
      <alignment vertical="center"/>
      <protection hidden="1"/>
    </xf>
    <xf numFmtId="0" fontId="137" fillId="9" borderId="56" xfId="0" applyFont="1" applyFill="1" applyBorder="1" applyAlignment="1" applyProtection="1">
      <alignment horizontal="center" vertical="center"/>
      <protection hidden="1"/>
    </xf>
    <xf numFmtId="0" fontId="19" fillId="9" borderId="56" xfId="0" applyFont="1" applyFill="1" applyBorder="1" applyAlignment="1" applyProtection="1">
      <alignment horizontal="center" vertical="center"/>
      <protection hidden="1"/>
    </xf>
    <xf numFmtId="0" fontId="2" fillId="9" borderId="57" xfId="0" applyFont="1" applyFill="1" applyBorder="1" applyProtection="1">
      <alignment vertical="center"/>
      <protection hidden="1"/>
    </xf>
    <xf numFmtId="49" fontId="31" fillId="3" borderId="40" xfId="0" applyNumberFormat="1" applyFont="1" applyFill="1" applyBorder="1" applyAlignment="1">
      <alignment horizontal="center" vertical="center" shrinkToFit="1"/>
    </xf>
    <xf numFmtId="0" fontId="31" fillId="3" borderId="40" xfId="0" applyFont="1" applyFill="1" applyBorder="1" applyAlignment="1">
      <alignment horizontal="center" vertical="center" shrinkToFit="1"/>
    </xf>
    <xf numFmtId="0" fontId="31" fillId="0" borderId="40" xfId="0" applyFont="1" applyBorder="1" applyAlignment="1">
      <alignment horizontal="center" vertical="center" shrinkToFit="1"/>
    </xf>
    <xf numFmtId="0" fontId="31" fillId="16" borderId="40" xfId="0" applyFont="1" applyFill="1" applyBorder="1" applyAlignment="1">
      <alignment horizontal="center" vertical="center" shrinkToFit="1"/>
    </xf>
    <xf numFmtId="0" fontId="31" fillId="16" borderId="8" xfId="0" applyFont="1" applyFill="1" applyBorder="1" applyAlignment="1">
      <alignment horizontal="center" vertical="center" shrinkToFit="1"/>
    </xf>
    <xf numFmtId="49" fontId="31" fillId="0" borderId="39" xfId="0" applyNumberFormat="1" applyFont="1" applyBorder="1" applyAlignment="1">
      <alignment horizontal="center" vertical="center"/>
    </xf>
    <xf numFmtId="0" fontId="13" fillId="9" borderId="39" xfId="0" applyFont="1" applyFill="1" applyBorder="1" applyAlignment="1">
      <alignment horizontal="center" vertical="center"/>
    </xf>
    <xf numFmtId="0" fontId="13" fillId="9" borderId="0" xfId="0" applyFont="1" applyFill="1" applyAlignment="1">
      <alignment horizontal="center" vertical="center"/>
    </xf>
    <xf numFmtId="49" fontId="13" fillId="5" borderId="0" xfId="0" applyNumberFormat="1" applyFont="1" applyFill="1" applyAlignment="1">
      <alignment horizontal="center" vertical="center"/>
    </xf>
    <xf numFmtId="0" fontId="66" fillId="9" borderId="0" xfId="0" applyFont="1" applyFill="1" applyAlignment="1" applyProtection="1">
      <alignment horizontal="center" vertical="center"/>
      <protection hidden="1"/>
    </xf>
    <xf numFmtId="0" fontId="66" fillId="9" borderId="0" xfId="0" applyFont="1" applyFill="1" applyAlignment="1" applyProtection="1">
      <alignment horizontal="center" vertical="center" wrapText="1"/>
      <protection locked="0" hidden="1"/>
    </xf>
    <xf numFmtId="0" fontId="66" fillId="9" borderId="0" xfId="0" applyFont="1" applyFill="1" applyAlignment="1" applyProtection="1">
      <alignment horizontal="center" vertical="top" wrapText="1"/>
      <protection hidden="1"/>
    </xf>
    <xf numFmtId="0" fontId="143" fillId="9" borderId="0" xfId="0" applyFont="1" applyFill="1" applyAlignment="1" applyProtection="1">
      <alignment horizontal="center" wrapText="1"/>
      <protection hidden="1"/>
    </xf>
    <xf numFmtId="0" fontId="66" fillId="9" borderId="0" xfId="0" applyFont="1" applyFill="1" applyAlignment="1" applyProtection="1">
      <alignment horizontal="center" wrapText="1"/>
      <protection hidden="1"/>
    </xf>
    <xf numFmtId="0" fontId="145" fillId="9" borderId="0" xfId="0" applyFont="1" applyFill="1" applyAlignment="1" applyProtection="1">
      <alignment horizontal="center" vertical="center" textRotation="90"/>
      <protection hidden="1"/>
    </xf>
    <xf numFmtId="0" fontId="0" fillId="9" borderId="0" xfId="0" applyFill="1">
      <alignment vertical="center"/>
    </xf>
    <xf numFmtId="0" fontId="79" fillId="0" borderId="0" xfId="0" applyFont="1">
      <alignment vertical="center"/>
    </xf>
    <xf numFmtId="0" fontId="79" fillId="9" borderId="0" xfId="0" applyFont="1" applyFill="1">
      <alignment vertical="center"/>
    </xf>
    <xf numFmtId="0" fontId="4" fillId="9" borderId="0" xfId="0" applyFont="1" applyFill="1" applyAlignment="1">
      <alignment horizontal="center" vertical="center"/>
    </xf>
    <xf numFmtId="0" fontId="4" fillId="0" borderId="50" xfId="0" applyFont="1" applyBorder="1" applyAlignment="1">
      <alignment horizontal="center" vertical="center"/>
    </xf>
    <xf numFmtId="0" fontId="2" fillId="0" borderId="51" xfId="0" applyFont="1" applyBorder="1" applyAlignment="1">
      <alignment horizontal="center" vertical="center"/>
    </xf>
    <xf numFmtId="0" fontId="54" fillId="0" borderId="51" xfId="0" applyFont="1" applyBorder="1" applyAlignment="1">
      <alignment horizontal="center" vertical="center"/>
    </xf>
    <xf numFmtId="0" fontId="11" fillId="0" borderId="51" xfId="0" applyFont="1" applyBorder="1" applyAlignment="1">
      <alignment horizontal="center" vertical="center"/>
    </xf>
    <xf numFmtId="0" fontId="5" fillId="0" borderId="51" xfId="0" applyFont="1" applyBorder="1" applyAlignment="1">
      <alignment horizontal="center" vertical="center"/>
    </xf>
    <xf numFmtId="0" fontId="17" fillId="0" borderId="51" xfId="0" applyFont="1" applyBorder="1" applyAlignment="1">
      <alignment horizontal="center" vertical="center"/>
    </xf>
    <xf numFmtId="0" fontId="19" fillId="0" borderId="51" xfId="0" applyFont="1" applyBorder="1" applyAlignment="1">
      <alignment horizontal="center" vertical="center"/>
    </xf>
    <xf numFmtId="0" fontId="2" fillId="0" borderId="52" xfId="0" applyFont="1" applyBorder="1">
      <alignment vertical="center"/>
    </xf>
    <xf numFmtId="0" fontId="20" fillId="0" borderId="53" xfId="0" applyFont="1" applyBorder="1" applyAlignment="1">
      <alignment horizontal="center" vertical="center"/>
    </xf>
    <xf numFmtId="0" fontId="2" fillId="0" borderId="54" xfId="0" applyFont="1" applyBorder="1">
      <alignment vertical="center"/>
    </xf>
    <xf numFmtId="0" fontId="19"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97"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84" fillId="0" borderId="0" xfId="0" applyFont="1" applyProtection="1">
      <alignment vertical="center"/>
      <protection hidden="1"/>
    </xf>
    <xf numFmtId="0" fontId="47" fillId="0" borderId="0" xfId="0" applyFont="1" applyProtection="1">
      <alignment vertical="center"/>
      <protection hidden="1"/>
    </xf>
    <xf numFmtId="0" fontId="47" fillId="0" borderId="0" xfId="0" applyFont="1" applyAlignment="1" applyProtection="1">
      <alignment horizontal="center" vertical="center" shrinkToFit="1"/>
      <protection hidden="1"/>
    </xf>
    <xf numFmtId="0" fontId="84" fillId="0" borderId="0" xfId="0" applyFont="1" applyAlignment="1" applyProtection="1">
      <alignment horizontal="center" vertical="center" shrinkToFit="1"/>
      <protection hidden="1"/>
    </xf>
    <xf numFmtId="0" fontId="79" fillId="0" borderId="0" xfId="0" applyFont="1" applyAlignment="1" applyProtection="1">
      <alignment horizontal="center" vertical="center"/>
      <protection hidden="1"/>
    </xf>
    <xf numFmtId="0" fontId="87" fillId="0" borderId="0" xfId="0" applyFont="1" applyAlignment="1" applyProtection="1">
      <alignment horizontal="center" vertical="center"/>
      <protection hidden="1"/>
    </xf>
    <xf numFmtId="0" fontId="88" fillId="0" borderId="0" xfId="0" applyFont="1" applyProtection="1">
      <alignment vertical="center"/>
      <protection hidden="1"/>
    </xf>
    <xf numFmtId="0" fontId="97" fillId="0" borderId="0" xfId="1" applyFont="1" applyBorder="1" applyAlignment="1" applyProtection="1">
      <alignment horizontal="right" vertical="center" shrinkToFit="1"/>
      <protection hidden="1"/>
    </xf>
    <xf numFmtId="0" fontId="150" fillId="0" borderId="0" xfId="0" applyFont="1" applyAlignment="1" applyProtection="1">
      <alignment horizontal="left" vertical="center" indent="1"/>
      <protection hidden="1"/>
    </xf>
    <xf numFmtId="0" fontId="149" fillId="9" borderId="51" xfId="0" applyFont="1" applyFill="1" applyBorder="1">
      <alignment vertical="center"/>
    </xf>
    <xf numFmtId="0" fontId="30" fillId="19" borderId="0" xfId="0" applyFont="1" applyFill="1" applyAlignment="1">
      <alignment horizontal="left" vertical="center" wrapText="1"/>
    </xf>
    <xf numFmtId="0" fontId="148" fillId="19" borderId="0" xfId="0" applyFont="1" applyFill="1" applyAlignment="1">
      <alignment horizontal="left" vertical="center" wrapText="1"/>
    </xf>
    <xf numFmtId="0" fontId="105" fillId="19" borderId="0" xfId="0" applyFont="1" applyFill="1" applyAlignment="1">
      <alignment horizontal="right" vertical="center" wrapText="1"/>
    </xf>
    <xf numFmtId="0" fontId="29" fillId="19" borderId="0" xfId="0" applyFont="1" applyFill="1" applyAlignment="1">
      <alignment horizontal="center" vertical="center" wrapText="1"/>
    </xf>
    <xf numFmtId="0" fontId="105" fillId="19" borderId="0" xfId="0" applyFont="1" applyFill="1" applyAlignment="1">
      <alignment horizontal="center" vertical="center"/>
    </xf>
    <xf numFmtId="0" fontId="147" fillId="19" borderId="0" xfId="0" applyFont="1" applyFill="1" applyAlignment="1">
      <alignment horizontal="center" vertical="center"/>
    </xf>
    <xf numFmtId="0" fontId="148" fillId="19" borderId="0" xfId="0" applyFont="1" applyFill="1" applyAlignment="1">
      <alignment horizontal="center" vertical="center"/>
    </xf>
    <xf numFmtId="0" fontId="152" fillId="19" borderId="0" xfId="0" applyFont="1" applyFill="1" applyAlignment="1">
      <alignment horizontal="center" vertical="center"/>
    </xf>
    <xf numFmtId="0" fontId="105" fillId="19" borderId="0" xfId="0" applyFont="1" applyFill="1" applyAlignment="1" applyProtection="1">
      <alignment horizontal="center" vertical="center"/>
      <protection hidden="1"/>
    </xf>
    <xf numFmtId="0" fontId="152" fillId="19" borderId="0" xfId="0" applyFont="1" applyFill="1" applyAlignment="1" applyProtection="1">
      <alignment horizontal="center" vertical="center"/>
      <protection hidden="1"/>
    </xf>
    <xf numFmtId="0" fontId="147" fillId="19" borderId="0" xfId="0" applyFont="1" applyFill="1" applyAlignment="1" applyProtection="1">
      <alignment horizontal="center" vertical="center"/>
      <protection hidden="1"/>
    </xf>
    <xf numFmtId="0" fontId="146" fillId="19" borderId="0" xfId="0" applyFont="1" applyFill="1" applyAlignment="1" applyProtection="1">
      <alignment horizontal="center" vertical="center"/>
      <protection hidden="1"/>
    </xf>
    <xf numFmtId="0" fontId="151" fillId="19" borderId="0" xfId="0" applyFont="1" applyFill="1" applyAlignment="1" applyProtection="1">
      <alignment horizontal="center" vertical="center"/>
      <protection hidden="1"/>
    </xf>
    <xf numFmtId="0" fontId="151" fillId="19" borderId="0" xfId="0" applyFont="1" applyFill="1" applyProtection="1">
      <alignment vertical="center"/>
      <protection hidden="1"/>
    </xf>
    <xf numFmtId="0" fontId="151" fillId="19" borderId="0" xfId="0" applyFont="1" applyFill="1" applyAlignment="1">
      <alignment horizontal="center" vertical="center"/>
    </xf>
    <xf numFmtId="0" fontId="151" fillId="19" borderId="0" xfId="0" applyFont="1" applyFill="1" applyAlignment="1" applyProtection="1">
      <alignment horizontal="center" vertical="center" shrinkToFit="1"/>
      <protection hidden="1"/>
    </xf>
    <xf numFmtId="0" fontId="151" fillId="19" borderId="0" xfId="0" applyFont="1" applyFill="1" applyAlignment="1">
      <alignment horizontal="left" vertical="center"/>
    </xf>
    <xf numFmtId="0" fontId="151" fillId="19" borderId="0" xfId="0" applyFont="1" applyFill="1" applyAlignment="1" applyProtection="1">
      <alignment horizontal="left" vertical="center"/>
      <protection hidden="1"/>
    </xf>
    <xf numFmtId="0" fontId="151" fillId="19" borderId="0" xfId="1" applyFont="1" applyFill="1" applyBorder="1" applyAlignment="1" applyProtection="1">
      <alignment horizontal="left" vertical="center" shrinkToFit="1"/>
      <protection hidden="1"/>
    </xf>
    <xf numFmtId="0" fontId="75" fillId="9" borderId="0" xfId="0" applyFont="1" applyFill="1" applyAlignment="1">
      <alignment horizontal="center" vertical="center"/>
    </xf>
    <xf numFmtId="0" fontId="52" fillId="0" borderId="0" xfId="0" applyFont="1" applyAlignment="1" applyProtection="1">
      <alignment horizontal="center" vertical="center"/>
      <protection hidden="1"/>
    </xf>
    <xf numFmtId="0" fontId="2" fillId="2" borderId="74" xfId="0" applyFont="1" applyFill="1" applyBorder="1" applyProtection="1">
      <alignment vertical="center"/>
      <protection hidden="1"/>
    </xf>
    <xf numFmtId="0" fontId="8" fillId="0" borderId="78" xfId="0" applyFont="1" applyBorder="1" applyAlignment="1">
      <alignment vertical="top"/>
    </xf>
    <xf numFmtId="0" fontId="8" fillId="0" borderId="79" xfId="0" applyFont="1" applyBorder="1" applyAlignment="1">
      <alignment vertical="top"/>
    </xf>
    <xf numFmtId="0" fontId="140" fillId="0" borderId="8"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protection hidden="1"/>
    </xf>
    <xf numFmtId="0" fontId="14" fillId="0" borderId="42" xfId="0" applyFont="1" applyBorder="1">
      <alignment vertical="center"/>
    </xf>
    <xf numFmtId="0" fontId="14" fillId="0" borderId="43" xfId="0" applyFont="1" applyBorder="1" applyAlignment="1">
      <alignment horizontal="center" vertical="center"/>
    </xf>
    <xf numFmtId="0" fontId="24" fillId="0" borderId="43" xfId="0" applyFont="1" applyBorder="1" applyAlignment="1">
      <alignment horizontal="center" vertical="center"/>
    </xf>
    <xf numFmtId="0" fontId="14" fillId="0" borderId="45" xfId="0" applyFont="1" applyBorder="1">
      <alignment vertical="center"/>
    </xf>
    <xf numFmtId="0" fontId="24" fillId="0" borderId="0" xfId="0" applyFont="1" applyAlignment="1" applyProtection="1">
      <alignment horizontal="center" vertical="center"/>
      <protection locked="0"/>
    </xf>
    <xf numFmtId="0" fontId="24" fillId="0" borderId="6" xfId="0" applyFont="1" applyBorder="1" applyAlignment="1">
      <alignment horizontal="center" vertical="center"/>
    </xf>
    <xf numFmtId="0" fontId="24" fillId="0" borderId="6" xfId="0" applyFont="1" applyBorder="1" applyAlignment="1" applyProtection="1">
      <alignment horizontal="center" vertical="center"/>
      <protection locked="0"/>
    </xf>
    <xf numFmtId="0" fontId="24" fillId="0" borderId="0" xfId="0" applyFont="1" applyAlignment="1">
      <alignment horizontal="center" vertical="center" shrinkToFit="1"/>
    </xf>
    <xf numFmtId="0" fontId="24" fillId="17" borderId="0" xfId="0" applyFont="1" applyFill="1" applyAlignment="1" applyProtection="1">
      <alignment horizontal="center" vertical="center"/>
      <protection locked="0"/>
    </xf>
    <xf numFmtId="0" fontId="24" fillId="0" borderId="0" xfId="0" applyFont="1">
      <alignment vertical="center"/>
    </xf>
    <xf numFmtId="0" fontId="14" fillId="0" borderId="45" xfId="0" applyFont="1" applyBorder="1" applyAlignment="1">
      <alignment vertical="center" wrapText="1"/>
    </xf>
    <xf numFmtId="0" fontId="14" fillId="0" borderId="45" xfId="0" applyFont="1" applyBorder="1" applyAlignment="1" applyProtection="1">
      <alignment vertical="center" wrapText="1"/>
      <protection hidden="1"/>
    </xf>
    <xf numFmtId="0" fontId="1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4" fillId="0" borderId="47" xfId="0" applyFont="1" applyBorder="1">
      <alignment vertical="center"/>
    </xf>
    <xf numFmtId="0" fontId="14" fillId="0" borderId="48" xfId="0" applyFont="1" applyBorder="1" applyAlignment="1">
      <alignment horizontal="center" vertical="center"/>
    </xf>
    <xf numFmtId="0" fontId="24" fillId="0" borderId="48" xfId="0" applyFont="1" applyBorder="1" applyAlignment="1">
      <alignment horizontal="center" vertical="center"/>
    </xf>
    <xf numFmtId="0" fontId="14" fillId="0" borderId="0" xfId="0" applyFont="1">
      <alignment vertical="center"/>
    </xf>
    <xf numFmtId="0" fontId="155" fillId="0" borderId="0" xfId="0" applyFont="1" applyAlignment="1">
      <alignment horizontal="center" vertical="center"/>
    </xf>
    <xf numFmtId="0" fontId="147" fillId="0" borderId="0" xfId="0" applyFont="1" applyAlignment="1">
      <alignment horizontal="center" vertical="center"/>
    </xf>
    <xf numFmtId="0" fontId="148" fillId="0" borderId="0" xfId="0" applyFont="1" applyAlignment="1">
      <alignment horizontal="center" vertical="center"/>
    </xf>
    <xf numFmtId="0" fontId="152" fillId="0" borderId="0" xfId="0" applyFont="1" applyAlignment="1">
      <alignment horizontal="center" vertical="center"/>
    </xf>
    <xf numFmtId="0" fontId="152" fillId="0" borderId="0" xfId="0" applyFont="1" applyAlignment="1" applyProtection="1">
      <alignment horizontal="center" vertical="center"/>
      <protection hidden="1"/>
    </xf>
    <xf numFmtId="0" fontId="147" fillId="0" borderId="0" xfId="0" applyFont="1" applyAlignment="1" applyProtection="1">
      <alignment horizontal="center" vertical="center"/>
      <protection hidden="1"/>
    </xf>
    <xf numFmtId="0" fontId="146" fillId="0" borderId="0" xfId="0" applyFont="1" applyAlignment="1" applyProtection="1">
      <alignment horizontal="center" vertical="center"/>
      <protection hidden="1"/>
    </xf>
    <xf numFmtId="0" fontId="97" fillId="0" borderId="0" xfId="0" applyFont="1" applyAlignment="1">
      <alignment horizontal="center" vertical="center"/>
    </xf>
    <xf numFmtId="0" fontId="31" fillId="2" borderId="0" xfId="0" applyFont="1" applyFill="1" applyAlignment="1">
      <alignment horizontal="center" vertical="center"/>
    </xf>
    <xf numFmtId="0" fontId="31" fillId="20" borderId="0" xfId="0" applyFont="1" applyFill="1" applyAlignment="1">
      <alignment horizontal="center" vertical="center" shrinkToFit="1"/>
    </xf>
    <xf numFmtId="0" fontId="151" fillId="0" borderId="0" xfId="0" applyFont="1" applyAlignment="1">
      <alignment horizontal="center" vertical="center"/>
    </xf>
    <xf numFmtId="0" fontId="151" fillId="0" borderId="0" xfId="0" applyFont="1" applyAlignment="1" applyProtection="1">
      <alignment horizontal="center" vertical="center"/>
      <protection hidden="1"/>
    </xf>
    <xf numFmtId="0" fontId="151" fillId="0" borderId="0" xfId="0" applyFont="1" applyProtection="1">
      <alignment vertical="center"/>
      <protection hidden="1"/>
    </xf>
    <xf numFmtId="0" fontId="154" fillId="0" borderId="0" xfId="0" applyFont="1" applyAlignment="1" applyProtection="1">
      <alignment horizontal="center" vertical="center"/>
      <protection locked="0"/>
    </xf>
    <xf numFmtId="0" fontId="151" fillId="0" borderId="0" xfId="0" applyFont="1" applyAlignment="1" applyProtection="1">
      <alignment horizontal="center" vertical="center" shrinkToFit="1"/>
      <protection hidden="1"/>
    </xf>
    <xf numFmtId="0" fontId="54" fillId="0" borderId="6" xfId="0" applyFont="1" applyBorder="1" applyAlignment="1" applyProtection="1">
      <alignment horizontal="center" vertical="center"/>
      <protection locked="0"/>
    </xf>
    <xf numFmtId="0" fontId="26" fillId="21" borderId="41" xfId="0" applyFont="1" applyFill="1" applyBorder="1" applyAlignment="1">
      <alignment horizontal="center" vertical="center"/>
    </xf>
    <xf numFmtId="0" fontId="2" fillId="0" borderId="64" xfId="0" applyFont="1" applyBorder="1">
      <alignment vertical="center"/>
    </xf>
    <xf numFmtId="0" fontId="26" fillId="11" borderId="41" xfId="0" applyFont="1" applyFill="1" applyBorder="1" applyAlignment="1">
      <alignment horizontal="center" vertical="center"/>
    </xf>
    <xf numFmtId="0" fontId="26" fillId="2" borderId="41" xfId="0" applyFont="1" applyFill="1" applyBorder="1" applyAlignment="1">
      <alignment horizontal="center" vertical="center"/>
    </xf>
    <xf numFmtId="0" fontId="93" fillId="9" borderId="39" xfId="0" applyFont="1" applyFill="1" applyBorder="1" applyProtection="1">
      <alignment vertical="center"/>
      <protection hidden="1"/>
    </xf>
    <xf numFmtId="0" fontId="8" fillId="0" borderId="13" xfId="0" applyFont="1" applyBorder="1">
      <alignment vertical="center"/>
    </xf>
    <xf numFmtId="0" fontId="2" fillId="2" borderId="9" xfId="0" applyFont="1" applyFill="1" applyBorder="1" applyProtection="1">
      <alignment vertical="center"/>
      <protection hidden="1"/>
    </xf>
    <xf numFmtId="0" fontId="2" fillId="21" borderId="0" xfId="0" applyFont="1" applyFill="1">
      <alignment vertical="center"/>
    </xf>
    <xf numFmtId="0" fontId="31" fillId="6" borderId="0" xfId="0" applyFont="1" applyFill="1" applyAlignment="1"/>
    <xf numFmtId="0" fontId="41" fillId="0" borderId="36" xfId="0" applyFont="1" applyBorder="1" applyAlignment="1" applyProtection="1">
      <alignment vertical="top"/>
      <protection hidden="1"/>
    </xf>
    <xf numFmtId="0" fontId="8" fillId="0" borderId="9" xfId="0" applyFont="1" applyBorder="1" applyAlignment="1" applyProtection="1">
      <alignment horizontal="left" vertical="top" wrapText="1"/>
      <protection hidden="1"/>
    </xf>
    <xf numFmtId="0" fontId="158" fillId="0" borderId="32" xfId="0" applyFont="1" applyBorder="1" applyAlignment="1" applyProtection="1">
      <alignment horizontal="center" vertical="top" wrapText="1"/>
      <protection locked="0" hidden="1"/>
    </xf>
    <xf numFmtId="0" fontId="2" fillId="0" borderId="38" xfId="0" applyFont="1" applyBorder="1" applyAlignment="1">
      <alignment vertical="top"/>
    </xf>
    <xf numFmtId="0" fontId="147" fillId="4" borderId="39" xfId="0" applyFont="1" applyFill="1" applyBorder="1" applyAlignment="1" applyProtection="1">
      <alignment horizontal="center" vertical="center"/>
      <protection hidden="1"/>
    </xf>
    <xf numFmtId="0" fontId="147" fillId="4" borderId="61" xfId="0" applyFont="1" applyFill="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41" fillId="5" borderId="7" xfId="0" applyFont="1" applyFill="1" applyBorder="1" applyAlignment="1" applyProtection="1">
      <alignment horizontal="left" vertical="top" wrapText="1"/>
      <protection locked="0"/>
    </xf>
    <xf numFmtId="0" fontId="2" fillId="0" borderId="19" xfId="0" applyFont="1" applyBorder="1">
      <alignment vertical="center"/>
    </xf>
    <xf numFmtId="0" fontId="147" fillId="0" borderId="39" xfId="0" applyFont="1" applyBorder="1" applyAlignment="1" applyProtection="1">
      <alignment horizontal="center" vertical="center"/>
      <protection hidden="1"/>
    </xf>
    <xf numFmtId="0" fontId="147" fillId="0" borderId="15" xfId="0" applyFont="1" applyBorder="1" applyAlignment="1" applyProtection="1">
      <alignment horizontal="center" vertical="center"/>
      <protection hidden="1"/>
    </xf>
    <xf numFmtId="0" fontId="2" fillId="0" borderId="0" xfId="0" applyFont="1" applyAlignment="1">
      <alignment vertical="center" wrapText="1"/>
    </xf>
    <xf numFmtId="0" fontId="2" fillId="0" borderId="15"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23" xfId="0" applyFont="1" applyBorder="1" applyAlignment="1">
      <alignment vertical="top"/>
    </xf>
    <xf numFmtId="0" fontId="147" fillId="4" borderId="17" xfId="0" applyFont="1" applyFill="1" applyBorder="1" applyAlignment="1" applyProtection="1">
      <alignment horizontal="center" vertical="center"/>
      <protection hidden="1"/>
    </xf>
    <xf numFmtId="0" fontId="147" fillId="4" borderId="19" xfId="0" applyFont="1" applyFill="1" applyBorder="1" applyAlignment="1" applyProtection="1">
      <alignment horizontal="center" vertical="center"/>
      <protection hidden="1"/>
    </xf>
    <xf numFmtId="0" fontId="8" fillId="0" borderId="84" xfId="0" applyFont="1" applyBorder="1" applyAlignment="1" applyProtection="1">
      <alignment vertical="top"/>
      <protection hidden="1"/>
    </xf>
    <xf numFmtId="0" fontId="147" fillId="0" borderId="19" xfId="0" applyFont="1" applyBorder="1" applyAlignment="1" applyProtection="1">
      <alignment horizontal="center" vertical="center"/>
      <protection hidden="1"/>
    </xf>
    <xf numFmtId="0" fontId="159" fillId="4" borderId="15" xfId="0" applyFont="1" applyFill="1" applyBorder="1" applyAlignment="1" applyProtection="1">
      <alignment horizontal="center" vertical="center" wrapText="1"/>
      <protection locked="0"/>
    </xf>
    <xf numFmtId="0" fontId="159" fillId="4" borderId="17" xfId="0" applyFont="1" applyFill="1" applyBorder="1" applyAlignment="1" applyProtection="1">
      <alignment horizontal="center" vertical="center" wrapText="1"/>
      <protection locked="0"/>
    </xf>
    <xf numFmtId="0" fontId="159" fillId="4" borderId="19" xfId="0" applyFont="1" applyFill="1" applyBorder="1" applyAlignment="1" applyProtection="1">
      <alignment horizontal="center" vertical="center" wrapText="1"/>
      <protection locked="0"/>
    </xf>
    <xf numFmtId="0" fontId="159" fillId="4" borderId="77" xfId="0" applyFont="1" applyFill="1" applyBorder="1" applyAlignment="1" applyProtection="1">
      <alignment horizontal="center" vertical="center" wrapText="1"/>
      <protection locked="0"/>
    </xf>
    <xf numFmtId="0" fontId="25" fillId="0" borderId="0" xfId="0" applyFont="1" applyAlignment="1">
      <alignment horizontal="right" vertical="center"/>
    </xf>
    <xf numFmtId="0" fontId="25" fillId="9" borderId="62" xfId="0" applyFont="1" applyFill="1" applyBorder="1" applyAlignment="1">
      <alignment horizontal="center" vertical="center"/>
    </xf>
    <xf numFmtId="0" fontId="25" fillId="9" borderId="41" xfId="0" applyFont="1" applyFill="1" applyBorder="1" applyAlignment="1">
      <alignment horizontal="center" vertical="center"/>
    </xf>
    <xf numFmtId="0" fontId="25" fillId="16" borderId="41" xfId="0" applyFont="1" applyFill="1" applyBorder="1" applyAlignment="1">
      <alignment horizontal="center" vertical="center"/>
    </xf>
    <xf numFmtId="0" fontId="25" fillId="16" borderId="69" xfId="0" applyFont="1" applyFill="1" applyBorder="1" applyAlignment="1">
      <alignment horizontal="center" vertical="center"/>
    </xf>
    <xf numFmtId="0" fontId="2" fillId="0" borderId="0" xfId="0" quotePrefix="1" applyFont="1" applyAlignment="1">
      <alignment horizontal="center" vertical="top" wrapText="1"/>
    </xf>
    <xf numFmtId="0" fontId="93" fillId="9" borderId="0" xfId="0" applyFont="1" applyFill="1" applyAlignment="1" applyProtection="1">
      <alignment horizontal="center" vertical="center"/>
      <protection hidden="1"/>
    </xf>
    <xf numFmtId="0" fontId="93" fillId="9" borderId="0" xfId="0" applyFont="1" applyFill="1" applyAlignment="1" applyProtection="1">
      <alignment horizontal="center"/>
      <protection hidden="1"/>
    </xf>
    <xf numFmtId="0" fontId="93" fillId="9" borderId="38" xfId="0" applyFont="1" applyFill="1" applyBorder="1" applyAlignment="1" applyProtection="1">
      <alignment horizontal="center" vertical="center"/>
      <protection hidden="1"/>
    </xf>
    <xf numFmtId="0" fontId="93" fillId="0" borderId="0" xfId="0" applyFont="1" applyAlignment="1" applyProtection="1">
      <alignment horizontal="center" vertical="center"/>
      <protection hidden="1"/>
    </xf>
    <xf numFmtId="0" fontId="26" fillId="0" borderId="0" xfId="0" applyFont="1" applyAlignment="1" applyProtection="1">
      <alignment horizontal="center" vertical="center"/>
      <protection locked="0"/>
    </xf>
    <xf numFmtId="0" fontId="24" fillId="15" borderId="32"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31" fillId="15" borderId="0" xfId="0" applyFont="1" applyFill="1" applyAlignment="1" applyProtection="1">
      <alignment horizontal="center" vertical="center" shrinkToFit="1"/>
      <protection locked="0"/>
    </xf>
    <xf numFmtId="0" fontId="14" fillId="0" borderId="6"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31" fillId="18" borderId="0" xfId="0" applyFont="1" applyFill="1" applyAlignment="1" applyProtection="1">
      <alignment horizontal="center" vertical="center" shrinkToFit="1"/>
      <protection locked="0"/>
    </xf>
    <xf numFmtId="0" fontId="31" fillId="0" borderId="72" xfId="0" applyFont="1" applyBorder="1" applyAlignment="1" applyProtection="1">
      <alignment horizontal="center" vertical="center"/>
      <protection locked="0"/>
    </xf>
    <xf numFmtId="0" fontId="14" fillId="0" borderId="54" xfId="0" applyFont="1" applyBorder="1" applyAlignment="1" applyProtection="1">
      <alignment horizontal="center" vertical="center" shrinkToFit="1"/>
      <protection locked="0"/>
    </xf>
    <xf numFmtId="0" fontId="31" fillId="2" borderId="0" xfId="0" applyFont="1" applyFill="1" applyAlignment="1" applyProtection="1">
      <alignment horizontal="center" vertical="center"/>
      <protection locked="0"/>
    </xf>
    <xf numFmtId="0" fontId="14" fillId="0" borderId="0" xfId="0" applyFont="1" applyAlignment="1" applyProtection="1">
      <alignment horizontal="center" vertical="center" shrinkToFit="1"/>
      <protection locked="0"/>
    </xf>
    <xf numFmtId="0" fontId="155" fillId="0" borderId="0" xfId="0" applyFont="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24" fillId="15" borderId="40" xfId="0" applyFont="1" applyFill="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0" xfId="0" applyFont="1" applyAlignment="1" applyProtection="1">
      <alignment horizontal="center" vertical="center" shrinkToFit="1"/>
      <protection locked="0"/>
    </xf>
    <xf numFmtId="0" fontId="24" fillId="0" borderId="72" xfId="0" applyFont="1" applyBorder="1" applyAlignment="1" applyProtection="1">
      <alignment horizontal="center" vertical="center"/>
      <protection locked="0"/>
    </xf>
    <xf numFmtId="0" fontId="31" fillId="2" borderId="0" xfId="0" applyFont="1" applyFill="1" applyAlignment="1" applyProtection="1">
      <alignment horizontal="right" vertical="center"/>
      <protection locked="0"/>
    </xf>
    <xf numFmtId="0" fontId="24" fillId="15" borderId="7" xfId="0" applyFont="1" applyFill="1" applyBorder="1" applyAlignment="1" applyProtection="1">
      <alignment horizontal="center" vertical="center"/>
      <protection locked="0"/>
    </xf>
    <xf numFmtId="0" fontId="149" fillId="9" borderId="0" xfId="0" applyFont="1" applyFill="1" applyAlignment="1" applyProtection="1">
      <alignment horizontal="center" vertical="center"/>
      <protection locked="0"/>
    </xf>
    <xf numFmtId="0" fontId="82" fillId="0" borderId="0" xfId="0" applyFont="1" applyAlignment="1" applyProtection="1">
      <protection hidden="1"/>
    </xf>
    <xf numFmtId="0" fontId="20"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38" fillId="0" borderId="0" xfId="0" applyFont="1" applyAlignment="1" applyProtection="1">
      <alignment vertical="top" wrapText="1"/>
      <protection hidden="1"/>
    </xf>
    <xf numFmtId="0" fontId="26" fillId="0" borderId="0" xfId="0" applyFont="1" applyAlignment="1" applyProtection="1">
      <alignment wrapText="1"/>
      <protection hidden="1"/>
    </xf>
    <xf numFmtId="0" fontId="26" fillId="0" borderId="0" xfId="0" applyFont="1" applyAlignment="1" applyProtection="1">
      <alignment horizontal="left" vertical="top" wrapText="1"/>
      <protection hidden="1"/>
    </xf>
    <xf numFmtId="0" fontId="106" fillId="0" borderId="0" xfId="0" applyFont="1" applyAlignment="1" applyProtection="1">
      <alignment horizontal="center" vertical="center"/>
      <protection hidden="1"/>
    </xf>
    <xf numFmtId="0" fontId="26" fillId="0" borderId="0" xfId="0" applyFont="1" applyAlignment="1" applyProtection="1">
      <alignment horizontal="left" vertical="center" wrapText="1"/>
      <protection hidden="1"/>
    </xf>
    <xf numFmtId="0" fontId="54" fillId="0" borderId="0" xfId="0" applyFont="1" applyAlignment="1" applyProtection="1">
      <alignment horizontal="left" vertical="center" wrapText="1"/>
      <protection hidden="1"/>
    </xf>
    <xf numFmtId="0" fontId="131" fillId="0" borderId="0" xfId="0" applyFont="1" applyAlignment="1" applyProtection="1">
      <alignment horizontal="left" vertical="center"/>
      <protection hidden="1"/>
    </xf>
    <xf numFmtId="176" fontId="131" fillId="0" borderId="0" xfId="0" applyNumberFormat="1" applyFont="1" applyAlignment="1" applyProtection="1">
      <alignment horizontal="left" vertical="center"/>
      <protection hidden="1"/>
    </xf>
    <xf numFmtId="0" fontId="26" fillId="0" borderId="6" xfId="0" applyFont="1" applyBorder="1" applyAlignment="1" applyProtection="1">
      <alignment horizontal="left" vertical="center" wrapText="1"/>
      <protection hidden="1"/>
    </xf>
    <xf numFmtId="0" fontId="54" fillId="0" borderId="6" xfId="0" applyFont="1" applyBorder="1" applyAlignment="1" applyProtection="1">
      <alignment horizontal="left" vertical="center" wrapText="1"/>
      <protection hidden="1"/>
    </xf>
    <xf numFmtId="176" fontId="19" fillId="0" borderId="6" xfId="0" applyNumberFormat="1" applyFont="1" applyBorder="1" applyAlignment="1" applyProtection="1">
      <alignment horizontal="center" vertical="center"/>
      <protection hidden="1"/>
    </xf>
    <xf numFmtId="0" fontId="8" fillId="9" borderId="0" xfId="0" applyFont="1" applyFill="1" applyProtection="1">
      <alignment vertical="center"/>
      <protection locked="0"/>
    </xf>
    <xf numFmtId="0" fontId="8" fillId="9" borderId="0" xfId="0" applyFont="1" applyFill="1" applyAlignment="1" applyProtection="1">
      <alignment horizontal="left" vertical="center" wrapText="1"/>
      <protection locked="0"/>
    </xf>
    <xf numFmtId="0" fontId="8" fillId="9" borderId="0" xfId="0" applyFont="1" applyFill="1" applyAlignment="1" applyProtection="1">
      <alignment horizontal="center" vertical="center" wrapText="1"/>
      <protection locked="0"/>
    </xf>
    <xf numFmtId="0" fontId="16" fillId="9" borderId="0" xfId="0"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8" fillId="0" borderId="0" xfId="0" applyFont="1" applyProtection="1">
      <alignment vertical="center"/>
      <protection locked="0"/>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8" fillId="0" borderId="85" xfId="0" applyFont="1" applyBorder="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49" fontId="8" fillId="0" borderId="0" xfId="0" applyNumberFormat="1" applyFont="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0" fontId="59" fillId="0" borderId="0" xfId="0" applyFont="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0" fontId="160" fillId="0" borderId="3"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59" fillId="0" borderId="0" xfId="0" applyFont="1" applyAlignment="1" applyProtection="1">
      <alignment horizontal="center" vertical="center" wrapText="1"/>
      <protection locked="0"/>
    </xf>
    <xf numFmtId="49" fontId="8" fillId="0" borderId="0" xfId="0" applyNumberFormat="1" applyFont="1" applyAlignment="1" applyProtection="1">
      <alignment horizontal="center"/>
      <protection locked="0"/>
    </xf>
    <xf numFmtId="0" fontId="8" fillId="0" borderId="0" xfId="0" applyFont="1" applyAlignment="1" applyProtection="1">
      <alignment horizontal="left" wrapText="1"/>
      <protection locked="0"/>
    </xf>
    <xf numFmtId="0" fontId="8" fillId="0" borderId="0" xfId="0" applyFont="1" applyAlignment="1" applyProtection="1">
      <alignment horizontal="center" wrapText="1"/>
      <protection locked="0"/>
    </xf>
    <xf numFmtId="0" fontId="59" fillId="14" borderId="0" xfId="0" applyFont="1" applyFill="1" applyAlignment="1" applyProtection="1">
      <alignment horizontal="center" vertical="center" wrapText="1"/>
      <protection locked="0"/>
    </xf>
    <xf numFmtId="0" fontId="8" fillId="22" borderId="0" xfId="0" applyFont="1" applyFill="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13" borderId="0" xfId="0" applyFont="1" applyFill="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2" fillId="0" borderId="0" xfId="0" applyFont="1" applyProtection="1">
      <alignment vertical="center"/>
      <protection locked="0"/>
    </xf>
    <xf numFmtId="0" fontId="66" fillId="3" borderId="0" xfId="0" applyFont="1" applyFill="1" applyAlignment="1" applyProtection="1">
      <alignment horizontal="center" vertical="center" wrapText="1"/>
      <protection locked="0"/>
    </xf>
    <xf numFmtId="49" fontId="8" fillId="0" borderId="0" xfId="0" applyNumberFormat="1" applyFont="1" applyAlignment="1" applyProtection="1">
      <alignment horizontal="center" wrapText="1"/>
      <protection locked="0"/>
    </xf>
    <xf numFmtId="49"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center" vertical="center"/>
      <protection locked="0"/>
    </xf>
    <xf numFmtId="0" fontId="59" fillId="11" borderId="0" xfId="0" applyFont="1" applyFill="1" applyAlignment="1" applyProtection="1">
      <alignment horizontal="center" vertical="center" wrapText="1"/>
      <protection locked="0"/>
    </xf>
    <xf numFmtId="0" fontId="59" fillId="10" borderId="0" xfId="0" applyFont="1" applyFill="1" applyAlignment="1" applyProtection="1">
      <alignment horizontal="center" vertical="center" wrapText="1"/>
      <protection locked="0"/>
    </xf>
    <xf numFmtId="0" fontId="42" fillId="0" borderId="0" xfId="0" applyFont="1" applyAlignment="1" applyProtection="1">
      <alignment horizontal="left" vertical="center" wrapText="1"/>
      <protection locked="0"/>
    </xf>
    <xf numFmtId="0" fontId="42" fillId="0" borderId="0" xfId="0"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9" borderId="0" xfId="0" applyFont="1" applyFill="1" applyProtection="1">
      <alignment vertical="center"/>
      <protection locked="0"/>
    </xf>
    <xf numFmtId="0" fontId="83" fillId="0" borderId="0" xfId="0" applyFont="1" applyAlignment="1" applyProtection="1">
      <protection hidden="1"/>
    </xf>
    <xf numFmtId="0" fontId="161" fillId="19" borderId="0" xfId="0" applyFont="1" applyFill="1" applyAlignment="1" applyProtection="1">
      <alignment horizontal="left" vertical="center"/>
      <protection hidden="1"/>
    </xf>
    <xf numFmtId="0" fontId="52" fillId="9" borderId="0" xfId="0" applyFont="1" applyFill="1" applyAlignment="1" applyProtection="1">
      <alignment horizontal="center" vertical="center"/>
      <protection hidden="1"/>
    </xf>
    <xf numFmtId="178" fontId="54" fillId="9" borderId="56" xfId="0" applyNumberFormat="1" applyFont="1" applyFill="1" applyBorder="1" applyAlignment="1" applyProtection="1">
      <alignment horizontal="center" vertical="center"/>
      <protection hidden="1"/>
    </xf>
    <xf numFmtId="0" fontId="162" fillId="0" borderId="72" xfId="0" applyFont="1" applyBorder="1" applyAlignment="1" applyProtection="1">
      <alignment horizontal="center" vertical="center"/>
      <protection locked="0"/>
    </xf>
    <xf numFmtId="0" fontId="162" fillId="17" borderId="0" xfId="0" applyFont="1" applyFill="1" applyAlignment="1" applyProtection="1">
      <alignment horizontal="center" vertical="center"/>
      <protection locked="0"/>
    </xf>
    <xf numFmtId="0" fontId="24" fillId="3" borderId="40" xfId="0" applyFont="1" applyFill="1" applyBorder="1" applyAlignment="1" applyProtection="1">
      <alignment horizontal="center" vertical="center"/>
      <protection locked="0"/>
    </xf>
    <xf numFmtId="0" fontId="162" fillId="0" borderId="0" xfId="0" applyFont="1" applyAlignment="1">
      <alignment horizontal="center" vertical="center"/>
    </xf>
    <xf numFmtId="0" fontId="162" fillId="0" borderId="0" xfId="0" applyFont="1" applyAlignment="1" applyProtection="1">
      <alignment horizontal="center" vertical="center"/>
      <protection locked="0"/>
    </xf>
    <xf numFmtId="0" fontId="162" fillId="18" borderId="8" xfId="0" applyFont="1" applyFill="1" applyBorder="1" applyAlignment="1" applyProtection="1">
      <alignment horizontal="center" vertical="center"/>
      <protection locked="0"/>
    </xf>
    <xf numFmtId="0" fontId="162" fillId="2" borderId="0" xfId="0" applyFont="1" applyFill="1" applyAlignment="1">
      <alignment horizontal="center" vertical="center"/>
    </xf>
    <xf numFmtId="0" fontId="162" fillId="2" borderId="0" xfId="0" applyFont="1" applyFill="1" applyAlignment="1" applyProtection="1">
      <alignment horizontal="center" vertical="center"/>
      <protection locked="0"/>
    </xf>
    <xf numFmtId="0" fontId="162" fillId="17" borderId="32"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148" fillId="0" borderId="0" xfId="0" applyFont="1" applyAlignment="1" applyProtection="1">
      <alignment horizontal="center" vertical="center"/>
      <protection locked="0" hidden="1"/>
    </xf>
    <xf numFmtId="0" fontId="105" fillId="0" borderId="0" xfId="0" applyFont="1" applyAlignment="1" applyProtection="1">
      <alignment horizontal="center" vertical="center"/>
      <protection locked="0" hidden="1"/>
    </xf>
    <xf numFmtId="0" fontId="30" fillId="0" borderId="0" xfId="0" applyFont="1" applyAlignment="1" applyProtection="1">
      <alignment horizontal="center" vertical="center"/>
      <protection locked="0" hidden="1"/>
    </xf>
    <xf numFmtId="0" fontId="148" fillId="0" borderId="0" xfId="0" applyFont="1" applyProtection="1">
      <alignment vertical="center"/>
      <protection locked="0" hidden="1"/>
    </xf>
    <xf numFmtId="0" fontId="148" fillId="0" borderId="6" xfId="0" applyFont="1" applyBorder="1" applyProtection="1">
      <alignment vertical="center"/>
      <protection locked="0" hidden="1"/>
    </xf>
    <xf numFmtId="0" fontId="151" fillId="19" borderId="0" xfId="0" applyFont="1" applyFill="1" applyProtection="1">
      <alignment vertical="center"/>
      <protection locked="0" hidden="1"/>
    </xf>
    <xf numFmtId="0" fontId="151" fillId="0" borderId="0" xfId="0" applyFont="1" applyProtection="1">
      <alignment vertical="center"/>
      <protection locked="0" hidden="1"/>
    </xf>
    <xf numFmtId="0" fontId="148" fillId="0" borderId="6" xfId="0" applyFont="1" applyBorder="1" applyAlignment="1" applyProtection="1">
      <alignment horizontal="center" vertical="center" shrinkToFit="1"/>
      <protection locked="0" hidden="1"/>
    </xf>
    <xf numFmtId="0" fontId="151" fillId="19" borderId="0" xfId="0" applyFont="1" applyFill="1" applyAlignment="1" applyProtection="1">
      <alignment horizontal="center" vertical="center" shrinkToFit="1"/>
      <protection locked="0" hidden="1"/>
    </xf>
    <xf numFmtId="0" fontId="151" fillId="0" borderId="0" xfId="0" applyFont="1" applyAlignment="1" applyProtection="1">
      <alignment horizontal="center" vertical="center" shrinkToFit="1"/>
      <protection locked="0" hidden="1"/>
    </xf>
    <xf numFmtId="0" fontId="148" fillId="0" borderId="0" xfId="0" applyFont="1" applyAlignment="1" applyProtection="1">
      <alignment horizontal="center" vertical="center" shrinkToFit="1"/>
      <protection locked="0" hidden="1"/>
    </xf>
    <xf numFmtId="0" fontId="148" fillId="0" borderId="6" xfId="0" applyFont="1" applyBorder="1" applyAlignment="1" applyProtection="1">
      <alignment horizontal="center" vertical="center"/>
      <protection locked="0" hidden="1"/>
    </xf>
    <xf numFmtId="0" fontId="151" fillId="19" borderId="0" xfId="0" applyFont="1" applyFill="1" applyAlignment="1" applyProtection="1">
      <alignment horizontal="center" vertical="center"/>
      <protection locked="0" hidden="1"/>
    </xf>
    <xf numFmtId="0" fontId="151" fillId="0" borderId="0" xfId="0" applyFont="1" applyAlignment="1" applyProtection="1">
      <alignment horizontal="center" vertical="center"/>
      <protection locked="0" hidden="1"/>
    </xf>
    <xf numFmtId="0" fontId="148" fillId="19" borderId="0" xfId="0" applyFont="1" applyFill="1" applyAlignment="1" applyProtection="1">
      <alignment horizontal="center" vertical="center"/>
      <protection locked="0" hidden="1"/>
    </xf>
    <xf numFmtId="0" fontId="20" fillId="9" borderId="0" xfId="0" applyFont="1" applyFill="1" applyAlignment="1">
      <alignment horizontal="center" vertical="center"/>
    </xf>
    <xf numFmtId="0" fontId="52" fillId="9" borderId="0" xfId="0" applyFont="1" applyFill="1" applyAlignment="1">
      <alignment horizontal="center" vertical="center"/>
    </xf>
    <xf numFmtId="0" fontId="33" fillId="9" borderId="0" xfId="0" applyFont="1" applyFill="1" applyAlignment="1">
      <alignment horizontal="center" vertical="center"/>
    </xf>
    <xf numFmtId="0" fontId="5" fillId="9" borderId="0" xfId="0" applyFont="1" applyFill="1" applyAlignment="1">
      <alignment horizontal="center" vertical="center"/>
    </xf>
    <xf numFmtId="0" fontId="17" fillId="9" borderId="0" xfId="0" applyFont="1" applyFill="1" applyAlignment="1">
      <alignment horizontal="center" vertical="center"/>
    </xf>
    <xf numFmtId="0" fontId="19" fillId="9" borderId="0" xfId="0" applyFont="1" applyFill="1" applyAlignment="1">
      <alignment horizontal="center" vertical="center"/>
    </xf>
    <xf numFmtId="0" fontId="2" fillId="9" borderId="0" xfId="0" applyFont="1" applyFill="1">
      <alignment vertical="center"/>
    </xf>
    <xf numFmtId="0" fontId="95" fillId="0" borderId="0" xfId="0" applyFont="1" applyAlignment="1" applyProtection="1">
      <alignment horizontal="left" vertical="center" wrapText="1"/>
      <protection hidden="1"/>
    </xf>
    <xf numFmtId="0" fontId="0" fillId="9" borderId="0" xfId="0" applyFill="1" applyProtection="1">
      <alignment vertical="center"/>
      <protection locked="0"/>
    </xf>
    <xf numFmtId="0" fontId="0" fillId="9" borderId="0" xfId="0" applyFill="1" applyAlignment="1" applyProtection="1">
      <alignment vertical="top"/>
      <protection locked="0"/>
    </xf>
    <xf numFmtId="0" fontId="0" fillId="0" borderId="0" xfId="0" applyProtection="1">
      <alignment vertical="center"/>
      <protection locked="0"/>
    </xf>
    <xf numFmtId="0" fontId="41" fillId="4" borderId="0" xfId="0" applyFont="1" applyFill="1" applyAlignment="1" applyProtection="1">
      <alignment horizontal="center" vertical="center" wrapText="1"/>
      <protection locked="0"/>
    </xf>
    <xf numFmtId="0" fontId="144" fillId="4" borderId="0" xfId="0" applyFont="1" applyFill="1" applyAlignment="1">
      <alignment vertical="top"/>
    </xf>
    <xf numFmtId="0" fontId="8" fillId="4" borderId="0" xfId="0" applyFont="1" applyFill="1">
      <alignment vertical="center"/>
    </xf>
    <xf numFmtId="0" fontId="99" fillId="0" borderId="0" xfId="0" applyFont="1">
      <alignment vertical="center"/>
    </xf>
    <xf numFmtId="0" fontId="99" fillId="0" borderId="0" xfId="0" applyFont="1" applyAlignment="1">
      <alignment horizontal="left" vertical="center"/>
    </xf>
    <xf numFmtId="0" fontId="47" fillId="0" borderId="0" xfId="0" applyFont="1" applyAlignment="1">
      <alignment horizontal="left" vertical="center"/>
    </xf>
    <xf numFmtId="49" fontId="31" fillId="0" borderId="39" xfId="0" applyNumberFormat="1" applyFont="1" applyBorder="1" applyAlignment="1">
      <alignment horizontal="center" vertical="top"/>
    </xf>
    <xf numFmtId="49" fontId="31" fillId="0" borderId="0" xfId="0" applyNumberFormat="1" applyFont="1" applyAlignment="1">
      <alignment horizontal="center" vertical="top"/>
    </xf>
    <xf numFmtId="0" fontId="12" fillId="23" borderId="41" xfId="0" applyFont="1" applyFill="1" applyBorder="1" applyAlignment="1">
      <alignment horizontal="center" vertical="center"/>
    </xf>
    <xf numFmtId="0" fontId="0" fillId="0" borderId="0" xfId="0" applyAlignment="1" applyProtection="1">
      <alignment horizontal="left" vertical="center" wrapText="1" indent="6"/>
      <protection hidden="1"/>
    </xf>
    <xf numFmtId="0" fontId="127" fillId="0" borderId="0" xfId="0" applyFont="1" applyProtection="1">
      <alignment vertical="center"/>
      <protection hidden="1"/>
    </xf>
    <xf numFmtId="0" fontId="25" fillId="0" borderId="41" xfId="0" applyFont="1" applyBorder="1" applyAlignment="1">
      <alignment horizontal="center" vertical="center"/>
    </xf>
    <xf numFmtId="0" fontId="0" fillId="0" borderId="0" xfId="0" applyAlignment="1" applyProtection="1">
      <alignment horizontal="left" vertical="center" wrapText="1"/>
      <protection hidden="1"/>
    </xf>
    <xf numFmtId="0" fontId="126" fillId="0" borderId="0" xfId="0" applyFont="1" applyProtection="1">
      <alignment vertical="center"/>
      <protection hidden="1"/>
    </xf>
    <xf numFmtId="0" fontId="65" fillId="0" borderId="0" xfId="0" applyFont="1" applyAlignment="1" applyProtection="1">
      <alignment horizontal="left" vertical="center"/>
      <protection hidden="1"/>
    </xf>
    <xf numFmtId="0" fontId="0" fillId="0" borderId="0" xfId="0" applyAlignment="1" applyProtection="1">
      <alignment horizontal="left" vertical="top" wrapText="1"/>
      <protection hidden="1"/>
    </xf>
    <xf numFmtId="0" fontId="130" fillId="0" borderId="0" xfId="1" applyFont="1" applyBorder="1" applyAlignment="1" applyProtection="1">
      <alignment horizontal="center" vertical="center"/>
      <protection hidden="1"/>
    </xf>
    <xf numFmtId="0" fontId="151" fillId="19" borderId="82" xfId="0" applyFont="1" applyFill="1" applyBorder="1" applyProtection="1">
      <alignment vertical="center"/>
      <protection hidden="1"/>
    </xf>
    <xf numFmtId="0" fontId="2" fillId="9" borderId="0" xfId="0" applyFont="1" applyFill="1" applyAlignment="1">
      <alignment horizontal="center" vertical="top" wrapText="1"/>
    </xf>
    <xf numFmtId="0" fontId="2" fillId="9" borderId="0" xfId="0" applyFont="1" applyFill="1" applyAlignment="1">
      <alignment vertical="top"/>
    </xf>
    <xf numFmtId="0" fontId="93" fillId="3" borderId="0" xfId="0" applyFont="1" applyFill="1" applyAlignment="1" applyProtection="1">
      <alignment horizontal="center" vertical="center"/>
      <protection hidden="1"/>
    </xf>
    <xf numFmtId="0" fontId="70" fillId="3" borderId="0" xfId="0" applyFont="1" applyFill="1" applyAlignment="1" applyProtection="1">
      <alignment horizontal="center" vertical="center"/>
      <protection hidden="1"/>
    </xf>
    <xf numFmtId="0" fontId="41" fillId="9" borderId="0" xfId="0" applyFont="1" applyFill="1" applyAlignment="1" applyProtection="1">
      <alignment horizontal="center" vertical="center" wrapText="1"/>
      <protection hidden="1"/>
    </xf>
    <xf numFmtId="0" fontId="144" fillId="9" borderId="0" xfId="0" applyFont="1" applyFill="1" applyAlignment="1" applyProtection="1">
      <alignment vertical="top"/>
      <protection hidden="1"/>
    </xf>
    <xf numFmtId="0" fontId="8" fillId="9" borderId="0" xfId="0" applyFont="1" applyFill="1" applyProtection="1">
      <alignment vertical="center"/>
      <protection hidden="1"/>
    </xf>
    <xf numFmtId="0" fontId="70" fillId="9" borderId="0" xfId="0" applyFont="1" applyFill="1" applyAlignment="1">
      <alignment horizontal="center" vertical="center"/>
    </xf>
    <xf numFmtId="0" fontId="134" fillId="9" borderId="0" xfId="0" applyFont="1" applyFill="1" applyProtection="1">
      <alignment vertical="center"/>
      <protection locked="0" hidden="1"/>
    </xf>
    <xf numFmtId="0" fontId="40" fillId="0" borderId="0" xfId="0" applyFont="1" applyAlignment="1" applyProtection="1">
      <alignment horizontal="center" wrapText="1"/>
      <protection locked="0"/>
    </xf>
    <xf numFmtId="0" fontId="12" fillId="2" borderId="86" xfId="0" applyFont="1" applyFill="1" applyBorder="1" applyAlignment="1">
      <alignment horizontal="center" vertical="center"/>
    </xf>
    <xf numFmtId="0" fontId="26" fillId="0" borderId="87" xfId="0" applyFont="1" applyBorder="1" applyAlignment="1">
      <alignment horizontal="center" vertical="center"/>
    </xf>
    <xf numFmtId="0" fontId="12" fillId="2" borderId="64" xfId="0" applyFont="1" applyFill="1" applyBorder="1" applyAlignment="1">
      <alignment horizontal="center" vertical="center"/>
    </xf>
    <xf numFmtId="0" fontId="26" fillId="9" borderId="65" xfId="0" applyFont="1" applyFill="1" applyBorder="1" applyAlignment="1">
      <alignment horizontal="center" vertical="center"/>
    </xf>
    <xf numFmtId="0" fontId="26" fillId="20" borderId="32" xfId="0" applyFont="1" applyFill="1" applyBorder="1" applyAlignment="1">
      <alignment horizontal="center" vertical="center"/>
    </xf>
    <xf numFmtId="0" fontId="22" fillId="0" borderId="0" xfId="0" applyFont="1" applyAlignment="1" applyProtection="1">
      <alignment horizontal="left" vertical="top"/>
      <protection hidden="1"/>
    </xf>
    <xf numFmtId="0" fontId="68" fillId="0" borderId="0" xfId="0" applyFont="1" applyAlignment="1">
      <alignment horizontal="center" vertical="top"/>
    </xf>
    <xf numFmtId="0" fontId="51" fillId="0" borderId="0" xfId="0" applyFont="1" applyAlignment="1" applyProtection="1">
      <alignment vertical="top"/>
      <protection hidden="1"/>
    </xf>
    <xf numFmtId="0" fontId="0" fillId="9" borderId="0" xfId="0" applyFill="1" applyAlignment="1">
      <alignment vertical="top"/>
    </xf>
    <xf numFmtId="0" fontId="130" fillId="9" borderId="0" xfId="0" applyFont="1" applyFill="1" applyAlignment="1" applyProtection="1">
      <alignment horizontal="right" vertical="center" indent="2"/>
      <protection hidden="1"/>
    </xf>
    <xf numFmtId="0" fontId="51" fillId="0" borderId="0" xfId="0" applyFont="1" applyAlignment="1">
      <alignment horizontal="center" vertical="center" wrapText="1"/>
    </xf>
    <xf numFmtId="0" fontId="51" fillId="0" borderId="0" xfId="0" applyFont="1" applyAlignment="1">
      <alignment horizontal="center" vertical="center"/>
    </xf>
    <xf numFmtId="0" fontId="65" fillId="0" borderId="0" xfId="0" applyFont="1" applyAlignment="1" applyProtection="1">
      <alignment horizontal="left" vertical="center" wrapText="1"/>
      <protection hidden="1"/>
    </xf>
    <xf numFmtId="0" fontId="89" fillId="0" borderId="0" xfId="0" applyFont="1" applyAlignment="1" applyProtection="1">
      <alignment horizontal="left" vertical="center" wrapText="1"/>
      <protection hidden="1"/>
    </xf>
    <xf numFmtId="0" fontId="89" fillId="0" borderId="0" xfId="0" applyFont="1" applyAlignment="1" applyProtection="1">
      <alignment horizontal="left" vertical="top" wrapText="1"/>
      <protection hidden="1"/>
    </xf>
    <xf numFmtId="0" fontId="89" fillId="0" borderId="0" xfId="0" applyFont="1" applyAlignment="1" applyProtection="1">
      <alignment horizontal="left" vertical="top"/>
      <protection hidden="1"/>
    </xf>
    <xf numFmtId="0" fontId="17" fillId="0" borderId="0" xfId="0" applyFont="1" applyAlignment="1">
      <alignment vertical="center" wrapText="1"/>
    </xf>
    <xf numFmtId="178" fontId="162" fillId="9" borderId="0" xfId="0" applyNumberFormat="1" applyFont="1" applyFill="1" applyAlignment="1">
      <alignment horizontal="right"/>
    </xf>
    <xf numFmtId="0" fontId="94" fillId="6" borderId="0" xfId="0" applyFont="1" applyFill="1" applyAlignment="1" applyProtection="1">
      <alignment horizontal="center" vertical="center" wrapText="1"/>
      <protection hidden="1"/>
    </xf>
    <xf numFmtId="0" fontId="79" fillId="0" borderId="0" xfId="0" applyFont="1" applyAlignment="1">
      <alignment horizontal="center" vertical="center" wrapText="1"/>
    </xf>
    <xf numFmtId="0" fontId="79" fillId="0" borderId="0" xfId="0" applyFont="1" applyAlignment="1">
      <alignment horizontal="center" vertical="center"/>
    </xf>
    <xf numFmtId="0" fontId="72" fillId="6" borderId="0" xfId="0" applyFont="1" applyFill="1" applyAlignment="1">
      <alignment horizontal="center" vertical="center" wrapText="1"/>
    </xf>
    <xf numFmtId="0" fontId="22" fillId="0" borderId="0" xfId="0" applyFont="1" applyAlignment="1">
      <alignment horizontal="center" vertical="center" wrapText="1"/>
    </xf>
    <xf numFmtId="0" fontId="73" fillId="6" borderId="0" xfId="0" applyFont="1" applyFill="1">
      <alignment vertical="center"/>
    </xf>
    <xf numFmtId="0" fontId="0" fillId="0" borderId="0" xfId="0">
      <alignment vertical="center"/>
    </xf>
    <xf numFmtId="0" fontId="31" fillId="6" borderId="0" xfId="0" applyFont="1" applyFill="1">
      <alignment vertical="center"/>
    </xf>
    <xf numFmtId="0" fontId="26" fillId="0" borderId="0" xfId="0" applyFont="1">
      <alignment vertical="center"/>
    </xf>
    <xf numFmtId="0" fontId="90" fillId="6" borderId="0" xfId="0" applyFont="1" applyFill="1">
      <alignment vertical="center"/>
    </xf>
    <xf numFmtId="0" fontId="92" fillId="0" borderId="0" xfId="0" applyFont="1">
      <alignment vertical="center"/>
    </xf>
    <xf numFmtId="0" fontId="139" fillId="6" borderId="0" xfId="1" applyFont="1" applyFill="1" applyBorder="1" applyAlignment="1" applyProtection="1">
      <alignment horizontal="left" vertical="center" wrapText="1"/>
      <protection hidden="1"/>
    </xf>
    <xf numFmtId="0" fontId="13" fillId="6" borderId="8" xfId="0" applyFont="1" applyFill="1" applyBorder="1" applyAlignment="1" applyProtection="1">
      <alignment horizontal="left" vertical="top" wrapText="1" shrinkToFit="1"/>
      <protection locked="0"/>
    </xf>
    <xf numFmtId="0" fontId="110" fillId="6" borderId="0" xfId="1" applyFont="1" applyFill="1" applyBorder="1" applyAlignment="1" applyProtection="1">
      <alignment vertical="center"/>
      <protection hidden="1"/>
    </xf>
    <xf numFmtId="0" fontId="0" fillId="6" borderId="0" xfId="0" applyFill="1" applyProtection="1">
      <alignment vertical="center"/>
      <protection hidden="1"/>
    </xf>
    <xf numFmtId="0" fontId="139" fillId="6" borderId="0" xfId="1" applyFont="1" applyFill="1" applyBorder="1" applyAlignment="1" applyProtection="1">
      <alignment horizontal="left" vertical="top" wrapText="1"/>
      <protection hidden="1"/>
    </xf>
    <xf numFmtId="0" fontId="139" fillId="6" borderId="0" xfId="1" applyFont="1" applyFill="1" applyBorder="1" applyAlignment="1" applyProtection="1">
      <alignment horizontal="left" vertical="top"/>
      <protection hidden="1"/>
    </xf>
    <xf numFmtId="0" fontId="117" fillId="9" borderId="56" xfId="0" applyFont="1" applyFill="1" applyBorder="1" applyAlignment="1" applyProtection="1">
      <alignment horizontal="left" vertical="center"/>
      <protection locked="0" hidden="1"/>
    </xf>
    <xf numFmtId="0" fontId="0" fillId="0" borderId="56" xfId="0" applyBorder="1" applyAlignment="1" applyProtection="1">
      <alignment horizontal="left" vertical="center"/>
      <protection locked="0" hidden="1"/>
    </xf>
    <xf numFmtId="0" fontId="63" fillId="6" borderId="0" xfId="0" applyFont="1" applyFill="1" applyAlignment="1">
      <alignment horizontal="center" vertical="center"/>
    </xf>
    <xf numFmtId="0" fontId="26" fillId="0" borderId="0" xfId="0" applyFont="1" applyAlignment="1">
      <alignment horizontal="center"/>
    </xf>
    <xf numFmtId="0" fontId="79" fillId="0" borderId="1" xfId="0" applyFont="1" applyBorder="1" applyAlignment="1">
      <alignment horizontal="left" vertical="center" wrapText="1"/>
    </xf>
    <xf numFmtId="0" fontId="79" fillId="0" borderId="1" xfId="0" applyFont="1" applyBorder="1" applyAlignment="1">
      <alignment horizontal="left" vertical="center"/>
    </xf>
    <xf numFmtId="176" fontId="5" fillId="5" borderId="1" xfId="0" applyNumberFormat="1"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shrinkToFit="1"/>
      <protection locked="0"/>
    </xf>
    <xf numFmtId="0" fontId="65" fillId="5" borderId="4" xfId="0" applyFont="1" applyFill="1" applyBorder="1" applyAlignment="1" applyProtection="1">
      <alignment horizontal="center" vertical="center"/>
      <protection locked="0"/>
    </xf>
    <xf numFmtId="0" fontId="65" fillId="5" borderId="14" xfId="0" applyFont="1" applyFill="1" applyBorder="1" applyAlignment="1" applyProtection="1">
      <alignment horizontal="center" vertical="center"/>
      <protection locked="0"/>
    </xf>
    <xf numFmtId="0" fontId="65" fillId="5" borderId="5" xfId="0" applyFont="1" applyFill="1" applyBorder="1" applyAlignment="1" applyProtection="1">
      <alignment horizontal="center" vertical="center"/>
      <protection locked="0"/>
    </xf>
    <xf numFmtId="176" fontId="9" fillId="0" borderId="0" xfId="0" applyNumberFormat="1" applyFont="1" applyAlignment="1">
      <alignment horizontal="center" vertical="center"/>
    </xf>
    <xf numFmtId="0" fontId="129" fillId="0" borderId="0" xfId="0" applyFont="1" applyAlignment="1" applyProtection="1">
      <alignment horizontal="left" vertical="center" indent="3" shrinkToFit="1"/>
      <protection hidden="1"/>
    </xf>
    <xf numFmtId="0" fontId="53" fillId="0" borderId="0" xfId="0" applyFont="1" applyAlignment="1" applyProtection="1">
      <alignment horizontal="center" vertical="center" wrapText="1"/>
      <protection hidden="1"/>
    </xf>
    <xf numFmtId="0" fontId="105" fillId="0" borderId="0" xfId="0" applyFont="1" applyAlignment="1" applyProtection="1">
      <alignment horizontal="center" vertical="center" wrapText="1"/>
      <protection hidden="1"/>
    </xf>
    <xf numFmtId="0" fontId="105" fillId="0" borderId="0" xfId="0" applyFont="1" applyAlignment="1">
      <alignment horizontal="center" vertical="center" wrapText="1"/>
    </xf>
    <xf numFmtId="0" fontId="99" fillId="2" borderId="64" xfId="0" applyFont="1" applyFill="1" applyBorder="1" applyAlignment="1">
      <alignment horizontal="center" vertical="center" textRotation="255" wrapText="1"/>
    </xf>
    <xf numFmtId="0" fontId="99" fillId="2" borderId="65" xfId="0" applyFont="1" applyFill="1" applyBorder="1" applyAlignment="1">
      <alignment horizontal="center" vertical="center" textRotation="255" wrapText="1"/>
    </xf>
    <xf numFmtId="0" fontId="99" fillId="16" borderId="64" xfId="0" applyFont="1" applyFill="1" applyBorder="1" applyAlignment="1">
      <alignment horizontal="center" vertical="center" textRotation="255" wrapText="1"/>
    </xf>
    <xf numFmtId="0" fontId="99" fillId="16" borderId="65" xfId="0" applyFont="1" applyFill="1" applyBorder="1" applyAlignment="1">
      <alignment horizontal="center" vertical="center" textRotation="255" wrapText="1"/>
    </xf>
    <xf numFmtId="0" fontId="99" fillId="16" borderId="66" xfId="0" applyFont="1" applyFill="1" applyBorder="1" applyAlignment="1">
      <alignment horizontal="center" vertical="center" textRotation="255" wrapText="1"/>
    </xf>
    <xf numFmtId="0" fontId="99" fillId="16" borderId="67" xfId="0" applyFont="1" applyFill="1" applyBorder="1" applyAlignment="1">
      <alignment horizontal="center" vertical="center" textRotation="255" wrapText="1"/>
    </xf>
    <xf numFmtId="0" fontId="141" fillId="0" borderId="39" xfId="0" applyFont="1" applyBorder="1" applyAlignment="1">
      <alignment horizontal="center" vertical="center" textRotation="255"/>
    </xf>
    <xf numFmtId="49" fontId="99" fillId="2" borderId="64" xfId="0" applyNumberFormat="1" applyFont="1" applyFill="1" applyBorder="1" applyAlignment="1">
      <alignment horizontal="center" vertical="center" textRotation="255" wrapText="1"/>
    </xf>
    <xf numFmtId="49" fontId="99" fillId="2" borderId="65" xfId="0" applyNumberFormat="1" applyFont="1" applyFill="1" applyBorder="1" applyAlignment="1">
      <alignment horizontal="center" vertical="center" textRotation="255" wrapText="1"/>
    </xf>
    <xf numFmtId="49" fontId="99" fillId="2" borderId="64" xfId="0" applyNumberFormat="1" applyFont="1" applyFill="1" applyBorder="1" applyAlignment="1">
      <alignment horizontal="center" vertical="center" textRotation="255" shrinkToFit="1"/>
    </xf>
    <xf numFmtId="49" fontId="99" fillId="2" borderId="65" xfId="0" applyNumberFormat="1" applyFont="1" applyFill="1" applyBorder="1" applyAlignment="1">
      <alignment horizontal="center" vertical="center" textRotation="255" shrinkToFit="1"/>
    </xf>
    <xf numFmtId="49" fontId="25" fillId="0" borderId="39" xfId="0" applyNumberFormat="1" applyFont="1" applyBorder="1" applyAlignment="1">
      <alignment horizontal="center" vertical="center" textRotation="255" shrinkToFit="1"/>
    </xf>
    <xf numFmtId="49" fontId="25" fillId="0" borderId="0" xfId="0" applyNumberFormat="1" applyFont="1" applyAlignment="1">
      <alignment horizontal="center" vertical="center" textRotation="255" shrinkToFit="1"/>
    </xf>
    <xf numFmtId="0" fontId="12" fillId="0" borderId="38" xfId="0" applyFont="1" applyBorder="1" applyAlignment="1">
      <alignment horizontal="center" vertical="center" textRotation="255" shrinkToFit="1"/>
    </xf>
    <xf numFmtId="49" fontId="99" fillId="2" borderId="63" xfId="0" applyNumberFormat="1" applyFont="1" applyFill="1" applyBorder="1" applyAlignment="1">
      <alignment horizontal="center" vertical="center" textRotation="255" wrapText="1"/>
    </xf>
    <xf numFmtId="49" fontId="99" fillId="2" borderId="39" xfId="0" applyNumberFormat="1" applyFont="1" applyFill="1" applyBorder="1" applyAlignment="1">
      <alignment horizontal="center" vertical="center" textRotation="255" wrapText="1"/>
    </xf>
    <xf numFmtId="14" fontId="31" fillId="0" borderId="60" xfId="0" applyNumberFormat="1" applyFont="1" applyBorder="1" applyAlignment="1" applyProtection="1">
      <alignment horizontal="center" vertical="center"/>
      <protection hidden="1"/>
    </xf>
    <xf numFmtId="14" fontId="31" fillId="0" borderId="59" xfId="0" applyNumberFormat="1"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52" fillId="0" borderId="0" xfId="0" applyFont="1" applyAlignment="1">
      <alignment horizontal="center" vertical="center" wrapText="1"/>
    </xf>
    <xf numFmtId="0" fontId="71" fillId="0" borderId="0" xfId="0" applyFont="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0" fontId="24" fillId="0" borderId="6" xfId="0" applyFont="1" applyBorder="1" applyAlignment="1" applyProtection="1">
      <alignment horizontal="left" vertical="center" wrapText="1"/>
      <protection hidden="1"/>
    </xf>
    <xf numFmtId="0" fontId="38" fillId="0" borderId="0" xfId="0" applyFont="1" applyAlignment="1" applyProtection="1">
      <alignment horizontal="left" vertical="top" wrapText="1"/>
      <protection hidden="1"/>
    </xf>
    <xf numFmtId="0" fontId="47" fillId="0" borderId="0" xfId="0" applyFont="1" applyAlignment="1" applyProtection="1">
      <alignment horizontal="left" vertical="center" wrapText="1"/>
      <protection hidden="1"/>
    </xf>
    <xf numFmtId="0" fontId="47" fillId="0" borderId="0" xfId="0" applyFont="1" applyAlignment="1">
      <alignment horizontal="left" vertical="center" wrapText="1"/>
    </xf>
    <xf numFmtId="0" fontId="138" fillId="9" borderId="56" xfId="0" applyFont="1" applyFill="1" applyBorder="1" applyAlignment="1" applyProtection="1">
      <alignment horizontal="left" vertical="center"/>
      <protection locked="0" hidden="1"/>
    </xf>
    <xf numFmtId="0" fontId="0" fillId="0" borderId="56" xfId="0" applyBorder="1" applyProtection="1">
      <alignment vertical="center"/>
      <protection locked="0" hidden="1"/>
    </xf>
    <xf numFmtId="0" fontId="55" fillId="0" borderId="0" xfId="0" applyFont="1" applyAlignment="1" applyProtection="1">
      <alignment horizontal="left" vertical="center" wrapText="1"/>
      <protection hidden="1"/>
    </xf>
    <xf numFmtId="0" fontId="19" fillId="0" borderId="6" xfId="0" applyFont="1" applyBorder="1" applyAlignment="1" applyProtection="1">
      <alignment horizontal="center" vertical="center" wrapText="1"/>
      <protection hidden="1"/>
    </xf>
    <xf numFmtId="0" fontId="151" fillId="19" borderId="82" xfId="0" applyFont="1" applyFill="1" applyBorder="1" applyAlignment="1" applyProtection="1">
      <alignment horizontal="left" vertical="center" shrinkToFit="1"/>
      <protection hidden="1"/>
    </xf>
    <xf numFmtId="0" fontId="151" fillId="19" borderId="82" xfId="0" applyFont="1" applyFill="1" applyBorder="1" applyAlignment="1" applyProtection="1">
      <alignment horizontal="left" vertical="center"/>
      <protection hidden="1"/>
    </xf>
    <xf numFmtId="0" fontId="151" fillId="19" borderId="82" xfId="1" applyFont="1" applyFill="1" applyBorder="1" applyAlignment="1" applyProtection="1">
      <alignment horizontal="left" vertical="center"/>
      <protection hidden="1"/>
    </xf>
    <xf numFmtId="0" fontId="151" fillId="19" borderId="82" xfId="0" applyFont="1" applyFill="1" applyBorder="1" applyAlignment="1" applyProtection="1">
      <alignment horizontal="left" vertical="center" wrapText="1"/>
      <protection hidden="1"/>
    </xf>
    <xf numFmtId="0" fontId="151" fillId="19" borderId="82" xfId="0" applyFont="1" applyFill="1" applyBorder="1" applyAlignment="1">
      <alignment horizontal="left" vertical="center" wrapText="1"/>
    </xf>
    <xf numFmtId="0" fontId="2" fillId="0" borderId="0" xfId="0" applyFont="1">
      <alignment vertical="center"/>
    </xf>
    <xf numFmtId="0" fontId="31" fillId="0" borderId="9" xfId="0" applyFont="1" applyBorder="1" applyAlignment="1" applyProtection="1">
      <alignment horizontal="center" vertical="center" wrapText="1"/>
      <protection hidden="1"/>
    </xf>
    <xf numFmtId="0" fontId="6" fillId="0" borderId="75" xfId="0" applyFont="1" applyBorder="1" applyAlignment="1">
      <alignment horizontal="left" vertical="center" wrapText="1"/>
    </xf>
    <xf numFmtId="0" fontId="2" fillId="0" borderId="76" xfId="0" applyFont="1" applyBorder="1" applyAlignment="1">
      <alignment horizontal="left" vertical="center" wrapText="1"/>
    </xf>
    <xf numFmtId="0" fontId="8" fillId="0" borderId="30"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6" fillId="0" borderId="76" xfId="0" applyFont="1" applyBorder="1" applyAlignment="1">
      <alignment horizontal="left" vertical="center" wrapText="1"/>
    </xf>
    <xf numFmtId="14" fontId="16" fillId="9" borderId="0" xfId="0" applyNumberFormat="1" applyFont="1" applyFill="1" applyAlignment="1" applyProtection="1">
      <alignment horizontal="center" vertical="center" wrapText="1"/>
      <protection locked="0"/>
    </xf>
    <xf numFmtId="0" fontId="31" fillId="0" borderId="1" xfId="0" applyFont="1" applyBorder="1" applyAlignment="1" applyProtection="1">
      <alignment horizontal="center" vertical="top" wrapText="1"/>
      <protection hidden="1"/>
    </xf>
    <xf numFmtId="0" fontId="8" fillId="2" borderId="9" xfId="0" applyFont="1" applyFill="1" applyBorder="1" applyAlignment="1" applyProtection="1">
      <alignment horizontal="left" vertical="top" wrapText="1"/>
      <protection hidden="1"/>
    </xf>
    <xf numFmtId="0" fontId="8" fillId="2" borderId="7" xfId="0" applyFont="1" applyFill="1" applyBorder="1" applyAlignment="1" applyProtection="1">
      <alignment horizontal="left" vertical="top" wrapText="1"/>
      <protection hidden="1"/>
    </xf>
    <xf numFmtId="0" fontId="8" fillId="0" borderId="36" xfId="0" applyFont="1" applyBorder="1" applyAlignment="1" applyProtection="1">
      <alignment horizontal="left" vertical="top" wrapText="1"/>
      <protection hidden="1"/>
    </xf>
    <xf numFmtId="0" fontId="8" fillId="0" borderId="83" xfId="0" applyFont="1" applyBorder="1" applyAlignment="1" applyProtection="1">
      <alignment horizontal="left" vertical="top" wrapText="1"/>
      <protection hidden="1"/>
    </xf>
    <xf numFmtId="0" fontId="8" fillId="0" borderId="27" xfId="0" applyFont="1" applyBorder="1" applyAlignment="1" applyProtection="1">
      <alignment horizontal="left" vertical="top" wrapText="1"/>
      <protection hidden="1"/>
    </xf>
    <xf numFmtId="0" fontId="8" fillId="0" borderId="28" xfId="0" applyFont="1" applyBorder="1" applyAlignment="1" applyProtection="1">
      <alignment horizontal="left" vertical="top" wrapText="1"/>
      <protection hidden="1"/>
    </xf>
    <xf numFmtId="0" fontId="41" fillId="2" borderId="9" xfId="0" applyFont="1" applyFill="1" applyBorder="1" applyAlignment="1" applyProtection="1">
      <alignment horizontal="left" vertical="top" wrapText="1"/>
      <protection hidden="1"/>
    </xf>
    <xf numFmtId="0" fontId="41" fillId="2" borderId="7" xfId="0" applyFont="1" applyFill="1" applyBorder="1" applyAlignment="1" applyProtection="1">
      <alignment horizontal="left" vertical="top" wrapText="1"/>
      <protection hidden="1"/>
    </xf>
    <xf numFmtId="0" fontId="41" fillId="0" borderId="36" xfId="0" applyFont="1" applyBorder="1" applyAlignment="1" applyProtection="1">
      <alignment horizontal="left" vertical="top" wrapText="1"/>
      <protection hidden="1"/>
    </xf>
    <xf numFmtId="0" fontId="41" fillId="0" borderId="83" xfId="0" applyFont="1" applyBorder="1" applyAlignment="1" applyProtection="1">
      <alignment horizontal="left" vertical="top" wrapText="1"/>
      <protection hidden="1"/>
    </xf>
    <xf numFmtId="0" fontId="8" fillId="0" borderId="9" xfId="0" applyFont="1" applyBorder="1" applyAlignment="1" applyProtection="1">
      <alignment horizontal="left" vertical="top" wrapText="1"/>
      <protection hidden="1"/>
    </xf>
    <xf numFmtId="0" fontId="8" fillId="0" borderId="7" xfId="0" applyFont="1" applyBorder="1" applyAlignment="1" applyProtection="1">
      <alignment horizontal="left" vertical="top" wrapText="1"/>
      <protection hidden="1"/>
    </xf>
    <xf numFmtId="0" fontId="41" fillId="5" borderId="24" xfId="0" applyFont="1" applyFill="1" applyBorder="1" applyAlignment="1" applyProtection="1">
      <alignment horizontal="left" vertical="top" wrapText="1"/>
      <protection locked="0"/>
    </xf>
    <xf numFmtId="0" fontId="41" fillId="5" borderId="23" xfId="0" applyFont="1" applyFill="1" applyBorder="1" applyAlignment="1" applyProtection="1">
      <alignment horizontal="left" vertical="top" wrapText="1"/>
      <protection locked="0"/>
    </xf>
    <xf numFmtId="0" fontId="70" fillId="0" borderId="9" xfId="0" applyFont="1" applyBorder="1" applyAlignment="1" applyProtection="1">
      <alignment horizontal="left" vertical="center" wrapText="1"/>
      <protection hidden="1"/>
    </xf>
    <xf numFmtId="0" fontId="70" fillId="0" borderId="9" xfId="0" applyFont="1" applyBorder="1" applyAlignment="1" applyProtection="1">
      <alignment horizontal="left" vertical="center"/>
      <protection hidden="1"/>
    </xf>
    <xf numFmtId="0" fontId="110" fillId="0" borderId="1" xfId="0" applyFont="1" applyBorder="1" applyAlignment="1" applyProtection="1">
      <alignment horizontal="center" vertical="center" wrapText="1"/>
      <protection hidden="1"/>
    </xf>
    <xf numFmtId="0" fontId="29" fillId="24" borderId="0" xfId="0" applyFont="1" applyFill="1" applyAlignment="1" applyProtection="1">
      <alignment horizontal="left" vertical="center" wrapText="1" shrinkToFit="1"/>
      <protection hidden="1"/>
    </xf>
    <xf numFmtId="0" fontId="30" fillId="24" borderId="0" xfId="0" applyFont="1" applyFill="1" applyAlignment="1" applyProtection="1">
      <alignment horizontal="left" vertical="center" shrinkToFit="1"/>
      <protection hidden="1"/>
    </xf>
    <xf numFmtId="0" fontId="112" fillId="0" borderId="0" xfId="0" applyFont="1" applyAlignment="1" applyProtection="1">
      <alignment horizontal="center" vertical="center" wrapText="1"/>
      <protection hidden="1"/>
    </xf>
    <xf numFmtId="0" fontId="41" fillId="5" borderId="30" xfId="0" applyFont="1" applyFill="1" applyBorder="1" applyAlignment="1" applyProtection="1">
      <alignment horizontal="left" vertical="top" wrapText="1"/>
      <protection locked="0"/>
    </xf>
    <xf numFmtId="0" fontId="41" fillId="5" borderId="31" xfId="0" applyFont="1" applyFill="1" applyBorder="1" applyAlignment="1" applyProtection="1">
      <alignment horizontal="left" vertical="top" wrapText="1"/>
      <protection locked="0"/>
    </xf>
    <xf numFmtId="0" fontId="8" fillId="0" borderId="24" xfId="0" applyFont="1" applyBorder="1" applyAlignment="1" applyProtection="1">
      <alignment horizontal="left" vertical="top" wrapText="1"/>
      <protection hidden="1"/>
    </xf>
    <xf numFmtId="0" fontId="8" fillId="0" borderId="23" xfId="0" applyFont="1" applyBorder="1" applyAlignment="1" applyProtection="1">
      <alignment horizontal="left" vertical="top" wrapText="1"/>
      <protection hidden="1"/>
    </xf>
    <xf numFmtId="0" fontId="107" fillId="0" borderId="0" xfId="0" applyFont="1" applyAlignment="1" applyProtection="1">
      <alignment horizontal="left" vertical="center"/>
      <protection hidden="1"/>
    </xf>
    <xf numFmtId="0" fontId="8" fillId="0" borderId="22" xfId="0" applyFont="1" applyBorder="1" applyAlignment="1">
      <alignment horizontal="left" vertical="top" wrapText="1"/>
    </xf>
    <xf numFmtId="0" fontId="8" fillId="0" borderId="13"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xf>
    <xf numFmtId="0" fontId="8" fillId="2" borderId="80" xfId="0" applyFont="1" applyFill="1" applyBorder="1" applyAlignment="1" applyProtection="1">
      <alignment horizontal="left" vertical="top" wrapText="1"/>
      <protection hidden="1"/>
    </xf>
    <xf numFmtId="0" fontId="8" fillId="2" borderId="81" xfId="0" applyFont="1" applyFill="1" applyBorder="1" applyAlignment="1" applyProtection="1">
      <alignment horizontal="left" vertical="top" wrapText="1"/>
      <protection hidden="1"/>
    </xf>
    <xf numFmtId="0" fontId="41" fillId="0" borderId="9" xfId="0" applyFont="1" applyBorder="1" applyAlignment="1" applyProtection="1">
      <alignment vertical="top" wrapText="1"/>
      <protection hidden="1"/>
    </xf>
    <xf numFmtId="0" fontId="0" fillId="0" borderId="7" xfId="0" applyBorder="1" applyAlignment="1" applyProtection="1">
      <alignment vertical="center" wrapText="1"/>
      <protection hidden="1"/>
    </xf>
    <xf numFmtId="0" fontId="8" fillId="0" borderId="28" xfId="0" applyFont="1" applyBorder="1" applyAlignment="1">
      <alignment horizontal="left" vertical="top" wrapText="1"/>
    </xf>
    <xf numFmtId="0" fontId="163" fillId="4" borderId="75" xfId="0" applyFont="1" applyFill="1" applyBorder="1" applyAlignment="1" applyProtection="1">
      <alignment horizontal="left" wrapText="1"/>
      <protection hidden="1"/>
    </xf>
    <xf numFmtId="0" fontId="41" fillId="4" borderId="75" xfId="0" applyFont="1" applyFill="1" applyBorder="1" applyAlignment="1" applyProtection="1">
      <alignment horizontal="left" wrapText="1"/>
      <protection hidden="1"/>
    </xf>
    <xf numFmtId="0" fontId="22" fillId="0" borderId="9" xfId="0" applyFont="1" applyBorder="1" applyAlignment="1" applyProtection="1">
      <alignment horizontal="left" vertical="top" wrapText="1" shrinkToFit="1"/>
      <protection locked="0"/>
    </xf>
    <xf numFmtId="0" fontId="22" fillId="0" borderId="7" xfId="0" applyFont="1" applyBorder="1" applyAlignment="1" applyProtection="1">
      <alignment horizontal="left" vertical="top" wrapText="1" shrinkToFit="1"/>
      <protection locked="0"/>
    </xf>
  </cellXfs>
  <cellStyles count="2">
    <cellStyle name="ハイパーリンク" xfId="1" builtinId="8"/>
    <cellStyle name="標準" xfId="0" builtinId="0"/>
  </cellStyles>
  <dxfs count="1140">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FF0000"/>
        </left>
        <right style="thin">
          <color rgb="FFFF0000"/>
        </right>
        <top style="thin">
          <color rgb="FFFF0000"/>
        </top>
        <bottom style="thin">
          <color rgb="FFFF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FF0000"/>
        </left>
        <right style="thin">
          <color rgb="FFFF0000"/>
        </right>
        <top style="thin">
          <color rgb="FFFF0000"/>
        </top>
        <bottom style="thin">
          <color rgb="FFFF0000"/>
        </bottom>
        <vertical/>
        <horizontal/>
      </border>
    </dxf>
    <dxf>
      <font>
        <color rgb="FFC00000"/>
      </font>
      <fill>
        <patternFill>
          <bgColor rgb="FFFFFF00"/>
        </patternFill>
      </fill>
      <border>
        <left style="thin">
          <color auto="1"/>
        </left>
        <right style="thin">
          <color auto="1"/>
        </right>
        <top style="thin">
          <color auto="1"/>
        </top>
        <bottom style="thin">
          <color auto="1"/>
        </bottom>
        <vertical/>
        <horizontal/>
      </border>
    </dxf>
    <dxf>
      <font>
        <color rgb="FFC00000"/>
      </font>
      <fill>
        <patternFill>
          <bgColor rgb="FFFFFF00"/>
        </patternFill>
      </fill>
      <border>
        <left style="thin">
          <color auto="1"/>
        </left>
        <right style="thin">
          <color auto="1"/>
        </right>
        <top style="thin">
          <color auto="1"/>
        </top>
        <bottom style="thin">
          <color auto="1"/>
        </bottom>
        <vertical/>
        <horizontal/>
      </border>
    </dxf>
    <dxf>
      <font>
        <color rgb="FFC00000"/>
      </font>
      <fill>
        <patternFill>
          <bgColor rgb="FFFFFF00"/>
        </patternFill>
      </fill>
      <border>
        <left style="thin">
          <color auto="1"/>
        </left>
        <right style="thin">
          <color auto="1"/>
        </right>
        <top style="thin">
          <color auto="1"/>
        </top>
        <bottom style="thin">
          <color auto="1"/>
        </bottom>
        <vertical/>
        <horizontal/>
      </border>
    </dxf>
    <dxf>
      <font>
        <color rgb="FFC00000"/>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strike/>
        <color theme="2" tint="-0.24994659260841701"/>
      </font>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strike/>
        <color theme="0" tint="-0.499984740745262"/>
      </font>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theme="4"/>
      </font>
    </dxf>
    <dxf>
      <font>
        <color theme="0" tint="-0.24994659260841701"/>
      </font>
    </dxf>
    <dxf>
      <font>
        <color theme="0" tint="-0.24994659260841701"/>
      </font>
    </dxf>
    <dxf>
      <font>
        <color theme="0"/>
      </font>
      <fill>
        <patternFill>
          <bgColor theme="0"/>
        </patternFill>
      </fill>
      <border>
        <left/>
        <right/>
        <top/>
        <bottom/>
      </border>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theme="4"/>
      </font>
      <fill>
        <patternFill>
          <bgColor theme="4" tint="0.79998168889431442"/>
        </patternFill>
      </fill>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rgb="FF4472C4"/>
      </font>
      <fill>
        <patternFill>
          <bgColor theme="4" tint="0.79998168889431442"/>
        </patternFill>
      </fill>
    </dxf>
    <dxf>
      <font>
        <color rgb="FF4472C4"/>
      </font>
      <fill>
        <patternFill>
          <bgColor theme="4" tint="0.79998168889431442"/>
        </patternFill>
      </fill>
    </dxf>
    <dxf>
      <font>
        <color theme="4"/>
      </font>
      <fill>
        <patternFill>
          <bgColor theme="5" tint="0.79998168889431442"/>
        </patternFill>
      </fill>
      <border>
        <left style="thin">
          <color theme="0"/>
        </left>
        <right style="thin">
          <color theme="0"/>
        </right>
        <top style="thin">
          <color theme="0"/>
        </top>
        <bottom style="thin">
          <color theme="0"/>
        </bottom>
        <vertical/>
        <horizontal/>
      </border>
    </dxf>
    <dxf>
      <font>
        <color theme="0"/>
      </font>
    </dxf>
    <dxf>
      <font>
        <color rgb="FFFF33CC"/>
      </font>
    </dxf>
    <dxf>
      <font>
        <color theme="0"/>
      </font>
      <fill>
        <patternFill>
          <bgColor theme="0"/>
        </patternFill>
      </fill>
    </dxf>
    <dxf>
      <font>
        <color theme="0"/>
      </font>
      <fill>
        <patternFill>
          <bgColor theme="0"/>
        </patternFill>
      </fill>
      <border>
        <left/>
        <right/>
        <top/>
        <bottom/>
        <vertical/>
        <horizontal/>
      </border>
    </dxf>
    <dxf>
      <font>
        <color theme="4"/>
      </font>
    </dxf>
    <dxf>
      <font>
        <color theme="4"/>
      </font>
    </dxf>
    <dxf>
      <font>
        <color theme="0" tint="-0.24994659260841701"/>
      </font>
    </dxf>
    <dxf>
      <font>
        <color theme="0" tint="-0.24994659260841701"/>
      </font>
    </dxf>
    <dxf>
      <fill>
        <patternFill>
          <bgColor theme="8" tint="0.79998168889431442"/>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border>
    </dxf>
    <dxf>
      <font>
        <color theme="4"/>
      </font>
      <fill>
        <patternFill patternType="none">
          <bgColor auto="1"/>
        </patternFill>
      </fill>
    </dxf>
    <dxf>
      <font>
        <color theme="4"/>
      </font>
    </dxf>
    <dxf>
      <font>
        <color theme="4"/>
      </font>
    </dxf>
    <dxf>
      <font>
        <color theme="0" tint="-0.24994659260841701"/>
      </font>
    </dxf>
    <dxf>
      <font>
        <color theme="0" tint="-0.24994659260841701"/>
      </font>
    </dxf>
    <dxf>
      <font>
        <color theme="0" tint="-0.24994659260841701"/>
      </font>
    </dxf>
    <dxf>
      <fill>
        <patternFill>
          <bgColor theme="8" tint="0.79998168889431442"/>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4"/>
      </font>
    </dxf>
    <dxf>
      <font>
        <color theme="4"/>
      </font>
    </dxf>
    <dxf>
      <font>
        <color theme="0" tint="-0.24994659260841701"/>
      </font>
    </dxf>
    <dxf>
      <fill>
        <patternFill>
          <bgColor theme="8" tint="0.79998168889431442"/>
        </patternFill>
      </fill>
      <border>
        <left/>
        <right/>
        <top/>
        <bottom/>
        <vertical/>
        <horizontal/>
      </border>
    </dxf>
    <dxf>
      <font>
        <color theme="0" tint="-0.24994659260841701"/>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tint="-0.24994659260841701"/>
      </font>
    </dxf>
    <dxf>
      <font>
        <color theme="4"/>
      </font>
    </dxf>
    <dxf>
      <font>
        <color theme="4"/>
      </font>
    </dxf>
    <dxf>
      <fill>
        <patternFill>
          <bgColor theme="8" tint="0.79998168889431442"/>
        </patternFill>
      </fill>
      <border>
        <left/>
        <right/>
        <top/>
        <bottom/>
        <vertical/>
        <horizontal/>
      </border>
    </dxf>
    <dxf>
      <font>
        <color theme="0" tint="-0.24994659260841701"/>
      </font>
    </dxf>
    <dxf>
      <font>
        <color theme="0" tint="-0.24994659260841701"/>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4"/>
      </font>
    </dxf>
    <dxf>
      <fill>
        <patternFill>
          <bgColor theme="8" tint="0.79998168889431442"/>
        </patternFill>
      </fill>
      <border>
        <left/>
        <right/>
        <top/>
        <bottom/>
        <vertical/>
        <horizontal/>
      </border>
    </dxf>
    <dxf>
      <font>
        <color theme="0" tint="-0.24994659260841701"/>
      </font>
      <border>
        <left/>
        <right/>
        <top/>
        <bottom/>
      </border>
    </dxf>
    <dxf>
      <font>
        <color theme="0" tint="-0.24994659260841701"/>
      </font>
      <border>
        <left/>
        <right/>
        <top/>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4"/>
      </font>
    </dxf>
    <dxf>
      <font>
        <color theme="4"/>
      </font>
    </dxf>
    <dxf>
      <fill>
        <patternFill>
          <bgColor theme="8" tint="0.79998168889431442"/>
        </patternFill>
      </fill>
      <border>
        <left/>
        <right/>
        <top/>
        <bottom/>
        <vertical/>
        <horizontal/>
      </border>
    </dxf>
    <dxf>
      <font>
        <color theme="0" tint="-0.24994659260841701"/>
      </font>
      <border>
        <left/>
        <right/>
        <top/>
        <bottom/>
      </border>
    </dxf>
    <dxf>
      <font>
        <color theme="0" tint="-0.24994659260841701"/>
      </font>
      <border>
        <left/>
        <right/>
        <top/>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tint="-0.24994659260841701"/>
      </font>
      <border>
        <vertical/>
        <horizontal/>
      </border>
    </dxf>
    <dxf>
      <font>
        <color rgb="FF4472C4"/>
      </font>
    </dxf>
    <dxf>
      <fill>
        <patternFill>
          <bgColor theme="8" tint="0.79998168889431442"/>
        </patternFill>
      </fill>
      <border>
        <left/>
        <right/>
        <top/>
        <bottom/>
      </border>
    </dxf>
    <dxf>
      <font>
        <color theme="0" tint="-0.14996795556505021"/>
      </font>
    </dxf>
    <dxf>
      <font>
        <color theme="0" tint="-0.24994659260841701"/>
      </font>
    </dxf>
    <dxf>
      <font>
        <color theme="0"/>
      </font>
      <fill>
        <patternFill>
          <bgColor theme="0"/>
        </patternFill>
      </fill>
      <border>
        <left/>
        <right/>
        <top/>
        <bottom/>
        <vertical/>
        <horizontal/>
      </border>
    </dxf>
    <dxf>
      <font>
        <color theme="0" tint="-0.24994659260841701"/>
      </font>
    </dxf>
    <dxf>
      <font>
        <color theme="4"/>
      </font>
    </dxf>
    <dxf>
      <fill>
        <patternFill>
          <bgColor theme="8" tint="0.79998168889431442"/>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tint="-0.24994659260841701"/>
      </font>
    </dxf>
    <dxf>
      <font>
        <color theme="4"/>
      </font>
    </dxf>
    <dxf>
      <font>
        <color theme="4"/>
      </font>
    </dxf>
    <dxf>
      <font>
        <color theme="0" tint="-0.24994659260841701"/>
      </font>
    </dxf>
    <dxf>
      <fill>
        <patternFill>
          <bgColor theme="8" tint="0.79998168889431442"/>
        </patternFill>
      </fill>
      <border>
        <left/>
        <right/>
        <top/>
        <bottom/>
        <vertical/>
        <horizontal/>
      </border>
    </dxf>
    <dxf>
      <font>
        <color theme="0" tint="-0.24994659260841701"/>
      </font>
    </dxf>
    <dxf>
      <font>
        <color theme="0"/>
      </font>
      <fill>
        <patternFill>
          <fgColor theme="0"/>
          <bgColor theme="0"/>
        </patternFill>
      </fill>
      <border>
        <left/>
        <right/>
        <top/>
        <bottom/>
      </border>
    </dxf>
    <dxf>
      <font>
        <color theme="0" tint="-0.24994659260841701"/>
      </font>
    </dxf>
    <dxf>
      <font>
        <color theme="0" tint="-0.24994659260841701"/>
      </font>
    </dxf>
    <dxf>
      <font>
        <color rgb="FF4472C4"/>
      </font>
    </dxf>
    <dxf>
      <font>
        <color theme="4"/>
      </font>
    </dxf>
    <dxf>
      <fill>
        <patternFill>
          <bgColor theme="8" tint="0.79998168889431442"/>
        </patternFill>
      </fill>
      <border>
        <left/>
        <right/>
        <top/>
        <bottom/>
        <vertical/>
        <horizontal/>
      </border>
    </dxf>
    <dxf>
      <font>
        <color theme="0" tint="-0.24994659260841701"/>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right/>
        <top/>
        <bottom/>
        <vertical/>
        <horizontal/>
      </border>
    </dxf>
    <dxf>
      <font>
        <color theme="0"/>
      </font>
      <fill>
        <patternFill patternType="none">
          <bgColor auto="1"/>
        </patternFill>
      </fill>
      <border>
        <bottom style="thin">
          <color theme="0"/>
        </bottom>
      </border>
    </dxf>
    <dxf>
      <font>
        <color theme="4"/>
      </font>
    </dxf>
    <dxf>
      <fill>
        <patternFill>
          <bgColor theme="8" tint="0.79998168889431442"/>
        </patternFill>
      </fill>
      <border>
        <left/>
        <right/>
        <top/>
        <bottom/>
        <vertical/>
        <horizontal/>
      </border>
    </dxf>
    <dxf>
      <font>
        <color theme="4"/>
      </font>
    </dxf>
    <dxf>
      <font>
        <color theme="0" tint="-0.24994659260841701"/>
      </font>
    </dxf>
    <dxf>
      <font>
        <color theme="0" tint="-0.24994659260841701"/>
      </font>
    </dxf>
    <dxf>
      <font>
        <b/>
        <i val="0"/>
      </font>
      <fill>
        <patternFill>
          <bgColor rgb="FFFFFF00"/>
        </patternFill>
      </fill>
    </dxf>
    <dxf>
      <font>
        <b/>
        <i val="0"/>
      </font>
      <fill>
        <patternFill>
          <bgColor rgb="FFFFFF00"/>
        </patternFill>
      </fill>
    </dxf>
    <dxf>
      <font>
        <b/>
        <i val="0"/>
        <strike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strike val="0"/>
        <color rgb="FFC00000"/>
      </font>
      <fill>
        <patternFill>
          <bgColor rgb="FFFFFF00"/>
        </patternFill>
      </fill>
      <border>
        <left style="thin">
          <color rgb="FFC00000"/>
        </left>
        <right style="thin">
          <color rgb="FFC00000"/>
        </right>
        <top style="thin">
          <color rgb="FFC00000"/>
        </top>
        <bottom style="thin">
          <color rgb="FFC00000"/>
        </bottom>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theme="4"/>
      </font>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4472C4"/>
      </font>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4472C4"/>
      </font>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border>
        <bottom style="thin">
          <color auto="1"/>
        </bottom>
        <vertical/>
        <horizontal/>
      </border>
    </dxf>
    <dxf>
      <font>
        <color theme="0"/>
      </font>
      <fill>
        <patternFill patternType="none">
          <bgColor auto="1"/>
        </patternFill>
      </fill>
    </dxf>
    <dxf>
      <fill>
        <patternFill>
          <bgColor theme="3" tint="0.79998168889431442"/>
        </patternFill>
      </fill>
    </dxf>
    <dxf>
      <fill>
        <patternFill>
          <bgColor theme="3" tint="0.79998168889431442"/>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fill>
        <patternFill>
          <bgColor theme="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3" tint="0.79998168889431442"/>
        </patternFill>
      </fill>
    </dxf>
    <dxf>
      <fill>
        <patternFill>
          <bgColor theme="3" tint="0.79998168889431442"/>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theme="0"/>
      </font>
      <fill>
        <patternFill>
          <bgColor theme="0"/>
        </patternFill>
      </fill>
    </dxf>
    <dxf>
      <font>
        <color rgb="FFFF33CC"/>
      </font>
      <fill>
        <patternFill>
          <bgColor rgb="FFFFFF00"/>
        </patternFill>
      </fill>
    </dxf>
    <dxf>
      <font>
        <color rgb="FFFF33CC"/>
      </font>
      <fill>
        <patternFill>
          <bgColor rgb="FFFFFF00"/>
        </patternFill>
      </fill>
    </dxf>
    <dxf>
      <font>
        <color theme="0"/>
      </font>
      <fill>
        <patternFill>
          <bgColor theme="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theme="0"/>
      </font>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rgb="FFFF33CC"/>
      </font>
      <fill>
        <patternFill>
          <bgColor rgb="FFFFFF00"/>
        </patternFill>
      </fill>
    </dxf>
    <dxf>
      <font>
        <color theme="0"/>
      </font>
    </dxf>
    <dxf>
      <font>
        <color theme="0"/>
      </font>
      <fill>
        <patternFill>
          <bgColor theme="0"/>
        </patternFill>
      </fill>
    </dxf>
    <dxf>
      <fill>
        <patternFill>
          <bgColor theme="3" tint="0.79998168889431442"/>
        </patternFill>
      </fill>
    </dxf>
    <dxf>
      <font>
        <color theme="0"/>
      </font>
    </dxf>
    <dxf>
      <font>
        <color theme="0"/>
      </font>
    </dxf>
    <dxf>
      <font>
        <color theme="0"/>
      </font>
      <fill>
        <patternFill>
          <bgColor theme="0"/>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strike val="0"/>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strike val="0"/>
        <color theme="1"/>
      </font>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border>
        <left style="thin">
          <color rgb="FFFF33CC"/>
        </left>
        <right style="thin">
          <color rgb="FFFF33CC"/>
        </right>
        <top style="thin">
          <color rgb="FFFF33CC"/>
        </top>
        <bottom style="thin">
          <color rgb="FFFF33CC"/>
        </bottom>
        <vertical/>
        <horizontal/>
      </border>
    </dxf>
    <dxf>
      <font>
        <b/>
        <i val="0"/>
        <color rgb="FFFF33CC"/>
      </font>
      <fill>
        <patternFill>
          <bgColor rgb="FFFFFF00"/>
        </patternFill>
      </fill>
    </dxf>
    <dxf>
      <font>
        <b/>
        <i val="0"/>
        <color rgb="FFFF33CC"/>
      </font>
      <fill>
        <patternFill>
          <bgColor rgb="FFFFFF00"/>
        </patternFill>
      </fill>
    </dxf>
    <dxf>
      <font>
        <b/>
        <i val="0"/>
        <color rgb="FFFF33CC"/>
      </font>
      <fill>
        <patternFill>
          <bgColor rgb="FFFFFF00"/>
        </patternFill>
      </fill>
    </dxf>
    <dxf>
      <font>
        <b/>
        <i val="0"/>
        <color rgb="FFFF33CC"/>
      </font>
      <fill>
        <patternFill>
          <bgColor rgb="FFFFFF0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fgColor auto="1"/>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border>
        <left style="thin">
          <color rgb="FFFF33CC"/>
        </left>
        <right style="thin">
          <color rgb="FFFF33CC"/>
        </right>
        <top style="thin">
          <color rgb="FFFF33CC"/>
        </top>
        <bottom style="thin">
          <color rgb="FFFF33CC"/>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ill>
        <patternFill>
          <bgColor theme="3" tint="0.79998168889431442"/>
        </patternFill>
      </fill>
    </dxf>
    <dxf>
      <fill>
        <patternFill patternType="none">
          <bgColor auto="1"/>
        </patternFill>
      </fill>
      <border>
        <left style="thin">
          <color theme="5"/>
        </left>
        <right style="thin">
          <color theme="5"/>
        </right>
        <top style="thin">
          <color theme="5"/>
        </top>
        <bottom style="thin">
          <color theme="5"/>
        </bottom>
        <vertical/>
        <horizontal/>
      </border>
    </dxf>
    <dxf>
      <fill>
        <patternFill>
          <bgColor theme="3" tint="0.79998168889431442"/>
        </patternFill>
      </fill>
    </dxf>
    <dxf>
      <font>
        <color theme="0"/>
      </font>
    </dxf>
    <dxf>
      <font>
        <color theme="0"/>
      </font>
    </dxf>
    <dxf>
      <font>
        <color theme="8" tint="0.39994506668294322"/>
      </font>
    </dxf>
    <dxf>
      <font>
        <color theme="8" tint="0.39994506668294322"/>
      </font>
    </dxf>
    <dxf>
      <font>
        <color theme="8" tint="0.39994506668294322"/>
      </font>
    </dxf>
    <dxf>
      <font>
        <b/>
        <i val="0"/>
        <color rgb="FFFF33CC"/>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rgb="FFC00000"/>
      </font>
      <fill>
        <patternFill>
          <bgColor theme="9" tint="0.79998168889431442"/>
        </patternFill>
      </fill>
    </dxf>
    <dxf>
      <font>
        <color rgb="FFC00000"/>
      </font>
      <fill>
        <patternFill>
          <bgColor theme="9" tint="0.79998168889431442"/>
        </patternFill>
      </fill>
    </dxf>
    <dxf>
      <font>
        <strike val="0"/>
        <color rgb="FFC00000"/>
      </font>
      <fill>
        <patternFill patternType="solid">
          <bgColor theme="9" tint="0.79998168889431442"/>
        </patternFill>
      </fill>
    </dxf>
    <dxf>
      <font>
        <color rgb="FFFF33CC"/>
      </font>
    </dxf>
    <dxf>
      <fill>
        <patternFill patternType="none">
          <bgColor auto="1"/>
        </patternFill>
      </fill>
      <border>
        <left style="thin">
          <color rgb="FFFF33CC"/>
        </left>
        <right style="thin">
          <color rgb="FFFF33CC"/>
        </right>
        <top style="thin">
          <color rgb="FFFF33CC"/>
        </top>
        <bottom style="thin">
          <color rgb="FFFF33CC"/>
        </bottom>
      </border>
    </dxf>
    <dxf>
      <fill>
        <patternFill>
          <bgColor theme="3" tint="0.79998168889431442"/>
        </patternFill>
      </fill>
    </dxf>
    <dxf>
      <fill>
        <patternFill>
          <bgColor theme="3" tint="0.79998168889431442"/>
        </patternFill>
      </fill>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rgb="FFFF0000"/>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
      <font>
        <b val="0"/>
        <i val="0"/>
        <strike val="0"/>
        <condense val="0"/>
        <extend val="0"/>
        <outline val="0"/>
        <shadow val="0"/>
        <u val="none"/>
        <vertAlign val="baseline"/>
        <sz val="9"/>
        <color theme="1"/>
        <name val="游ゴシック"/>
        <scheme val="minor"/>
      </font>
    </dxf>
  </dxfs>
  <tableStyles count="0" defaultTableStyle="TableStyleMedium2" defaultPivotStyle="PivotStyleLight16"/>
  <colors>
    <mruColors>
      <color rgb="FFF1F7ED"/>
      <color rgb="FF4472C4"/>
      <color rgb="FFFF33CC"/>
      <color rgb="FFFFFFCC"/>
      <color rgb="FFF9FECA"/>
      <color rgb="FFFBFFE5"/>
      <color rgb="FFE6FB2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G$31"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Scroll" dx="22" fmlaLink="$C$37" horiz="1" max="2" noThreeD="1" page="10" val="0"/>
</file>

<file path=xl/ctrlProps/ctrlProp103.xml><?xml version="1.0" encoding="utf-8"?>
<formControlPr xmlns="http://schemas.microsoft.com/office/spreadsheetml/2009/9/main" objectType="Scroll" dx="22" fmlaLink="$C$25" horiz="1" max="2" noThreeD="1" page="10" val="0"/>
</file>

<file path=xl/ctrlProps/ctrlProp104.xml><?xml version="1.0" encoding="utf-8"?>
<formControlPr xmlns="http://schemas.microsoft.com/office/spreadsheetml/2009/9/main" objectType="Scroll" dx="22" fmlaLink="$C$53" horiz="1" max="2" noThreeD="1" page="10" val="0"/>
</file>

<file path=xl/ctrlProps/ctrlProp105.xml><?xml version="1.0" encoding="utf-8"?>
<formControlPr xmlns="http://schemas.microsoft.com/office/spreadsheetml/2009/9/main" objectType="Scroll" dx="22" fmlaLink="$C$66" horiz="1" max="2" noThreeD="1" page="10" val="0"/>
</file>

<file path=xl/ctrlProps/ctrlProp106.xml><?xml version="1.0" encoding="utf-8"?>
<formControlPr xmlns="http://schemas.microsoft.com/office/spreadsheetml/2009/9/main" objectType="Scroll" dx="22" fmlaLink="$C$152" horiz="1" max="2" noThreeD="1" page="10" val="0"/>
</file>

<file path=xl/ctrlProps/ctrlProp107.xml><?xml version="1.0" encoding="utf-8"?>
<formControlPr xmlns="http://schemas.microsoft.com/office/spreadsheetml/2009/9/main" objectType="Scroll" dx="22" fmlaLink="$C$170" horiz="1" max="2" noThreeD="1" page="10" val="0"/>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C$16"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C$109"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M$109"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fmlaLink="$M$11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M$12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fmlaLink="$M$127"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fmlaLink="$M$133" lockText="1" noThreeD="1"/>
</file>

<file path=xl/ctrlProps/ctrlProp14.xml><?xml version="1.0" encoding="utf-8"?>
<formControlPr xmlns="http://schemas.microsoft.com/office/spreadsheetml/2009/9/main" objectType="Radio" firstButton="1" fmlaLink="$C$25"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fmlaLink="$M$139"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Scroll" dx="22" fmlaLink="$C$109" horiz="1" max="2" noThreeD="1" page="10" val="0"/>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M$31"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B$109"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firstButton="1" fmlaLink="$B$152"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fmlaLink="$B$25" lockText="1" noThreeD="1"/>
</file>

<file path=xl/ctrlProps/ctrlProp16.xml><?xml version="1.0" encoding="utf-8"?>
<formControlPr xmlns="http://schemas.microsoft.com/office/spreadsheetml/2009/9/main" objectType="Radio" firstButton="1" fmlaLink="$C$3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B$66"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B$170"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M$25"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M$37" lockText="1" noThreeD="1"/>
</file>

<file path=xl/ctrlProps/ctrlProp21.xml><?xml version="1.0" encoding="utf-8"?>
<formControlPr xmlns="http://schemas.microsoft.com/office/spreadsheetml/2009/9/main" objectType="Radio" firstButton="1" fmlaLink="$C$53" lockText="1" noThreeD="1"/>
</file>

<file path=xl/ctrlProps/ctrlProp22.xml><?xml version="1.0" encoding="utf-8"?>
<formControlPr xmlns="http://schemas.microsoft.com/office/spreadsheetml/2009/9/main" objectType="Radio" firstButton="1" fmlaLink="$M$53" lockText="1" noThreeD="1"/>
</file>

<file path=xl/ctrlProps/ctrlProp23.xml><?xml version="1.0" encoding="utf-8"?>
<formControlPr xmlns="http://schemas.microsoft.com/office/spreadsheetml/2009/9/main" objectType="Radio" firstButton="1" fmlaLink="$M$43" lockText="1" noThreeD="1"/>
</file>

<file path=xl/ctrlProps/ctrlProp24.xml><?xml version="1.0" encoding="utf-8"?>
<formControlPr xmlns="http://schemas.microsoft.com/office/spreadsheetml/2009/9/main" objectType="Radio" firstButton="1" fmlaLink="$M$48"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C$6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M$66"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M$72"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M$7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C$15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M$170"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C$170"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M$18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M$17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C$215" lockText="1" noThreeD="1"/>
</file>

<file path=xl/ctrlProps/ctrlProp56.xml><?xml version="1.0" encoding="utf-8"?>
<formControlPr xmlns="http://schemas.microsoft.com/office/spreadsheetml/2009/9/main" objectType="Radio" firstButton="1" fmlaLink="$C$230"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C$205"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C$220"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C$225"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fmlaLink="$M$1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M$15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fmlaLink="$M$84"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M$9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G$27"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M$96"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M$186"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M$19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M$191" lockText="1" noThreeD="1"/>
</file>

<file path=xl/ctrlProps/ctrlProp9.xml><?xml version="1.0" encoding="utf-8"?>
<formControlPr xmlns="http://schemas.microsoft.com/office/spreadsheetml/2009/9/main" objectType="CheckBox" fmlaLink="$G$29"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fmlaLink="$C$210"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C$235"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12304;&#12510;&#12491;&#12517;&#12450;&#12523;&#12305;!A1"/><Relationship Id="rId2" Type="http://schemas.openxmlformats.org/officeDocument/2006/relationships/hyperlink" Target="https://www.kigyounaihoiku.jp/wp-content/uploads/2024/11/20241121-kakuninbyouji20210107-01-01.pdf#page=1" TargetMode="External"/><Relationship Id="rId1" Type="http://schemas.openxmlformats.org/officeDocument/2006/relationships/hyperlink" Target="https://www.kigyounaihoiku.jp/wp-content/uploads/2025/10/20251022-zumen01-kentikusiryousyu.pdf#page=1"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hyperlink" Target="#'&#12304;&#21360;&#21047;&#25552;&#20986;&#9312; &#22522;&#26412;&#20107;&#38917;&#12305;'!H1"/></Relationships>
</file>

<file path=xl/drawings/_rels/drawing3.xml.rels><?xml version="1.0" encoding="UTF-8" standalone="yes"?>
<Relationships xmlns="http://schemas.openxmlformats.org/package/2006/relationships"><Relationship Id="rId3" Type="http://schemas.openxmlformats.org/officeDocument/2006/relationships/hyperlink" Target="https://www.kigyounaihoiku.jp/wp-content/uploads/2025/10/20251022-zumen02-hourei-checksheet.pdf" TargetMode="External"/><Relationship Id="rId7" Type="http://schemas.openxmlformats.org/officeDocument/2006/relationships/hyperlink" Target="#'&#12304;&#21360;&#21047;&#25552;&#20986;&#9313; &#22793;&#26356;&#30906;&#35469;&#12305;'!D3"/><Relationship Id="rId2" Type="http://schemas.openxmlformats.org/officeDocument/2006/relationships/hyperlink" Target="#'&#12304;&#21360;&#21047;&#25552;&#20986;&#9313; &#22793;&#26356;&#30906;&#35469;&#12305;'!A1"/><Relationship Id="rId1" Type="http://schemas.openxmlformats.org/officeDocument/2006/relationships/hyperlink" Target="https://www.kigyounaihoiku.jp/wp-content/uploads/2024/11/20241118-zumen02-hourei-checksheet.pdf" TargetMode="External"/><Relationship Id="rId6" Type="http://schemas.openxmlformats.org/officeDocument/2006/relationships/hyperlink" Target="#&#12304;&#12510;&#12491;&#12517;&#12450;&#12523;&#12305;!A1"/><Relationship Id="rId5" Type="http://schemas.openxmlformats.org/officeDocument/2006/relationships/image" Target="../media/image18.png"/><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hyperlink" Target="#'&#12304;&#21360;&#21047;&#25552;&#20986;&#9312; &#22522;&#26412;&#20107;&#38917;&#12305;'!F7"/><Relationship Id="rId7" Type="http://schemas.openxmlformats.org/officeDocument/2006/relationships/hyperlink" Target="#&#12304;&#12510;&#12491;&#12517;&#12450;&#12523;&#12305;!A35:A61"/><Relationship Id="rId2" Type="http://schemas.openxmlformats.org/officeDocument/2006/relationships/hyperlink" Target="#'&#12304;&#21360;&#21047;&#25552;&#20986;&#9312; &#22522;&#26412;&#20107;&#38917;&#12305;'!F6"/><Relationship Id="rId1" Type="http://schemas.openxmlformats.org/officeDocument/2006/relationships/hyperlink" Target="#'&#12304;&#21360;&#21047;&#25552;&#20986;&#9314; &#32080;&#26524;&#20837;&#21147;&#12305;'!A1"/><Relationship Id="rId6" Type="http://schemas.openxmlformats.org/officeDocument/2006/relationships/hyperlink" Target="#&#12304;&#12510;&#12491;&#12517;&#12450;&#12523;&#12305;!A61:A71"/><Relationship Id="rId5" Type="http://schemas.openxmlformats.org/officeDocument/2006/relationships/hyperlink" Target="#'&#12304;&#21360;&#21047;&#25552;&#20986;&#9312; &#22522;&#26412;&#20107;&#38917;&#12305;'!K13"/><Relationship Id="rId4" Type="http://schemas.openxmlformats.org/officeDocument/2006/relationships/hyperlink" Target="#'&#12304;&#21360;&#21047;&#25552;&#20986;&#9312; &#22522;&#26412;&#20107;&#38917;&#12305;'!F9"/></Relationships>
</file>

<file path=xl/drawings/_rels/drawing5.xml.rels><?xml version="1.0" encoding="UTF-8" standalone="yes"?>
<Relationships xmlns="http://schemas.openxmlformats.org/package/2006/relationships"><Relationship Id="rId13" Type="http://schemas.openxmlformats.org/officeDocument/2006/relationships/hyperlink" Target="https://www.kigyounaihoiku.jp/wp-content/uploads/2025/10/20251022-zumen01-kentikusiryousyu.pdf#page=10" TargetMode="External"/><Relationship Id="rId18" Type="http://schemas.openxmlformats.org/officeDocument/2006/relationships/hyperlink" Target="#'&#12304;&#21360;&#21047;&#25552;&#20986;&#9314; &#32080;&#26524;&#20837;&#21147;&#12305;'!H38"/><Relationship Id="rId26" Type="http://schemas.openxmlformats.org/officeDocument/2006/relationships/hyperlink" Target="#'&#12304;&#21360;&#21047;&#25552;&#20986;&#9314; &#32080;&#26524;&#20837;&#21147;&#12305;'!H108"/><Relationship Id="rId39" Type="http://schemas.openxmlformats.org/officeDocument/2006/relationships/hyperlink" Target="#'&#12304;&#21360;&#21047;&#25552;&#20986;&#9312; &#22522;&#26412;&#20107;&#38917;&#12305;'!K11"/><Relationship Id="rId21" Type="http://schemas.openxmlformats.org/officeDocument/2006/relationships/hyperlink" Target="#'&#12304;&#21360;&#21047;&#25552;&#20986;&#9314; &#32080;&#26524;&#20837;&#21147;&#12305;'!H68"/><Relationship Id="rId34" Type="http://schemas.openxmlformats.org/officeDocument/2006/relationships/hyperlink" Target="#'&#12304;&#21360;&#21047;&#25552;&#20986;&#9314; &#32080;&#26524;&#20837;&#21147;&#12305;'!H168"/><Relationship Id="rId42" Type="http://schemas.openxmlformats.org/officeDocument/2006/relationships/hyperlink" Target="#'&#12304;&#21360;&#21047;&#25552;&#20986;&#9314; &#32080;&#26524;&#20837;&#21147;&#12305;'!H188"/><Relationship Id="rId47" Type="http://schemas.openxmlformats.org/officeDocument/2006/relationships/hyperlink" Target="#'&#12304;&#21360;&#21047;&#25552;&#20986;&#9314; &#32080;&#26524;&#20837;&#21147;&#12305;'!H204"/><Relationship Id="rId7" Type="http://schemas.openxmlformats.org/officeDocument/2006/relationships/hyperlink" Target="https://www.kigyounaihoiku.jp/wp-content/uploads/2024/11/20241118-zumen01-kentikusiryousyu.pdf#page=8" TargetMode="External"/><Relationship Id="rId2" Type="http://schemas.openxmlformats.org/officeDocument/2006/relationships/hyperlink" Target="https://www.kigyounaihoiku.jp/wp-content/uploads/2025/10/20251022-zumen01-kentikusiryousyu.pdf#page=5" TargetMode="External"/><Relationship Id="rId16" Type="http://schemas.openxmlformats.org/officeDocument/2006/relationships/hyperlink" Target="#'&#12304;&#21360;&#21047;&#25552;&#20986;&#9314; &#32080;&#26524;&#20837;&#21147;&#12305;'!H21"/><Relationship Id="rId29" Type="http://schemas.openxmlformats.org/officeDocument/2006/relationships/hyperlink" Target="#'&#12304;&#21360;&#21047;&#25552;&#20986;&#9314; &#32080;&#26524;&#20837;&#21147;&#12305;'!H117"/><Relationship Id="rId1" Type="http://schemas.openxmlformats.org/officeDocument/2006/relationships/hyperlink" Target="#'&#12304;&#21360;&#21047;&#25552;&#20986;&#9314; &#32080;&#26524;&#20837;&#21147;&#12305;'!H161"/><Relationship Id="rId6" Type="http://schemas.openxmlformats.org/officeDocument/2006/relationships/hyperlink" Target="https://www.kigyounaihoiku.jp/wp-content/uploads/2025/10/20251022-zumen01-kentikusiryousyu.pdf#page=9" TargetMode="External"/><Relationship Id="rId11" Type="http://schemas.openxmlformats.org/officeDocument/2006/relationships/hyperlink" Target="https://www.kigyounaihoiku.jp/wp-content/uploads/2025/10/20251022-zumen02-hourei-checksheet.pdf" TargetMode="External"/><Relationship Id="rId24" Type="http://schemas.openxmlformats.org/officeDocument/2006/relationships/hyperlink" Target="#'&#12304;&#21360;&#21047;&#25552;&#20986;&#9314; &#32080;&#26524;&#20837;&#21147;&#12305;'!H89"/><Relationship Id="rId32" Type="http://schemas.openxmlformats.org/officeDocument/2006/relationships/hyperlink" Target="#'&#12304;&#21360;&#21047;&#25552;&#20986;&#9314; &#32080;&#26524;&#20837;&#21147;&#12305;'!H138"/><Relationship Id="rId37" Type="http://schemas.openxmlformats.org/officeDocument/2006/relationships/hyperlink" Target="#'&#12304;&#21360;&#21047;&#25552;&#20986;&#9312; &#22522;&#26412;&#20107;&#38917;&#12305;'!K7"/><Relationship Id="rId40" Type="http://schemas.openxmlformats.org/officeDocument/2006/relationships/hyperlink" Target="https://www.kigyounaihoiku.jp/wp-content/uploads/2025/10/20251022-zumen01-kentikusiryousyu.pdf#page=7" TargetMode="External"/><Relationship Id="rId45" Type="http://schemas.openxmlformats.org/officeDocument/2006/relationships/image" Target="../media/image20.png"/><Relationship Id="rId5" Type="http://schemas.openxmlformats.org/officeDocument/2006/relationships/hyperlink" Target="https://www.kigyounaihoiku.jp/wp-content/uploads/2025/10/20251022-zumen01-kentikusiryousyu.pdf" TargetMode="External"/><Relationship Id="rId15" Type="http://schemas.openxmlformats.org/officeDocument/2006/relationships/hyperlink" Target="#'&#12304;&#21360;&#21047;&#25552;&#20986;&#9314; &#32080;&#26524;&#20837;&#21147;&#12305;'!H18"/><Relationship Id="rId23" Type="http://schemas.openxmlformats.org/officeDocument/2006/relationships/hyperlink" Target="#'&#12304;&#21360;&#21047;&#25552;&#20986;&#9314; &#32080;&#26524;&#20837;&#21147;&#12305;'!H85"/><Relationship Id="rId28" Type="http://schemas.openxmlformats.org/officeDocument/2006/relationships/hyperlink" Target="#'&#12304;&#21360;&#21047;&#25552;&#20986;&#9314; &#32080;&#26524;&#20837;&#21147;&#12305;'!H114"/><Relationship Id="rId36" Type="http://schemas.openxmlformats.org/officeDocument/2006/relationships/hyperlink" Target="#'&#12304;&#21360;&#21047;&#25552;&#20986;&#9312; &#22522;&#26412;&#20107;&#38917;&#12305;'!K5"/><Relationship Id="rId10" Type="http://schemas.openxmlformats.org/officeDocument/2006/relationships/hyperlink" Target="https://www.kigyounaihoiku.jp/wp-content/uploads/2024/11/20241121-kakuninbyouji20210107-01-01.pdf#page=2" TargetMode="External"/><Relationship Id="rId19" Type="http://schemas.openxmlformats.org/officeDocument/2006/relationships/hyperlink" Target="#'&#12304;&#21360;&#21047;&#25552;&#20986;&#9314; &#32080;&#26524;&#20837;&#21147;&#12305;'!H58"/><Relationship Id="rId31" Type="http://schemas.openxmlformats.org/officeDocument/2006/relationships/hyperlink" Target="#'&#12304;&#21360;&#21047;&#25552;&#20986;&#9314; &#32080;&#26524;&#20837;&#21147;&#12305;'!H135"/><Relationship Id="rId44" Type="http://schemas.openxmlformats.org/officeDocument/2006/relationships/hyperlink" Target="#&#12304;&#12510;&#12491;&#12517;&#12450;&#12523;&#12305;!A146:A165"/><Relationship Id="rId4" Type="http://schemas.openxmlformats.org/officeDocument/2006/relationships/hyperlink" Target="https://www.kigyounaihoiku.jp/wp-content/uploads/2025/10/20251022-zumen01-kentikusiryousyu.pdf#page=3" TargetMode="External"/><Relationship Id="rId9" Type="http://schemas.openxmlformats.org/officeDocument/2006/relationships/hyperlink" Target="https://www.kigyounaihoiku.jp/wp-content/uploads/2024/11/20241118-zumen01-kentikusiryousyu.pdf#page=7" TargetMode="External"/><Relationship Id="rId14" Type="http://schemas.openxmlformats.org/officeDocument/2006/relationships/hyperlink" Target="#'&#12304;&#21360;&#21047;&#25552;&#20986;&#9314; &#32080;&#26524;&#20837;&#21147;&#12305;'!H12"/><Relationship Id="rId22" Type="http://schemas.openxmlformats.org/officeDocument/2006/relationships/hyperlink" Target="#'&#12304;&#21360;&#21047;&#25552;&#20986;&#9314; &#32080;&#26524;&#20837;&#21147;&#12305;'!H81"/><Relationship Id="rId27" Type="http://schemas.openxmlformats.org/officeDocument/2006/relationships/hyperlink" Target="#'&#12304;&#21360;&#21047;&#25552;&#20986;&#9314; &#32080;&#26524;&#20837;&#21147;&#12305;'!H98"/><Relationship Id="rId30" Type="http://schemas.openxmlformats.org/officeDocument/2006/relationships/hyperlink" Target="#'&#12304;&#21360;&#21047;&#25552;&#20986;&#9314; &#32080;&#26524;&#20837;&#21147;&#12305;'!H111"/><Relationship Id="rId35" Type="http://schemas.openxmlformats.org/officeDocument/2006/relationships/hyperlink" Target="#'&#12304;&#21360;&#21047;&#25552;&#20986;&#9314; &#32080;&#26524;&#20837;&#21147;&#12305;'!H192"/><Relationship Id="rId43" Type="http://schemas.openxmlformats.org/officeDocument/2006/relationships/image" Target="../media/image19.png"/><Relationship Id="rId8" Type="http://schemas.openxmlformats.org/officeDocument/2006/relationships/hyperlink" Target="https://www.kigyounaihoiku.jp/wp-content/uploads/2025/10/20251022-zumen01-kentikusiryousyu.pdf#page=8" TargetMode="External"/><Relationship Id="rId3" Type="http://schemas.openxmlformats.org/officeDocument/2006/relationships/hyperlink" Target="https://www.kigyounaihoiku.jp/download/20231128-003" TargetMode="External"/><Relationship Id="rId12" Type="http://schemas.openxmlformats.org/officeDocument/2006/relationships/hyperlink" Target="https://www.kigyounaihoiku.jp/download/20211215-01-01" TargetMode="External"/><Relationship Id="rId17" Type="http://schemas.openxmlformats.org/officeDocument/2006/relationships/hyperlink" Target="#'&#12304;&#21360;&#21047;&#25552;&#20986;&#9314; &#32080;&#26524;&#20837;&#21147;&#12305;'!H28"/><Relationship Id="rId25" Type="http://schemas.openxmlformats.org/officeDocument/2006/relationships/hyperlink" Target="#'&#12304;&#21360;&#21047;&#25552;&#20986;&#9314; &#32080;&#26524;&#20837;&#21147;&#12305;'!H92"/><Relationship Id="rId33" Type="http://schemas.openxmlformats.org/officeDocument/2006/relationships/hyperlink" Target="#'&#12304;&#21360;&#21047;&#25552;&#20986;&#9314; &#32080;&#26524;&#20837;&#21147;&#12305;'!H131"/><Relationship Id="rId38" Type="http://schemas.openxmlformats.org/officeDocument/2006/relationships/hyperlink" Target="#'&#12304;&#21360;&#21047;&#25552;&#20986;&#9312; &#22522;&#26412;&#20107;&#38917;&#12305;'!K9"/><Relationship Id="rId46" Type="http://schemas.openxmlformats.org/officeDocument/2006/relationships/hyperlink" Target="#'&#12304;&#21360;&#21047;&#25552;&#20986;&#9314; &#32080;&#26524;&#20837;&#21147;&#12305;'!H210"/><Relationship Id="rId20" Type="http://schemas.openxmlformats.org/officeDocument/2006/relationships/hyperlink" Target="#'&#12304;&#21360;&#21047;&#25552;&#20986;&#9314; &#32080;&#26524;&#20837;&#21147;&#12305;'!H63"/><Relationship Id="rId41" Type="http://schemas.openxmlformats.org/officeDocument/2006/relationships/hyperlink" Target="#'&#12304;&#21360;&#21047;&#25552;&#20986;&#9314; &#32080;&#26524;&#20837;&#21147;&#12305;'!H213"/></Relationships>
</file>

<file path=xl/drawings/drawing1.xml><?xml version="1.0" encoding="utf-8"?>
<xdr:wsDr xmlns:xdr="http://schemas.openxmlformats.org/drawingml/2006/spreadsheetDrawing" xmlns:a="http://schemas.openxmlformats.org/drawingml/2006/main">
  <xdr:twoCellAnchor>
    <xdr:from>
      <xdr:col>3</xdr:col>
      <xdr:colOff>36636</xdr:colOff>
      <xdr:row>5</xdr:row>
      <xdr:rowOff>7938</xdr:rowOff>
    </xdr:from>
    <xdr:to>
      <xdr:col>4</xdr:col>
      <xdr:colOff>1</xdr:colOff>
      <xdr:row>5</xdr:row>
      <xdr:rowOff>259938</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077059" y="5422534"/>
          <a:ext cx="5385288"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29308</xdr:colOff>
      <xdr:row>6</xdr:row>
      <xdr:rowOff>17874</xdr:rowOff>
    </xdr:from>
    <xdr:to>
      <xdr:col>4</xdr:col>
      <xdr:colOff>0</xdr:colOff>
      <xdr:row>6</xdr:row>
      <xdr:rowOff>269874</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069731" y="5725547"/>
          <a:ext cx="5392615"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4100076</xdr:colOff>
      <xdr:row>9</xdr:row>
      <xdr:rowOff>198078</xdr:rowOff>
    </xdr:from>
    <xdr:to>
      <xdr:col>4</xdr:col>
      <xdr:colOff>263485</xdr:colOff>
      <xdr:row>9</xdr:row>
      <xdr:rowOff>594078</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FBA13F52-45E1-450B-9D22-8C649B5F4152}"/>
            </a:ext>
          </a:extLst>
        </xdr:cNvPr>
        <xdr:cNvSpPr/>
      </xdr:nvSpPr>
      <xdr:spPr>
        <a:xfrm>
          <a:off x="5139167" y="8251033"/>
          <a:ext cx="1584000" cy="396000"/>
        </a:xfrm>
        <a:prstGeom prst="rect">
          <a:avLst/>
        </a:prstGeom>
        <a:solidFill>
          <a:schemeClr val="accent1"/>
        </a:solidFill>
        <a:ln w="19050">
          <a:solidFill>
            <a:schemeClr val="accent1">
              <a:lumMod val="20000"/>
              <a:lumOff val="80000"/>
            </a:schemeClr>
          </a:solid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a:t>【</a:t>
          </a:r>
          <a:r>
            <a:rPr kumimoji="1" lang="ja-JP" altLang="en-US" sz="900" b="1"/>
            <a:t>マニュアル</a:t>
          </a:r>
          <a:r>
            <a:rPr kumimoji="1" lang="en-US" altLang="ja-JP" sz="900" b="1"/>
            <a:t>】</a:t>
          </a:r>
          <a:r>
            <a:rPr kumimoji="1" lang="ja-JP" altLang="en-US" sz="900" b="1"/>
            <a:t>を確認する</a:t>
          </a:r>
          <a:endParaRPr kumimoji="1" lang="en-US" altLang="ja-JP" sz="9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121815</xdr:colOff>
      <xdr:row>204</xdr:row>
      <xdr:rowOff>230187</xdr:rowOff>
    </xdr:from>
    <xdr:to>
      <xdr:col>3</xdr:col>
      <xdr:colOff>528639</xdr:colOff>
      <xdr:row>223</xdr:row>
      <xdr:rowOff>81359</xdr:rowOff>
    </xdr:to>
    <xdr:pic>
      <xdr:nvPicPr>
        <xdr:cNvPr id="129" name="図 128">
          <a:extLst>
            <a:ext uri="{FF2B5EF4-FFF2-40B4-BE49-F238E27FC236}">
              <a16:creationId xmlns:a16="http://schemas.microsoft.com/office/drawing/2014/main" id="{6F0B9DE4-4B30-A93E-BF65-59D750ED0F91}"/>
            </a:ext>
          </a:extLst>
        </xdr:cNvPr>
        <xdr:cNvPicPr>
          <a:picLocks noChangeAspect="1"/>
        </xdr:cNvPicPr>
      </xdr:nvPicPr>
      <xdr:blipFill>
        <a:blip xmlns:r="http://schemas.openxmlformats.org/officeDocument/2006/relationships" r:embed="rId1"/>
        <a:stretch>
          <a:fillRect/>
        </a:stretch>
      </xdr:blipFill>
      <xdr:spPr>
        <a:xfrm>
          <a:off x="613940" y="52720875"/>
          <a:ext cx="5343949" cy="4383484"/>
        </a:xfrm>
        <a:prstGeom prst="rect">
          <a:avLst/>
        </a:prstGeom>
      </xdr:spPr>
    </xdr:pic>
    <xdr:clientData/>
  </xdr:twoCellAnchor>
  <xdr:twoCellAnchor>
    <xdr:from>
      <xdr:col>2</xdr:col>
      <xdr:colOff>103188</xdr:colOff>
      <xdr:row>219</xdr:row>
      <xdr:rowOff>71438</xdr:rowOff>
    </xdr:from>
    <xdr:to>
      <xdr:col>3</xdr:col>
      <xdr:colOff>579438</xdr:colOff>
      <xdr:row>222</xdr:row>
      <xdr:rowOff>31750</xdr:rowOff>
    </xdr:to>
    <xdr:sp macro="" textlink="">
      <xdr:nvSpPr>
        <xdr:cNvPr id="134" name="正方形/長方形 133">
          <a:extLst>
            <a:ext uri="{FF2B5EF4-FFF2-40B4-BE49-F238E27FC236}">
              <a16:creationId xmlns:a16="http://schemas.microsoft.com/office/drawing/2014/main" id="{FF6124CF-EAEA-F5CE-DDA2-6479C423C2ED}"/>
            </a:ext>
          </a:extLst>
        </xdr:cNvPr>
        <xdr:cNvSpPr/>
      </xdr:nvSpPr>
      <xdr:spPr>
        <a:xfrm>
          <a:off x="595313" y="56110188"/>
          <a:ext cx="5413375" cy="698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115814</xdr:colOff>
      <xdr:row>198</xdr:row>
      <xdr:rowOff>147385</xdr:rowOff>
    </xdr:from>
    <xdr:to>
      <xdr:col>3</xdr:col>
      <xdr:colOff>552856</xdr:colOff>
      <xdr:row>205</xdr:row>
      <xdr:rowOff>23813</xdr:rowOff>
    </xdr:to>
    <xdr:pic>
      <xdr:nvPicPr>
        <xdr:cNvPr id="130" name="図 129">
          <a:extLst>
            <a:ext uri="{FF2B5EF4-FFF2-40B4-BE49-F238E27FC236}">
              <a16:creationId xmlns:a16="http://schemas.microsoft.com/office/drawing/2014/main" id="{F667AC24-4367-937A-E851-DA5103FC8697}"/>
            </a:ext>
          </a:extLst>
        </xdr:cNvPr>
        <xdr:cNvPicPr>
          <a:picLocks noChangeAspect="1"/>
        </xdr:cNvPicPr>
      </xdr:nvPicPr>
      <xdr:blipFill>
        <a:blip xmlns:r="http://schemas.openxmlformats.org/officeDocument/2006/relationships" r:embed="rId2"/>
        <a:stretch>
          <a:fillRect/>
        </a:stretch>
      </xdr:blipFill>
      <xdr:spPr>
        <a:xfrm>
          <a:off x="607939" y="51161698"/>
          <a:ext cx="5374167" cy="1598865"/>
        </a:xfrm>
        <a:prstGeom prst="rect">
          <a:avLst/>
        </a:prstGeom>
      </xdr:spPr>
    </xdr:pic>
    <xdr:clientData/>
  </xdr:twoCellAnchor>
  <xdr:twoCellAnchor editAs="oneCell">
    <xdr:from>
      <xdr:col>2</xdr:col>
      <xdr:colOff>86590</xdr:colOff>
      <xdr:row>181</xdr:row>
      <xdr:rowOff>138546</xdr:rowOff>
    </xdr:from>
    <xdr:to>
      <xdr:col>3</xdr:col>
      <xdr:colOff>555851</xdr:colOff>
      <xdr:row>198</xdr:row>
      <xdr:rowOff>158750</xdr:rowOff>
    </xdr:to>
    <xdr:pic>
      <xdr:nvPicPr>
        <xdr:cNvPr id="128" name="図 127">
          <a:extLst>
            <a:ext uri="{FF2B5EF4-FFF2-40B4-BE49-F238E27FC236}">
              <a16:creationId xmlns:a16="http://schemas.microsoft.com/office/drawing/2014/main" id="{76135B1A-0009-8033-AAB1-AB4081879A4D}"/>
            </a:ext>
          </a:extLst>
        </xdr:cNvPr>
        <xdr:cNvPicPr>
          <a:picLocks noChangeAspect="1"/>
        </xdr:cNvPicPr>
      </xdr:nvPicPr>
      <xdr:blipFill>
        <a:blip xmlns:r="http://schemas.openxmlformats.org/officeDocument/2006/relationships" r:embed="rId3"/>
        <a:stretch>
          <a:fillRect/>
        </a:stretch>
      </xdr:blipFill>
      <xdr:spPr>
        <a:xfrm>
          <a:off x="578715" y="46969796"/>
          <a:ext cx="5406386" cy="4203267"/>
        </a:xfrm>
        <a:prstGeom prst="rect">
          <a:avLst/>
        </a:prstGeom>
      </xdr:spPr>
    </xdr:pic>
    <xdr:clientData/>
  </xdr:twoCellAnchor>
  <xdr:twoCellAnchor editAs="oneCell">
    <xdr:from>
      <xdr:col>2</xdr:col>
      <xdr:colOff>51955</xdr:colOff>
      <xdr:row>166</xdr:row>
      <xdr:rowOff>69273</xdr:rowOff>
    </xdr:from>
    <xdr:to>
      <xdr:col>3</xdr:col>
      <xdr:colOff>723025</xdr:colOff>
      <xdr:row>179</xdr:row>
      <xdr:rowOff>138546</xdr:rowOff>
    </xdr:to>
    <xdr:pic>
      <xdr:nvPicPr>
        <xdr:cNvPr id="126" name="図 125">
          <a:extLst>
            <a:ext uri="{FF2B5EF4-FFF2-40B4-BE49-F238E27FC236}">
              <a16:creationId xmlns:a16="http://schemas.microsoft.com/office/drawing/2014/main" id="{05DC999B-FAB1-3191-388D-FDE793AABC00}"/>
            </a:ext>
          </a:extLst>
        </xdr:cNvPr>
        <xdr:cNvPicPr>
          <a:picLocks noChangeAspect="1"/>
        </xdr:cNvPicPr>
      </xdr:nvPicPr>
      <xdr:blipFill>
        <a:blip xmlns:r="http://schemas.openxmlformats.org/officeDocument/2006/relationships" r:embed="rId4"/>
        <a:stretch>
          <a:fillRect/>
        </a:stretch>
      </xdr:blipFill>
      <xdr:spPr>
        <a:xfrm>
          <a:off x="545523" y="44005500"/>
          <a:ext cx="5606752" cy="3333751"/>
        </a:xfrm>
        <a:prstGeom prst="rect">
          <a:avLst/>
        </a:prstGeom>
      </xdr:spPr>
    </xdr:pic>
    <xdr:clientData/>
  </xdr:twoCellAnchor>
  <xdr:twoCellAnchor editAs="oneCell">
    <xdr:from>
      <xdr:col>2</xdr:col>
      <xdr:colOff>230255</xdr:colOff>
      <xdr:row>109</xdr:row>
      <xdr:rowOff>190499</xdr:rowOff>
    </xdr:from>
    <xdr:to>
      <xdr:col>3</xdr:col>
      <xdr:colOff>577821</xdr:colOff>
      <xdr:row>125</xdr:row>
      <xdr:rowOff>164522</xdr:rowOff>
    </xdr:to>
    <xdr:pic>
      <xdr:nvPicPr>
        <xdr:cNvPr id="120" name="図 119">
          <a:extLst>
            <a:ext uri="{FF2B5EF4-FFF2-40B4-BE49-F238E27FC236}">
              <a16:creationId xmlns:a16="http://schemas.microsoft.com/office/drawing/2014/main" id="{308DB097-4609-4A78-2FB4-C3989DA9DBEF}"/>
            </a:ext>
          </a:extLst>
        </xdr:cNvPr>
        <xdr:cNvPicPr>
          <a:picLocks noChangeAspect="1"/>
        </xdr:cNvPicPr>
      </xdr:nvPicPr>
      <xdr:blipFill>
        <a:blip xmlns:r="http://schemas.openxmlformats.org/officeDocument/2006/relationships" r:embed="rId5"/>
        <a:stretch>
          <a:fillRect/>
        </a:stretch>
      </xdr:blipFill>
      <xdr:spPr>
        <a:xfrm>
          <a:off x="723823" y="29328340"/>
          <a:ext cx="5283248" cy="3991841"/>
        </a:xfrm>
        <a:prstGeom prst="rect">
          <a:avLst/>
        </a:prstGeom>
      </xdr:spPr>
    </xdr:pic>
    <xdr:clientData/>
  </xdr:twoCellAnchor>
  <xdr:twoCellAnchor editAs="oneCell">
    <xdr:from>
      <xdr:col>2</xdr:col>
      <xdr:colOff>146665</xdr:colOff>
      <xdr:row>125</xdr:row>
      <xdr:rowOff>17319</xdr:rowOff>
    </xdr:from>
    <xdr:to>
      <xdr:col>3</xdr:col>
      <xdr:colOff>660311</xdr:colOff>
      <xdr:row>139</xdr:row>
      <xdr:rowOff>164524</xdr:rowOff>
    </xdr:to>
    <xdr:pic>
      <xdr:nvPicPr>
        <xdr:cNvPr id="121" name="図 120">
          <a:extLst>
            <a:ext uri="{FF2B5EF4-FFF2-40B4-BE49-F238E27FC236}">
              <a16:creationId xmlns:a16="http://schemas.microsoft.com/office/drawing/2014/main" id="{5F6D130E-98B6-3867-4542-CBCF341FE0E9}"/>
            </a:ext>
          </a:extLst>
        </xdr:cNvPr>
        <xdr:cNvPicPr>
          <a:picLocks noChangeAspect="1"/>
        </xdr:cNvPicPr>
      </xdr:nvPicPr>
      <xdr:blipFill>
        <a:blip xmlns:r="http://schemas.openxmlformats.org/officeDocument/2006/relationships" r:embed="rId6"/>
        <a:stretch>
          <a:fillRect/>
        </a:stretch>
      </xdr:blipFill>
      <xdr:spPr>
        <a:xfrm>
          <a:off x="640233" y="33172978"/>
          <a:ext cx="5449328" cy="3662796"/>
        </a:xfrm>
        <a:prstGeom prst="rect">
          <a:avLst/>
        </a:prstGeom>
      </xdr:spPr>
    </xdr:pic>
    <xdr:clientData/>
  </xdr:twoCellAnchor>
  <xdr:twoCellAnchor editAs="oneCell">
    <xdr:from>
      <xdr:col>2</xdr:col>
      <xdr:colOff>121226</xdr:colOff>
      <xdr:row>97</xdr:row>
      <xdr:rowOff>182149</xdr:rowOff>
    </xdr:from>
    <xdr:to>
      <xdr:col>3</xdr:col>
      <xdr:colOff>597477</xdr:colOff>
      <xdr:row>105</xdr:row>
      <xdr:rowOff>181359</xdr:rowOff>
    </xdr:to>
    <xdr:pic>
      <xdr:nvPicPr>
        <xdr:cNvPr id="114" name="図 113">
          <a:extLst>
            <a:ext uri="{FF2B5EF4-FFF2-40B4-BE49-F238E27FC236}">
              <a16:creationId xmlns:a16="http://schemas.microsoft.com/office/drawing/2014/main" id="{57906E06-DA43-7757-E8E6-051C2B779C89}"/>
            </a:ext>
          </a:extLst>
        </xdr:cNvPr>
        <xdr:cNvPicPr>
          <a:picLocks noChangeAspect="1"/>
        </xdr:cNvPicPr>
      </xdr:nvPicPr>
      <xdr:blipFill>
        <a:blip xmlns:r="http://schemas.openxmlformats.org/officeDocument/2006/relationships" r:embed="rId7"/>
        <a:stretch>
          <a:fillRect/>
        </a:stretch>
      </xdr:blipFill>
      <xdr:spPr>
        <a:xfrm>
          <a:off x="614794" y="26306626"/>
          <a:ext cx="5411933" cy="2008119"/>
        </a:xfrm>
        <a:prstGeom prst="rect">
          <a:avLst/>
        </a:prstGeom>
      </xdr:spPr>
    </xdr:pic>
    <xdr:clientData/>
  </xdr:twoCellAnchor>
  <xdr:twoCellAnchor editAs="oneCell">
    <xdr:from>
      <xdr:col>2</xdr:col>
      <xdr:colOff>181012</xdr:colOff>
      <xdr:row>73</xdr:row>
      <xdr:rowOff>77931</xdr:rowOff>
    </xdr:from>
    <xdr:to>
      <xdr:col>3</xdr:col>
      <xdr:colOff>544905</xdr:colOff>
      <xdr:row>96</xdr:row>
      <xdr:rowOff>233794</xdr:rowOff>
    </xdr:to>
    <xdr:pic>
      <xdr:nvPicPr>
        <xdr:cNvPr id="113" name="図 112">
          <a:extLst>
            <a:ext uri="{FF2B5EF4-FFF2-40B4-BE49-F238E27FC236}">
              <a16:creationId xmlns:a16="http://schemas.microsoft.com/office/drawing/2014/main" id="{DDBAD4E6-6DCC-BC29-AD9C-334ACBE522D6}"/>
            </a:ext>
          </a:extLst>
        </xdr:cNvPr>
        <xdr:cNvPicPr>
          <a:picLocks noChangeAspect="1"/>
        </xdr:cNvPicPr>
      </xdr:nvPicPr>
      <xdr:blipFill>
        <a:blip xmlns:r="http://schemas.openxmlformats.org/officeDocument/2006/relationships" r:embed="rId8"/>
        <a:stretch>
          <a:fillRect/>
        </a:stretch>
      </xdr:blipFill>
      <xdr:spPr>
        <a:xfrm>
          <a:off x="674580" y="20175681"/>
          <a:ext cx="5299575" cy="5931477"/>
        </a:xfrm>
        <a:prstGeom prst="rect">
          <a:avLst/>
        </a:prstGeom>
      </xdr:spPr>
    </xdr:pic>
    <xdr:clientData/>
  </xdr:twoCellAnchor>
  <xdr:twoCellAnchor editAs="oneCell">
    <xdr:from>
      <xdr:col>2</xdr:col>
      <xdr:colOff>188187</xdr:colOff>
      <xdr:row>35</xdr:row>
      <xdr:rowOff>247505</xdr:rowOff>
    </xdr:from>
    <xdr:to>
      <xdr:col>3</xdr:col>
      <xdr:colOff>519547</xdr:colOff>
      <xdr:row>60</xdr:row>
      <xdr:rowOff>103908</xdr:rowOff>
    </xdr:to>
    <xdr:pic>
      <xdr:nvPicPr>
        <xdr:cNvPr id="79" name="図 78">
          <a:extLst>
            <a:ext uri="{FF2B5EF4-FFF2-40B4-BE49-F238E27FC236}">
              <a16:creationId xmlns:a16="http://schemas.microsoft.com/office/drawing/2014/main" id="{8D77970D-BB6C-DB3E-0051-0E6F4FFB8CBE}"/>
            </a:ext>
          </a:extLst>
        </xdr:cNvPr>
        <xdr:cNvPicPr>
          <a:picLocks noChangeAspect="1"/>
        </xdr:cNvPicPr>
      </xdr:nvPicPr>
      <xdr:blipFill>
        <a:blip xmlns:r="http://schemas.openxmlformats.org/officeDocument/2006/relationships" r:embed="rId9"/>
        <a:stretch>
          <a:fillRect/>
        </a:stretch>
      </xdr:blipFill>
      <xdr:spPr>
        <a:xfrm>
          <a:off x="681755" y="10802937"/>
          <a:ext cx="5267042" cy="6134244"/>
        </a:xfrm>
        <a:prstGeom prst="rect">
          <a:avLst/>
        </a:prstGeom>
      </xdr:spPr>
    </xdr:pic>
    <xdr:clientData/>
  </xdr:twoCellAnchor>
  <xdr:twoCellAnchor editAs="oneCell">
    <xdr:from>
      <xdr:col>2</xdr:col>
      <xdr:colOff>285750</xdr:colOff>
      <xdr:row>5</xdr:row>
      <xdr:rowOff>28575</xdr:rowOff>
    </xdr:from>
    <xdr:to>
      <xdr:col>3</xdr:col>
      <xdr:colOff>428625</xdr:colOff>
      <xdr:row>33</xdr:row>
      <xdr:rowOff>34659</xdr:rowOff>
    </xdr:to>
    <xdr:pic>
      <xdr:nvPicPr>
        <xdr:cNvPr id="2" name="図 1">
          <a:extLst>
            <a:ext uri="{FF2B5EF4-FFF2-40B4-BE49-F238E27FC236}">
              <a16:creationId xmlns:a16="http://schemas.microsoft.com/office/drawing/2014/main" id="{7F6476A0-0AD4-F5C2-53B6-75C3DC60E8BC}"/>
            </a:ext>
          </a:extLst>
        </xdr:cNvPr>
        <xdr:cNvPicPr>
          <a:picLocks noChangeAspect="1"/>
        </xdr:cNvPicPr>
      </xdr:nvPicPr>
      <xdr:blipFill>
        <a:blip xmlns:r="http://schemas.openxmlformats.org/officeDocument/2006/relationships" r:embed="rId10"/>
        <a:stretch>
          <a:fillRect/>
        </a:stretch>
      </xdr:blipFill>
      <xdr:spPr>
        <a:xfrm>
          <a:off x="781050" y="2809875"/>
          <a:ext cx="5076825" cy="6940284"/>
        </a:xfrm>
        <a:prstGeom prst="rect">
          <a:avLst/>
        </a:prstGeom>
      </xdr:spPr>
    </xdr:pic>
    <xdr:clientData/>
  </xdr:twoCellAnchor>
  <xdr:twoCellAnchor>
    <xdr:from>
      <xdr:col>2</xdr:col>
      <xdr:colOff>39688</xdr:colOff>
      <xdr:row>60</xdr:row>
      <xdr:rowOff>135299</xdr:rowOff>
    </xdr:from>
    <xdr:to>
      <xdr:col>2</xdr:col>
      <xdr:colOff>1936750</xdr:colOff>
      <xdr:row>61</xdr:row>
      <xdr:rowOff>121950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4988" y="24309749"/>
          <a:ext cx="1897062" cy="2343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B</a:t>
          </a:r>
          <a:r>
            <a:rPr kumimoji="1" lang="ja-JP" altLang="en-US" sz="900" baseline="0"/>
            <a:t>「</a:t>
          </a:r>
          <a:r>
            <a:rPr kumimoji="1" lang="ja-JP" altLang="en-US" sz="900"/>
            <a:t>年齢別内訳の変更」について</a:t>
          </a:r>
          <a:endParaRPr kumimoji="1" lang="en-US" altLang="ja-JP" sz="900"/>
        </a:p>
      </xdr:txBody>
    </xdr:sp>
    <xdr:clientData/>
  </xdr:twoCellAnchor>
  <xdr:twoCellAnchor>
    <xdr:from>
      <xdr:col>2</xdr:col>
      <xdr:colOff>71438</xdr:colOff>
      <xdr:row>61</xdr:row>
      <xdr:rowOff>121950</xdr:rowOff>
    </xdr:from>
    <xdr:to>
      <xdr:col>2</xdr:col>
      <xdr:colOff>3040064</xdr:colOff>
      <xdr:row>70</xdr:row>
      <xdr:rowOff>209261</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66738" y="24544050"/>
          <a:ext cx="2968626" cy="2316161"/>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3286126</xdr:colOff>
      <xdr:row>61</xdr:row>
      <xdr:rowOff>121950</xdr:rowOff>
    </xdr:from>
    <xdr:to>
      <xdr:col>3</xdr:col>
      <xdr:colOff>1317627</xdr:colOff>
      <xdr:row>70</xdr:row>
      <xdr:rowOff>209261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781426" y="24544050"/>
          <a:ext cx="2965451" cy="2316161"/>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269876</xdr:colOff>
      <xdr:row>61</xdr:row>
      <xdr:rowOff>239252</xdr:rowOff>
    </xdr:from>
    <xdr:to>
      <xdr:col>2</xdr:col>
      <xdr:colOff>2921002</xdr:colOff>
      <xdr:row>70</xdr:row>
      <xdr:rowOff>202895</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a:stretch>
          <a:fillRect/>
        </a:stretch>
      </xdr:blipFill>
      <xdr:spPr>
        <a:xfrm>
          <a:off x="765176" y="24661352"/>
          <a:ext cx="2651126" cy="2192492"/>
        </a:xfrm>
        <a:prstGeom prst="rect">
          <a:avLst/>
        </a:prstGeom>
      </xdr:spPr>
    </xdr:pic>
    <xdr:clientData/>
  </xdr:twoCellAnchor>
  <xdr:twoCellAnchor>
    <xdr:from>
      <xdr:col>2</xdr:col>
      <xdr:colOff>3361530</xdr:colOff>
      <xdr:row>61</xdr:row>
      <xdr:rowOff>143237</xdr:rowOff>
    </xdr:from>
    <xdr:to>
      <xdr:col>3</xdr:col>
      <xdr:colOff>1341437</xdr:colOff>
      <xdr:row>62</xdr:row>
      <xdr:rowOff>225135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856830" y="24565337"/>
          <a:ext cx="2913857" cy="329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B:Q2</a:t>
          </a:r>
          <a:r>
            <a:rPr kumimoji="1" lang="ja-JP" altLang="en-US" sz="800"/>
            <a:t>「保育室の床面積・出入口・部屋形状の変更」の例</a:t>
          </a:r>
          <a:endParaRPr kumimoji="1" lang="en-US" altLang="ja-JP" sz="800"/>
        </a:p>
      </xdr:txBody>
    </xdr:sp>
    <xdr:clientData/>
  </xdr:twoCellAnchor>
  <xdr:twoCellAnchor>
    <xdr:from>
      <xdr:col>2</xdr:col>
      <xdr:colOff>5503069</xdr:colOff>
      <xdr:row>57</xdr:row>
      <xdr:rowOff>1571625</xdr:rowOff>
    </xdr:from>
    <xdr:to>
      <xdr:col>2</xdr:col>
      <xdr:colOff>7285758</xdr:colOff>
      <xdr:row>57</xdr:row>
      <xdr:rowOff>2393156</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426869" y="23679150"/>
          <a:ext cx="1514" cy="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基本事項シートで入力した内容が反映されます。</a:t>
          </a:r>
          <a:endParaRPr kumimoji="1" lang="en-US" altLang="ja-JP" sz="800">
            <a:solidFill>
              <a:srgbClr val="FF0000"/>
            </a:solidFill>
          </a:endParaRPr>
        </a:p>
        <a:p>
          <a:r>
            <a:rPr kumimoji="1" lang="ja-JP" altLang="en-US" sz="800">
              <a:solidFill>
                <a:srgbClr val="FF0000"/>
              </a:solidFill>
            </a:rPr>
            <a:t>（直接入力不可）</a:t>
          </a:r>
        </a:p>
      </xdr:txBody>
    </xdr:sp>
    <xdr:clientData/>
  </xdr:twoCellAnchor>
  <xdr:twoCellAnchor>
    <xdr:from>
      <xdr:col>2</xdr:col>
      <xdr:colOff>5522119</xdr:colOff>
      <xdr:row>57</xdr:row>
      <xdr:rowOff>2782033</xdr:rowOff>
    </xdr:from>
    <xdr:to>
      <xdr:col>2</xdr:col>
      <xdr:colOff>7209558</xdr:colOff>
      <xdr:row>57</xdr:row>
      <xdr:rowOff>3532045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426869" y="23679883"/>
          <a:ext cx="15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該当する項目にチェックを入れると黄色表示となります。</a:t>
          </a:r>
          <a:endParaRPr kumimoji="1" lang="en-US" altLang="ja-JP" sz="800">
            <a:solidFill>
              <a:srgbClr val="FF0000"/>
            </a:solidFill>
          </a:endParaRPr>
        </a:p>
      </xdr:txBody>
    </xdr:sp>
    <xdr:clientData/>
  </xdr:twoCellAnchor>
  <xdr:twoCellAnchor>
    <xdr:from>
      <xdr:col>2</xdr:col>
      <xdr:colOff>5550695</xdr:colOff>
      <xdr:row>58</xdr:row>
      <xdr:rowOff>251113</xdr:rowOff>
    </xdr:from>
    <xdr:to>
      <xdr:col>2</xdr:col>
      <xdr:colOff>7393999</xdr:colOff>
      <xdr:row>58</xdr:row>
      <xdr:rowOff>1072644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426870" y="23930263"/>
          <a:ext cx="4979"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B</a:t>
          </a:r>
          <a:r>
            <a:rPr kumimoji="1" lang="ja-JP" altLang="en-US" sz="800">
              <a:solidFill>
                <a:srgbClr val="FF0000"/>
              </a:solidFill>
            </a:rPr>
            <a:t>～</a:t>
          </a:r>
          <a:r>
            <a:rPr kumimoji="1" lang="en-US" altLang="ja-JP" sz="800">
              <a:solidFill>
                <a:srgbClr val="FF0000"/>
              </a:solidFill>
            </a:rPr>
            <a:t>E</a:t>
          </a:r>
          <a:r>
            <a:rPr kumimoji="1" lang="ja-JP" altLang="en-US" sz="800">
              <a:solidFill>
                <a:srgbClr val="FF0000"/>
              </a:solidFill>
            </a:rPr>
            <a:t>で変更のない項目については未チェックのままと</a:t>
          </a:r>
          <a:endParaRPr kumimoji="1" lang="en-US" altLang="ja-JP" sz="800">
            <a:solidFill>
              <a:srgbClr val="FF0000"/>
            </a:solidFill>
          </a:endParaRPr>
        </a:p>
        <a:p>
          <a:r>
            <a:rPr kumimoji="1" lang="ja-JP" altLang="en-US" sz="800">
              <a:solidFill>
                <a:srgbClr val="FF0000"/>
              </a:solidFill>
            </a:rPr>
            <a:t>してください。</a:t>
          </a:r>
        </a:p>
      </xdr:txBody>
    </xdr:sp>
    <xdr:clientData/>
  </xdr:twoCellAnchor>
  <xdr:twoCellAnchor>
    <xdr:from>
      <xdr:col>2</xdr:col>
      <xdr:colOff>5514793</xdr:colOff>
      <xdr:row>57</xdr:row>
      <xdr:rowOff>3256086</xdr:rowOff>
    </xdr:from>
    <xdr:to>
      <xdr:col>2</xdr:col>
      <xdr:colOff>7209559</xdr:colOff>
      <xdr:row>57</xdr:row>
      <xdr:rowOff>4090022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429068" y="23677686"/>
          <a:ext cx="0" cy="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rgbClr val="FF0000"/>
              </a:solidFill>
              <a:effectLst/>
              <a:latin typeface="+mn-lt"/>
              <a:ea typeface="+mn-ea"/>
              <a:cs typeface="+mn-cs"/>
            </a:rPr>
            <a:t>回答を終えていない場合には赤字で注意が表示されます。</a:t>
          </a:r>
          <a:endParaRPr lang="ja-JP" altLang="ja-JP" sz="500">
            <a:solidFill>
              <a:srgbClr val="FF0000"/>
            </a:solidFill>
            <a:effectLst/>
          </a:endParaRPr>
        </a:p>
      </xdr:txBody>
    </xdr:sp>
    <xdr:clientData/>
  </xdr:twoCellAnchor>
  <xdr:twoCellAnchor>
    <xdr:from>
      <xdr:col>2</xdr:col>
      <xdr:colOff>5541170</xdr:colOff>
      <xdr:row>67</xdr:row>
      <xdr:rowOff>943840</xdr:rowOff>
    </xdr:from>
    <xdr:to>
      <xdr:col>2</xdr:col>
      <xdr:colOff>7384474</xdr:colOff>
      <xdr:row>67</xdr:row>
      <xdr:rowOff>1765371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426870" y="26156515"/>
          <a:ext cx="4979" cy="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t>
          </a:r>
          <a:r>
            <a:rPr kumimoji="1" lang="ja-JP" altLang="en-US" sz="900">
              <a:solidFill>
                <a:srgbClr val="FF0000"/>
              </a:solidFill>
            </a:rPr>
            <a:t>～</a:t>
          </a:r>
          <a:r>
            <a:rPr kumimoji="1" lang="en-US" altLang="ja-JP" sz="900">
              <a:solidFill>
                <a:srgbClr val="FF0000"/>
              </a:solidFill>
            </a:rPr>
            <a:t>E</a:t>
          </a:r>
          <a:r>
            <a:rPr kumimoji="1" lang="ja-JP" altLang="en-US" sz="900">
              <a:solidFill>
                <a:srgbClr val="FF0000"/>
              </a:solidFill>
            </a:rPr>
            <a:t>で変更のない項目については未チェックのままと</a:t>
          </a:r>
          <a:endParaRPr kumimoji="1" lang="en-US" altLang="ja-JP" sz="900">
            <a:solidFill>
              <a:srgbClr val="FF0000"/>
            </a:solidFill>
          </a:endParaRPr>
        </a:p>
        <a:p>
          <a:r>
            <a:rPr kumimoji="1" lang="ja-JP" altLang="en-US" sz="900">
              <a:solidFill>
                <a:srgbClr val="FF0000"/>
              </a:solidFill>
            </a:rPr>
            <a:t>してください。</a:t>
          </a:r>
        </a:p>
      </xdr:txBody>
    </xdr:sp>
    <xdr:clientData/>
  </xdr:twoCellAnchor>
  <xdr:twoCellAnchor>
    <xdr:from>
      <xdr:col>3</xdr:col>
      <xdr:colOff>5056909</xdr:colOff>
      <xdr:row>170</xdr:row>
      <xdr:rowOff>94667</xdr:rowOff>
    </xdr:from>
    <xdr:to>
      <xdr:col>3</xdr:col>
      <xdr:colOff>5609792</xdr:colOff>
      <xdr:row>170</xdr:row>
      <xdr:rowOff>94667</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5428384" y="52005917"/>
          <a:ext cx="433"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5574075</xdr:colOff>
      <xdr:row>179</xdr:row>
      <xdr:rowOff>226002</xdr:rowOff>
    </xdr:from>
    <xdr:to>
      <xdr:col>2</xdr:col>
      <xdr:colOff>7417379</xdr:colOff>
      <xdr:row>181</xdr:row>
      <xdr:rowOff>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431200" y="54366102"/>
          <a:ext cx="0" cy="269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確認の必要な項目となります。</a:t>
          </a:r>
          <a:endParaRPr kumimoji="1" lang="en-US" altLang="ja-JP" sz="800">
            <a:solidFill>
              <a:srgbClr val="FF0000"/>
            </a:solidFill>
          </a:endParaRPr>
        </a:p>
        <a:p>
          <a:r>
            <a:rPr kumimoji="1" lang="ja-JP" altLang="en-US" sz="800">
              <a:solidFill>
                <a:srgbClr val="FF0000"/>
              </a:solidFill>
            </a:rPr>
            <a:t>確認後プルダウンからチェックを入れてください。</a:t>
          </a:r>
        </a:p>
      </xdr:txBody>
    </xdr:sp>
    <xdr:clientData/>
  </xdr:twoCellAnchor>
  <xdr:twoCellAnchor>
    <xdr:from>
      <xdr:col>2</xdr:col>
      <xdr:colOff>5574075</xdr:colOff>
      <xdr:row>225</xdr:row>
      <xdr:rowOff>122094</xdr:rowOff>
    </xdr:from>
    <xdr:to>
      <xdr:col>2</xdr:col>
      <xdr:colOff>7417379</xdr:colOff>
      <xdr:row>228</xdr:row>
      <xdr:rowOff>216261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431200" y="56243394"/>
          <a:ext cx="0" cy="837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確認の必要な項目となります。</a:t>
          </a:r>
          <a:endParaRPr kumimoji="1" lang="en-US" altLang="ja-JP" sz="800">
            <a:solidFill>
              <a:srgbClr val="FF0000"/>
            </a:solidFill>
          </a:endParaRPr>
        </a:p>
        <a:p>
          <a:r>
            <a:rPr kumimoji="1" lang="ja-JP" altLang="en-US" sz="800">
              <a:solidFill>
                <a:srgbClr val="FF0000"/>
              </a:solidFill>
            </a:rPr>
            <a:t>確認後プルダウンからチェックを入れてください。</a:t>
          </a:r>
        </a:p>
      </xdr:txBody>
    </xdr:sp>
    <xdr:clientData/>
  </xdr:twoCellAnchor>
  <xdr:twoCellAnchor>
    <xdr:from>
      <xdr:col>2</xdr:col>
      <xdr:colOff>5574075</xdr:colOff>
      <xdr:row>230</xdr:row>
      <xdr:rowOff>18185</xdr:rowOff>
    </xdr:from>
    <xdr:to>
      <xdr:col>2</xdr:col>
      <xdr:colOff>7417379</xdr:colOff>
      <xdr:row>234</xdr:row>
      <xdr:rowOff>181841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431200" y="57377735"/>
          <a:ext cx="0" cy="1154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協議を行った日付</a:t>
          </a:r>
          <a:endParaRPr kumimoji="1" lang="en-US" altLang="ja-JP" sz="800">
            <a:solidFill>
              <a:srgbClr val="FF0000"/>
            </a:solidFill>
          </a:endParaRPr>
        </a:p>
        <a:p>
          <a:r>
            <a:rPr kumimoji="1" lang="ja-JP" altLang="en-US" sz="800">
              <a:solidFill>
                <a:srgbClr val="FF0000"/>
              </a:solidFill>
            </a:rPr>
            <a:t>関係機関名</a:t>
          </a:r>
          <a:r>
            <a:rPr kumimoji="1" lang="en-US" altLang="ja-JP" sz="800">
              <a:solidFill>
                <a:srgbClr val="FF0000"/>
              </a:solidFill>
            </a:rPr>
            <a:t>/</a:t>
          </a:r>
          <a:r>
            <a:rPr kumimoji="1" lang="ja-JP" altLang="en-US" sz="800">
              <a:solidFill>
                <a:srgbClr val="FF0000"/>
              </a:solidFill>
            </a:rPr>
            <a:t>担当課</a:t>
          </a:r>
          <a:r>
            <a:rPr kumimoji="1" lang="en-US" altLang="ja-JP" sz="800">
              <a:solidFill>
                <a:srgbClr val="FF0000"/>
              </a:solidFill>
            </a:rPr>
            <a:t>/</a:t>
          </a:r>
          <a:r>
            <a:rPr kumimoji="1" lang="ja-JP" altLang="en-US" sz="800">
              <a:solidFill>
                <a:srgbClr val="FF0000"/>
              </a:solidFill>
            </a:rPr>
            <a:t>担当者名</a:t>
          </a:r>
          <a:endParaRPr kumimoji="1" lang="en-US" altLang="ja-JP" sz="800">
            <a:solidFill>
              <a:srgbClr val="FF0000"/>
            </a:solidFill>
          </a:endParaRPr>
        </a:p>
        <a:p>
          <a:r>
            <a:rPr kumimoji="1" lang="ja-JP" altLang="en-US" sz="800">
              <a:solidFill>
                <a:srgbClr val="FF0000"/>
              </a:solidFill>
            </a:rPr>
            <a:t>協議内容</a:t>
          </a:r>
          <a:endParaRPr kumimoji="1" lang="en-US" altLang="ja-JP" sz="800">
            <a:solidFill>
              <a:srgbClr val="FF0000"/>
            </a:solidFill>
          </a:endParaRPr>
        </a:p>
        <a:p>
          <a:r>
            <a:rPr kumimoji="1" lang="ja-JP" altLang="en-US" sz="800">
              <a:solidFill>
                <a:srgbClr val="FF0000"/>
              </a:solidFill>
            </a:rPr>
            <a:t>を直接入力してください。</a:t>
          </a:r>
        </a:p>
      </xdr:txBody>
    </xdr:sp>
    <xdr:clientData/>
  </xdr:twoCellAnchor>
  <xdr:twoCellAnchor>
    <xdr:from>
      <xdr:col>2</xdr:col>
      <xdr:colOff>5574075</xdr:colOff>
      <xdr:row>239</xdr:row>
      <xdr:rowOff>44162</xdr:rowOff>
    </xdr:from>
    <xdr:to>
      <xdr:col>2</xdr:col>
      <xdr:colOff>7417379</xdr:colOff>
      <xdr:row>243</xdr:row>
      <xdr:rowOff>207818</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431200" y="59632562"/>
          <a:ext cx="0" cy="1154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協議不要の場合には、有資格者のコメントを直接入力してください。</a:t>
          </a:r>
        </a:p>
      </xdr:txBody>
    </xdr:sp>
    <xdr:clientData/>
  </xdr:twoCellAnchor>
  <xdr:twoCellAnchor>
    <xdr:from>
      <xdr:col>2</xdr:col>
      <xdr:colOff>5503069</xdr:colOff>
      <xdr:row>36</xdr:row>
      <xdr:rowOff>1571625</xdr:rowOff>
    </xdr:from>
    <xdr:to>
      <xdr:col>2</xdr:col>
      <xdr:colOff>7285758</xdr:colOff>
      <xdr:row>36</xdr:row>
      <xdr:rowOff>2393156</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426869" y="18478500"/>
          <a:ext cx="1514" cy="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基本事項シートで入力した内容が反映されます。</a:t>
          </a:r>
          <a:endParaRPr kumimoji="1" lang="en-US" altLang="ja-JP" sz="800">
            <a:solidFill>
              <a:srgbClr val="FF0000"/>
            </a:solidFill>
          </a:endParaRPr>
        </a:p>
        <a:p>
          <a:r>
            <a:rPr kumimoji="1" lang="ja-JP" altLang="en-US" sz="800">
              <a:solidFill>
                <a:srgbClr val="FF0000"/>
              </a:solidFill>
            </a:rPr>
            <a:t>（直接入力不可）</a:t>
          </a:r>
        </a:p>
      </xdr:txBody>
    </xdr:sp>
    <xdr:clientData/>
  </xdr:twoCellAnchor>
  <xdr:twoCellAnchor>
    <xdr:from>
      <xdr:col>2</xdr:col>
      <xdr:colOff>5522119</xdr:colOff>
      <xdr:row>36</xdr:row>
      <xdr:rowOff>2782033</xdr:rowOff>
    </xdr:from>
    <xdr:to>
      <xdr:col>2</xdr:col>
      <xdr:colOff>7209558</xdr:colOff>
      <xdr:row>36</xdr:row>
      <xdr:rowOff>3532045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426869" y="18479233"/>
          <a:ext cx="15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該当する項目にチェックを入れると黄色表示となります。</a:t>
          </a:r>
          <a:endParaRPr kumimoji="1" lang="en-US" altLang="ja-JP" sz="800">
            <a:solidFill>
              <a:srgbClr val="FF0000"/>
            </a:solidFill>
          </a:endParaRPr>
        </a:p>
      </xdr:txBody>
    </xdr:sp>
    <xdr:clientData/>
  </xdr:twoCellAnchor>
  <xdr:twoCellAnchor>
    <xdr:from>
      <xdr:col>2</xdr:col>
      <xdr:colOff>5550695</xdr:colOff>
      <xdr:row>37</xdr:row>
      <xdr:rowOff>251113</xdr:rowOff>
    </xdr:from>
    <xdr:to>
      <xdr:col>2</xdr:col>
      <xdr:colOff>7393999</xdr:colOff>
      <xdr:row>37</xdr:row>
      <xdr:rowOff>1072644</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426870" y="18729613"/>
          <a:ext cx="4979"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B</a:t>
          </a:r>
          <a:r>
            <a:rPr kumimoji="1" lang="ja-JP" altLang="en-US" sz="800">
              <a:solidFill>
                <a:srgbClr val="FF0000"/>
              </a:solidFill>
            </a:rPr>
            <a:t>～</a:t>
          </a:r>
          <a:r>
            <a:rPr kumimoji="1" lang="en-US" altLang="ja-JP" sz="800">
              <a:solidFill>
                <a:srgbClr val="FF0000"/>
              </a:solidFill>
            </a:rPr>
            <a:t>E</a:t>
          </a:r>
          <a:r>
            <a:rPr kumimoji="1" lang="ja-JP" altLang="en-US" sz="800">
              <a:solidFill>
                <a:srgbClr val="FF0000"/>
              </a:solidFill>
            </a:rPr>
            <a:t>で変更のない項目については未チェックのままと</a:t>
          </a:r>
          <a:endParaRPr kumimoji="1" lang="en-US" altLang="ja-JP" sz="800">
            <a:solidFill>
              <a:srgbClr val="FF0000"/>
            </a:solidFill>
          </a:endParaRPr>
        </a:p>
        <a:p>
          <a:r>
            <a:rPr kumimoji="1" lang="ja-JP" altLang="en-US" sz="800">
              <a:solidFill>
                <a:srgbClr val="FF0000"/>
              </a:solidFill>
            </a:rPr>
            <a:t>してください。</a:t>
          </a:r>
        </a:p>
      </xdr:txBody>
    </xdr:sp>
    <xdr:clientData/>
  </xdr:twoCellAnchor>
  <xdr:twoCellAnchor>
    <xdr:from>
      <xdr:col>2</xdr:col>
      <xdr:colOff>5514793</xdr:colOff>
      <xdr:row>36</xdr:row>
      <xdr:rowOff>3256086</xdr:rowOff>
    </xdr:from>
    <xdr:to>
      <xdr:col>2</xdr:col>
      <xdr:colOff>7209559</xdr:colOff>
      <xdr:row>36</xdr:row>
      <xdr:rowOff>4090022</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429068" y="18477036"/>
          <a:ext cx="0" cy="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rgbClr val="FF0000"/>
              </a:solidFill>
              <a:effectLst/>
              <a:latin typeface="+mn-lt"/>
              <a:ea typeface="+mn-ea"/>
              <a:cs typeface="+mn-cs"/>
            </a:rPr>
            <a:t>回答を終えていない場合には赤字で注意が表示されます。</a:t>
          </a:r>
          <a:endParaRPr lang="ja-JP" altLang="ja-JP" sz="500">
            <a:solidFill>
              <a:srgbClr val="FF0000"/>
            </a:solidFill>
            <a:effectLst/>
          </a:endParaRPr>
        </a:p>
      </xdr:txBody>
    </xdr:sp>
    <xdr:clientData/>
  </xdr:twoCellAnchor>
  <xdr:twoCellAnchor>
    <xdr:from>
      <xdr:col>2</xdr:col>
      <xdr:colOff>5541170</xdr:colOff>
      <xdr:row>46</xdr:row>
      <xdr:rowOff>943840</xdr:rowOff>
    </xdr:from>
    <xdr:to>
      <xdr:col>2</xdr:col>
      <xdr:colOff>7384474</xdr:colOff>
      <xdr:row>46</xdr:row>
      <xdr:rowOff>1765371</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426870" y="20955865"/>
          <a:ext cx="4979" cy="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t>
          </a:r>
          <a:r>
            <a:rPr kumimoji="1" lang="ja-JP" altLang="en-US" sz="900">
              <a:solidFill>
                <a:srgbClr val="FF0000"/>
              </a:solidFill>
            </a:rPr>
            <a:t>～</a:t>
          </a:r>
          <a:r>
            <a:rPr kumimoji="1" lang="en-US" altLang="ja-JP" sz="900">
              <a:solidFill>
                <a:srgbClr val="FF0000"/>
              </a:solidFill>
            </a:rPr>
            <a:t>E</a:t>
          </a:r>
          <a:r>
            <a:rPr kumimoji="1" lang="ja-JP" altLang="en-US" sz="900">
              <a:solidFill>
                <a:srgbClr val="FF0000"/>
              </a:solidFill>
            </a:rPr>
            <a:t>で変更のない項目については未チェックのままと</a:t>
          </a:r>
          <a:endParaRPr kumimoji="1" lang="en-US" altLang="ja-JP" sz="900">
            <a:solidFill>
              <a:srgbClr val="FF0000"/>
            </a:solidFill>
          </a:endParaRPr>
        </a:p>
        <a:p>
          <a:r>
            <a:rPr kumimoji="1" lang="ja-JP" altLang="en-US" sz="900">
              <a:solidFill>
                <a:srgbClr val="FF0000"/>
              </a:solidFill>
            </a:rPr>
            <a:t>してください。</a:t>
          </a:r>
        </a:p>
      </xdr:txBody>
    </xdr:sp>
    <xdr:clientData/>
  </xdr:twoCellAnchor>
  <xdr:twoCellAnchor>
    <xdr:from>
      <xdr:col>3</xdr:col>
      <xdr:colOff>752741</xdr:colOff>
      <xdr:row>8</xdr:row>
      <xdr:rowOff>72254</xdr:rowOff>
    </xdr:from>
    <xdr:to>
      <xdr:col>3</xdr:col>
      <xdr:colOff>1949980</xdr:colOff>
      <xdr:row>10</xdr:row>
      <xdr:rowOff>63499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181991" y="3596504"/>
          <a:ext cx="1197239" cy="486545"/>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事業者情報を直接</a:t>
          </a:r>
          <a:endParaRPr kumimoji="1" lang="en-US" altLang="ja-JP" sz="800">
            <a:solidFill>
              <a:srgbClr val="0070C0"/>
            </a:solidFill>
          </a:endParaRPr>
        </a:p>
        <a:p>
          <a:r>
            <a:rPr kumimoji="1" lang="ja-JP" altLang="en-US" sz="800">
              <a:solidFill>
                <a:srgbClr val="0070C0"/>
              </a:solidFill>
            </a:rPr>
            <a:t>入力してください</a:t>
          </a:r>
        </a:p>
      </xdr:txBody>
    </xdr:sp>
    <xdr:clientData/>
  </xdr:twoCellAnchor>
  <xdr:twoCellAnchor>
    <xdr:from>
      <xdr:col>3</xdr:col>
      <xdr:colOff>763325</xdr:colOff>
      <xdr:row>17</xdr:row>
      <xdr:rowOff>161155</xdr:rowOff>
    </xdr:from>
    <xdr:to>
      <xdr:col>3</xdr:col>
      <xdr:colOff>1949981</xdr:colOff>
      <xdr:row>21</xdr:row>
      <xdr:rowOff>214312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192575" y="5914255"/>
          <a:ext cx="1186656" cy="1043757"/>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あてはまるものにチェックを入れると、提出の必要なチェックシートが表示されます</a:t>
          </a:r>
        </a:p>
      </xdr:txBody>
    </xdr:sp>
    <xdr:clientData/>
  </xdr:twoCellAnchor>
  <xdr:twoCellAnchor>
    <xdr:from>
      <xdr:col>2</xdr:col>
      <xdr:colOff>74083</xdr:colOff>
      <xdr:row>5</xdr:row>
      <xdr:rowOff>0</xdr:rowOff>
    </xdr:from>
    <xdr:to>
      <xdr:col>3</xdr:col>
      <xdr:colOff>682625</xdr:colOff>
      <xdr:row>33</xdr:row>
      <xdr:rowOff>76200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69383" y="9067800"/>
          <a:ext cx="5542492" cy="7010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74083</xdr:colOff>
      <xdr:row>35</xdr:row>
      <xdr:rowOff>233795</xdr:rowOff>
    </xdr:from>
    <xdr:to>
      <xdr:col>3</xdr:col>
      <xdr:colOff>682625</xdr:colOff>
      <xdr:row>60</xdr:row>
      <xdr:rowOff>155865</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567651" y="10789227"/>
          <a:ext cx="5544224" cy="619991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74083</xdr:colOff>
      <xdr:row>73</xdr:row>
      <xdr:rowOff>14287</xdr:rowOff>
    </xdr:from>
    <xdr:to>
      <xdr:col>3</xdr:col>
      <xdr:colOff>682625</xdr:colOff>
      <xdr:row>106</xdr:row>
      <xdr:rowOff>87313</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9383" y="27408187"/>
          <a:ext cx="5542492" cy="8245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74083</xdr:colOff>
      <xdr:row>220</xdr:row>
      <xdr:rowOff>95249</xdr:rowOff>
    </xdr:from>
    <xdr:to>
      <xdr:col>3</xdr:col>
      <xdr:colOff>685800</xdr:colOff>
      <xdr:row>245</xdr:row>
      <xdr:rowOff>166687</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74146" y="57173812"/>
          <a:ext cx="5540904" cy="63222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752740</xdr:colOff>
      <xdr:row>40</xdr:row>
      <xdr:rowOff>186171</xdr:rowOff>
    </xdr:from>
    <xdr:to>
      <xdr:col>3</xdr:col>
      <xdr:colOff>1949979</xdr:colOff>
      <xdr:row>44</xdr:row>
      <xdr:rowOff>4996</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181990" y="12196330"/>
          <a:ext cx="1197239" cy="82328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①基本事項シートに入力した内容が反映されます（直接入力はできません）</a:t>
          </a:r>
        </a:p>
      </xdr:txBody>
    </xdr:sp>
    <xdr:clientData/>
  </xdr:twoCellAnchor>
  <xdr:twoCellAnchor>
    <xdr:from>
      <xdr:col>3</xdr:col>
      <xdr:colOff>345497</xdr:colOff>
      <xdr:row>41</xdr:row>
      <xdr:rowOff>245774</xdr:rowOff>
    </xdr:from>
    <xdr:to>
      <xdr:col>3</xdr:col>
      <xdr:colOff>752740</xdr:colOff>
      <xdr:row>42</xdr:row>
      <xdr:rowOff>95584</xdr:rowOff>
    </xdr:to>
    <xdr:cxnSp macro="">
      <xdr:nvCxnSpPr>
        <xdr:cNvPr id="40" name="直線矢印コネクタ 39">
          <a:extLst>
            <a:ext uri="{FF2B5EF4-FFF2-40B4-BE49-F238E27FC236}">
              <a16:creationId xmlns:a16="http://schemas.microsoft.com/office/drawing/2014/main" id="{00000000-0008-0000-0100-000028000000}"/>
            </a:ext>
          </a:extLst>
        </xdr:cNvPr>
        <xdr:cNvCxnSpPr>
          <a:stCxn id="39" idx="1"/>
          <a:endCxn id="104" idx="1"/>
        </xdr:cNvCxnSpPr>
      </xdr:nvCxnSpPr>
      <xdr:spPr>
        <a:xfrm flipH="1" flipV="1">
          <a:off x="5774747" y="12307888"/>
          <a:ext cx="407243" cy="100923"/>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44</xdr:row>
      <xdr:rowOff>163078</xdr:rowOff>
    </xdr:from>
    <xdr:to>
      <xdr:col>3</xdr:col>
      <xdr:colOff>1949979</xdr:colOff>
      <xdr:row>50</xdr:row>
      <xdr:rowOff>226579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181990" y="13177692"/>
          <a:ext cx="1197239" cy="1570182"/>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設問に従ってチェックをしてください</a:t>
          </a:r>
          <a:endParaRPr kumimoji="1" lang="en-US" altLang="ja-JP" sz="800">
            <a:solidFill>
              <a:srgbClr val="0070C0"/>
            </a:solidFill>
          </a:endParaRPr>
        </a:p>
        <a:p>
          <a:r>
            <a:rPr kumimoji="1" lang="ja-JP" altLang="en-US" sz="800">
              <a:solidFill>
                <a:srgbClr val="0070C0"/>
              </a:solidFill>
            </a:rPr>
            <a:t>左側の設問に回答すると右側の余白に更に設問が表示されます</a:t>
          </a:r>
          <a:endParaRPr kumimoji="1" lang="en-US" altLang="ja-JP" sz="800">
            <a:solidFill>
              <a:srgbClr val="0070C0"/>
            </a:solidFill>
          </a:endParaRPr>
        </a:p>
        <a:p>
          <a:r>
            <a:rPr kumimoji="1" lang="ja-JP" altLang="en-US" sz="800">
              <a:solidFill>
                <a:srgbClr val="0070C0"/>
              </a:solidFill>
            </a:rPr>
            <a:t>回答終了すると青色表示になります</a:t>
          </a:r>
        </a:p>
      </xdr:txBody>
    </xdr:sp>
    <xdr:clientData/>
  </xdr:twoCellAnchor>
  <xdr:twoCellAnchor>
    <xdr:from>
      <xdr:col>3</xdr:col>
      <xdr:colOff>86591</xdr:colOff>
      <xdr:row>47</xdr:row>
      <xdr:rowOff>194829</xdr:rowOff>
    </xdr:from>
    <xdr:to>
      <xdr:col>3</xdr:col>
      <xdr:colOff>752740</xdr:colOff>
      <xdr:row>49</xdr:row>
      <xdr:rowOff>129886</xdr:rowOff>
    </xdr:to>
    <xdr:cxnSp macro="">
      <xdr:nvCxnSpPr>
        <xdr:cNvPr id="42" name="直線矢印コネクタ 41">
          <a:extLst>
            <a:ext uri="{FF2B5EF4-FFF2-40B4-BE49-F238E27FC236}">
              <a16:creationId xmlns:a16="http://schemas.microsoft.com/office/drawing/2014/main" id="{00000000-0008-0000-0100-00002A000000}"/>
            </a:ext>
          </a:extLst>
        </xdr:cNvPr>
        <xdr:cNvCxnSpPr>
          <a:stCxn id="41" idx="1"/>
        </xdr:cNvCxnSpPr>
      </xdr:nvCxnSpPr>
      <xdr:spPr>
        <a:xfrm flipH="1">
          <a:off x="5515841" y="13763624"/>
          <a:ext cx="666149" cy="437285"/>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58</xdr:row>
      <xdr:rowOff>170307</xdr:rowOff>
    </xdr:from>
    <xdr:to>
      <xdr:col>3</xdr:col>
      <xdr:colOff>1949979</xdr:colOff>
      <xdr:row>60</xdr:row>
      <xdr:rowOff>165635</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181990" y="16700512"/>
          <a:ext cx="1197239" cy="497555"/>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未回答項目があると表示されます</a:t>
          </a:r>
        </a:p>
      </xdr:txBody>
    </xdr:sp>
    <xdr:clientData/>
  </xdr:twoCellAnchor>
  <xdr:twoCellAnchor>
    <xdr:from>
      <xdr:col>2</xdr:col>
      <xdr:colOff>4580659</xdr:colOff>
      <xdr:row>59</xdr:row>
      <xdr:rowOff>167971</xdr:rowOff>
    </xdr:from>
    <xdr:to>
      <xdr:col>3</xdr:col>
      <xdr:colOff>752740</xdr:colOff>
      <xdr:row>60</xdr:row>
      <xdr:rowOff>43295</xdr:rowOff>
    </xdr:to>
    <xdr:cxnSp macro="">
      <xdr:nvCxnSpPr>
        <xdr:cNvPr id="44" name="直線矢印コネクタ 43">
          <a:extLst>
            <a:ext uri="{FF2B5EF4-FFF2-40B4-BE49-F238E27FC236}">
              <a16:creationId xmlns:a16="http://schemas.microsoft.com/office/drawing/2014/main" id="{00000000-0008-0000-0100-00002C000000}"/>
            </a:ext>
          </a:extLst>
        </xdr:cNvPr>
        <xdr:cNvCxnSpPr>
          <a:stCxn id="43" idx="1"/>
        </xdr:cNvCxnSpPr>
      </xdr:nvCxnSpPr>
      <xdr:spPr>
        <a:xfrm flipH="1">
          <a:off x="5074227" y="16750130"/>
          <a:ext cx="1107763" cy="12643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55</xdr:row>
      <xdr:rowOff>117905</xdr:rowOff>
    </xdr:from>
    <xdr:to>
      <xdr:col>3</xdr:col>
      <xdr:colOff>1949979</xdr:colOff>
      <xdr:row>58</xdr:row>
      <xdr:rowOff>15706</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181990" y="15894769"/>
          <a:ext cx="1197239" cy="651142"/>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チェックを外したい場合はクリックしてください</a:t>
          </a:r>
        </a:p>
      </xdr:txBody>
    </xdr:sp>
    <xdr:clientData/>
  </xdr:twoCellAnchor>
  <xdr:twoCellAnchor>
    <xdr:from>
      <xdr:col>2</xdr:col>
      <xdr:colOff>1454727</xdr:colOff>
      <xdr:row>54</xdr:row>
      <xdr:rowOff>112568</xdr:rowOff>
    </xdr:from>
    <xdr:to>
      <xdr:col>3</xdr:col>
      <xdr:colOff>754063</xdr:colOff>
      <xdr:row>56</xdr:row>
      <xdr:rowOff>95250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flipV="1">
          <a:off x="1948295" y="15439159"/>
          <a:ext cx="4235018" cy="484909"/>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90</xdr:row>
      <xdr:rowOff>24211</xdr:rowOff>
    </xdr:from>
    <xdr:to>
      <xdr:col>3</xdr:col>
      <xdr:colOff>1949979</xdr:colOff>
      <xdr:row>94</xdr:row>
      <xdr:rowOff>158750</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6181990" y="24138336"/>
          <a:ext cx="1197239" cy="1118789"/>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今回申請で変更がない、または該当がない場合は「変更なし（又は該当なし）」にチェックを入れてください</a:t>
          </a:r>
        </a:p>
      </xdr:txBody>
    </xdr:sp>
    <xdr:clientData/>
  </xdr:twoCellAnchor>
  <xdr:twoCellAnchor>
    <xdr:from>
      <xdr:col>2</xdr:col>
      <xdr:colOff>2840182</xdr:colOff>
      <xdr:row>91</xdr:row>
      <xdr:rowOff>207819</xdr:rowOff>
    </xdr:from>
    <xdr:to>
      <xdr:col>3</xdr:col>
      <xdr:colOff>752740</xdr:colOff>
      <xdr:row>92</xdr:row>
      <xdr:rowOff>91481</xdr:rowOff>
    </xdr:to>
    <xdr:cxnSp macro="">
      <xdr:nvCxnSpPr>
        <xdr:cNvPr id="48" name="直線矢印コネクタ 47">
          <a:extLst>
            <a:ext uri="{FF2B5EF4-FFF2-40B4-BE49-F238E27FC236}">
              <a16:creationId xmlns:a16="http://schemas.microsoft.com/office/drawing/2014/main" id="{00000000-0008-0000-0100-000030000000}"/>
            </a:ext>
          </a:extLst>
        </xdr:cNvPr>
        <xdr:cNvCxnSpPr>
          <a:stCxn id="47" idx="1"/>
        </xdr:cNvCxnSpPr>
      </xdr:nvCxnSpPr>
      <xdr:spPr>
        <a:xfrm flipH="1" flipV="1">
          <a:off x="3333750" y="24825614"/>
          <a:ext cx="2848240" cy="13477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758235</xdr:colOff>
      <xdr:row>166</xdr:row>
      <xdr:rowOff>206815</xdr:rowOff>
    </xdr:from>
    <xdr:to>
      <xdr:col>3</xdr:col>
      <xdr:colOff>1955474</xdr:colOff>
      <xdr:row>170</xdr:row>
      <xdr:rowOff>13735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6187485" y="44176596"/>
          <a:ext cx="1197239" cy="807045"/>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内容に応じ、</a:t>
          </a:r>
          <a:endParaRPr kumimoji="1" lang="en-US" altLang="ja-JP" sz="800">
            <a:solidFill>
              <a:srgbClr val="FF0000"/>
            </a:solidFill>
          </a:endParaRPr>
        </a:p>
        <a:p>
          <a:r>
            <a:rPr kumimoji="1" lang="ja-JP" altLang="en-US" sz="800">
              <a:solidFill>
                <a:srgbClr val="FF0000"/>
              </a:solidFill>
            </a:rPr>
            <a:t>有資格者等への内容確認の必要性が表示されます</a:t>
          </a:r>
        </a:p>
      </xdr:txBody>
    </xdr:sp>
    <xdr:clientData/>
  </xdr:twoCellAnchor>
  <xdr:twoCellAnchor>
    <xdr:from>
      <xdr:col>3</xdr:col>
      <xdr:colOff>458932</xdr:colOff>
      <xdr:row>168</xdr:row>
      <xdr:rowOff>110275</xdr:rowOff>
    </xdr:from>
    <xdr:to>
      <xdr:col>3</xdr:col>
      <xdr:colOff>758235</xdr:colOff>
      <xdr:row>168</xdr:row>
      <xdr:rowOff>138545</xdr:rowOff>
    </xdr:to>
    <xdr:cxnSp macro="">
      <xdr:nvCxnSpPr>
        <xdr:cNvPr id="53" name="直線矢印コネクタ 52">
          <a:extLst>
            <a:ext uri="{FF2B5EF4-FFF2-40B4-BE49-F238E27FC236}">
              <a16:creationId xmlns:a16="http://schemas.microsoft.com/office/drawing/2014/main" id="{00000000-0008-0000-0100-000035000000}"/>
            </a:ext>
          </a:extLst>
        </xdr:cNvPr>
        <xdr:cNvCxnSpPr>
          <a:stCxn id="52" idx="1"/>
        </xdr:cNvCxnSpPr>
      </xdr:nvCxnSpPr>
      <xdr:spPr>
        <a:xfrm flipH="1">
          <a:off x="5888182" y="44548730"/>
          <a:ext cx="299303" cy="2827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757289</xdr:colOff>
      <xdr:row>171</xdr:row>
      <xdr:rowOff>11581</xdr:rowOff>
    </xdr:from>
    <xdr:to>
      <xdr:col>3</xdr:col>
      <xdr:colOff>1954528</xdr:colOff>
      <xdr:row>174</xdr:row>
      <xdr:rowOff>105208</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186539" y="45231519"/>
          <a:ext cx="1197239" cy="84372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accent1"/>
              </a:solidFill>
              <a:effectLst/>
              <a:latin typeface="+mn-lt"/>
              <a:ea typeface="+mn-ea"/>
              <a:cs typeface="+mn-cs"/>
            </a:rPr>
            <a:t>①基本事項シートに入力した内容が反映されます（直接入力はできません）</a:t>
          </a:r>
          <a:endParaRPr lang="ja-JP" altLang="ja-JP" sz="400">
            <a:solidFill>
              <a:schemeClr val="accent1"/>
            </a:solidFill>
            <a:effectLst/>
          </a:endParaRPr>
        </a:p>
      </xdr:txBody>
    </xdr:sp>
    <xdr:clientData/>
  </xdr:twoCellAnchor>
  <xdr:twoCellAnchor>
    <xdr:from>
      <xdr:col>2</xdr:col>
      <xdr:colOff>4714875</xdr:colOff>
      <xdr:row>177</xdr:row>
      <xdr:rowOff>24671</xdr:rowOff>
    </xdr:from>
    <xdr:to>
      <xdr:col>3</xdr:col>
      <xdr:colOff>758239</xdr:colOff>
      <xdr:row>178</xdr:row>
      <xdr:rowOff>123826</xdr:rowOff>
    </xdr:to>
    <xdr:cxnSp macro="">
      <xdr:nvCxnSpPr>
        <xdr:cNvPr id="55" name="直線矢印コネクタ 54">
          <a:extLst>
            <a:ext uri="{FF2B5EF4-FFF2-40B4-BE49-F238E27FC236}">
              <a16:creationId xmlns:a16="http://schemas.microsoft.com/office/drawing/2014/main" id="{00000000-0008-0000-0100-000037000000}"/>
            </a:ext>
          </a:extLst>
        </xdr:cNvPr>
        <xdr:cNvCxnSpPr/>
      </xdr:nvCxnSpPr>
      <xdr:spPr>
        <a:xfrm flipH="1">
          <a:off x="5214938" y="46744796"/>
          <a:ext cx="972551" cy="34918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757289</xdr:colOff>
      <xdr:row>175</xdr:row>
      <xdr:rowOff>133282</xdr:rowOff>
    </xdr:from>
    <xdr:to>
      <xdr:col>3</xdr:col>
      <xdr:colOff>1954528</xdr:colOff>
      <xdr:row>179</xdr:row>
      <xdr:rowOff>114339</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6186539" y="46353345"/>
          <a:ext cx="1197239" cy="981182"/>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内容を直接入力してください</a:t>
          </a:r>
          <a:endParaRPr kumimoji="1" lang="en-US" altLang="ja-JP" sz="800">
            <a:solidFill>
              <a:srgbClr val="0070C0"/>
            </a:solidFill>
          </a:endParaRPr>
        </a:p>
        <a:p>
          <a:r>
            <a:rPr kumimoji="1" lang="ja-JP" altLang="en-US" sz="800">
              <a:solidFill>
                <a:srgbClr val="0070C0"/>
              </a:solidFill>
            </a:rPr>
            <a:t>入力完了すると黄色表示→グレー表示となります</a:t>
          </a:r>
        </a:p>
      </xdr:txBody>
    </xdr:sp>
    <xdr:clientData/>
  </xdr:twoCellAnchor>
  <xdr:twoCellAnchor>
    <xdr:from>
      <xdr:col>3</xdr:col>
      <xdr:colOff>752741</xdr:colOff>
      <xdr:row>13</xdr:row>
      <xdr:rowOff>115117</xdr:rowOff>
    </xdr:from>
    <xdr:to>
      <xdr:col>3</xdr:col>
      <xdr:colOff>1949980</xdr:colOff>
      <xdr:row>15</xdr:row>
      <xdr:rowOff>106362</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181991" y="4877617"/>
          <a:ext cx="1197239" cy="486545"/>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事業者情報に空欄があると表示されます</a:t>
          </a:r>
        </a:p>
      </xdr:txBody>
    </xdr:sp>
    <xdr:clientData/>
  </xdr:twoCellAnchor>
  <xdr:twoCellAnchor>
    <xdr:from>
      <xdr:col>2</xdr:col>
      <xdr:colOff>3848100</xdr:colOff>
      <xdr:row>14</xdr:row>
      <xdr:rowOff>95250</xdr:rowOff>
    </xdr:from>
    <xdr:to>
      <xdr:col>3</xdr:col>
      <xdr:colOff>752741</xdr:colOff>
      <xdr:row>14</xdr:row>
      <xdr:rowOff>110740</xdr:rowOff>
    </xdr:to>
    <xdr:cxnSp macro="">
      <xdr:nvCxnSpPr>
        <xdr:cNvPr id="65" name="直線矢印コネクタ 64">
          <a:extLst>
            <a:ext uri="{FF2B5EF4-FFF2-40B4-BE49-F238E27FC236}">
              <a16:creationId xmlns:a16="http://schemas.microsoft.com/office/drawing/2014/main" id="{00000000-0008-0000-0100-000041000000}"/>
            </a:ext>
          </a:extLst>
        </xdr:cNvPr>
        <xdr:cNvCxnSpPr>
          <a:stCxn id="64" idx="1"/>
        </xdr:cNvCxnSpPr>
      </xdr:nvCxnSpPr>
      <xdr:spPr>
        <a:xfrm flipH="1" flipV="1">
          <a:off x="4343400" y="5105400"/>
          <a:ext cx="1838591" cy="1549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754327</xdr:colOff>
      <xdr:row>51</xdr:row>
      <xdr:rowOff>132207</xdr:rowOff>
    </xdr:from>
    <xdr:to>
      <xdr:col>3</xdr:col>
      <xdr:colOff>1951566</xdr:colOff>
      <xdr:row>54</xdr:row>
      <xdr:rowOff>220087</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6183577" y="14649895"/>
          <a:ext cx="1197239" cy="826067"/>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未回答項目は黄色で表示されますので、チェックをしてください</a:t>
          </a:r>
        </a:p>
      </xdr:txBody>
    </xdr:sp>
    <xdr:clientData/>
  </xdr:twoCellAnchor>
  <xdr:twoCellAnchor>
    <xdr:from>
      <xdr:col>2</xdr:col>
      <xdr:colOff>2710296</xdr:colOff>
      <xdr:row>47</xdr:row>
      <xdr:rowOff>79376</xdr:rowOff>
    </xdr:from>
    <xdr:to>
      <xdr:col>3</xdr:col>
      <xdr:colOff>754064</xdr:colOff>
      <xdr:row>47</xdr:row>
      <xdr:rowOff>95250</xdr:rowOff>
    </xdr:to>
    <xdr:cxnSp macro="">
      <xdr:nvCxnSpPr>
        <xdr:cNvPr id="67" name="直線矢印コネクタ 66">
          <a:extLst>
            <a:ext uri="{FF2B5EF4-FFF2-40B4-BE49-F238E27FC236}">
              <a16:creationId xmlns:a16="http://schemas.microsoft.com/office/drawing/2014/main" id="{00000000-0008-0000-0100-000043000000}"/>
            </a:ext>
          </a:extLst>
        </xdr:cNvPr>
        <xdr:cNvCxnSpPr/>
      </xdr:nvCxnSpPr>
      <xdr:spPr>
        <a:xfrm flipH="1">
          <a:off x="3203864" y="13648171"/>
          <a:ext cx="2979450" cy="1587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3124200</xdr:colOff>
      <xdr:row>52</xdr:row>
      <xdr:rowOff>216477</xdr:rowOff>
    </xdr:from>
    <xdr:to>
      <xdr:col>3</xdr:col>
      <xdr:colOff>753341</xdr:colOff>
      <xdr:row>54</xdr:row>
      <xdr:rowOff>0</xdr:rowOff>
    </xdr:to>
    <xdr:cxnSp macro="">
      <xdr:nvCxnSpPr>
        <xdr:cNvPr id="68" name="直線矢印コネクタ 67">
          <a:extLst>
            <a:ext uri="{FF2B5EF4-FFF2-40B4-BE49-F238E27FC236}">
              <a16:creationId xmlns:a16="http://schemas.microsoft.com/office/drawing/2014/main" id="{00000000-0008-0000-0100-000044000000}"/>
            </a:ext>
          </a:extLst>
        </xdr:cNvPr>
        <xdr:cNvCxnSpPr/>
      </xdr:nvCxnSpPr>
      <xdr:spPr>
        <a:xfrm flipH="1">
          <a:off x="3619500" y="14884977"/>
          <a:ext cx="2563091" cy="278823"/>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138906</xdr:colOff>
      <xdr:row>61</xdr:row>
      <xdr:rowOff>127362</xdr:rowOff>
    </xdr:from>
    <xdr:to>
      <xdr:col>2</xdr:col>
      <xdr:colOff>2138796</xdr:colOff>
      <xdr:row>62</xdr:row>
      <xdr:rowOff>106073</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32474" y="25143476"/>
          <a:ext cx="1999890" cy="229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B:Q1</a:t>
          </a:r>
          <a:r>
            <a:rPr kumimoji="1" lang="ja-JP" altLang="en-US" sz="800"/>
            <a:t>「保育室の場所の移動」の例</a:t>
          </a:r>
          <a:endParaRPr kumimoji="1" lang="en-US" altLang="ja-JP" sz="800"/>
        </a:p>
      </xdr:txBody>
    </xdr:sp>
    <xdr:clientData/>
  </xdr:twoCellAnchor>
  <xdr:twoCellAnchor editAs="oneCell">
    <xdr:from>
      <xdr:col>2</xdr:col>
      <xdr:colOff>3333749</xdr:colOff>
      <xdr:row>62</xdr:row>
      <xdr:rowOff>197746</xdr:rowOff>
    </xdr:from>
    <xdr:to>
      <xdr:col>3</xdr:col>
      <xdr:colOff>1298093</xdr:colOff>
      <xdr:row>70</xdr:row>
      <xdr:rowOff>189371</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12"/>
        <a:stretch>
          <a:fillRect/>
        </a:stretch>
      </xdr:blipFill>
      <xdr:spPr>
        <a:xfrm>
          <a:off x="3829049" y="24867496"/>
          <a:ext cx="2898294" cy="1972824"/>
        </a:xfrm>
        <a:prstGeom prst="rect">
          <a:avLst/>
        </a:prstGeom>
      </xdr:spPr>
    </xdr:pic>
    <xdr:clientData/>
  </xdr:twoCellAnchor>
  <xdr:twoCellAnchor>
    <xdr:from>
      <xdr:col>2</xdr:col>
      <xdr:colOff>74083</xdr:colOff>
      <xdr:row>166</xdr:row>
      <xdr:rowOff>0</xdr:rowOff>
    </xdr:from>
    <xdr:to>
      <xdr:col>3</xdr:col>
      <xdr:colOff>682625</xdr:colOff>
      <xdr:row>179</xdr:row>
      <xdr:rowOff>219073</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574146" y="43945968"/>
          <a:ext cx="5537729" cy="349329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4537365</xdr:colOff>
      <xdr:row>7</xdr:row>
      <xdr:rowOff>90055</xdr:rowOff>
    </xdr:from>
    <xdr:to>
      <xdr:col>2</xdr:col>
      <xdr:colOff>4857751</xdr:colOff>
      <xdr:row>11</xdr:row>
      <xdr:rowOff>193963</xdr:rowOff>
    </xdr:to>
    <xdr:sp macro="" textlink="">
      <xdr:nvSpPr>
        <xdr:cNvPr id="88" name="右中かっこ 87">
          <a:extLst>
            <a:ext uri="{FF2B5EF4-FFF2-40B4-BE49-F238E27FC236}">
              <a16:creationId xmlns:a16="http://schemas.microsoft.com/office/drawing/2014/main" id="{00000000-0008-0000-0100-000058000000}"/>
            </a:ext>
          </a:extLst>
        </xdr:cNvPr>
        <xdr:cNvSpPr/>
      </xdr:nvSpPr>
      <xdr:spPr>
        <a:xfrm>
          <a:off x="5032665" y="3366655"/>
          <a:ext cx="320386" cy="1094508"/>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4927023</xdr:colOff>
      <xdr:row>9</xdr:row>
      <xdr:rowOff>67876</xdr:rowOff>
    </xdr:from>
    <xdr:to>
      <xdr:col>3</xdr:col>
      <xdr:colOff>752741</xdr:colOff>
      <xdr:row>9</xdr:row>
      <xdr:rowOff>142010</xdr:rowOff>
    </xdr:to>
    <xdr:cxnSp macro="">
      <xdr:nvCxnSpPr>
        <xdr:cNvPr id="89" name="直線矢印コネクタ 88">
          <a:extLst>
            <a:ext uri="{FF2B5EF4-FFF2-40B4-BE49-F238E27FC236}">
              <a16:creationId xmlns:a16="http://schemas.microsoft.com/office/drawing/2014/main" id="{00000000-0008-0000-0100-000059000000}"/>
            </a:ext>
          </a:extLst>
        </xdr:cNvPr>
        <xdr:cNvCxnSpPr>
          <a:stCxn id="32" idx="1"/>
        </xdr:cNvCxnSpPr>
      </xdr:nvCxnSpPr>
      <xdr:spPr>
        <a:xfrm flipH="1">
          <a:off x="5422323" y="3839776"/>
          <a:ext cx="759668" cy="7413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37</xdr:row>
      <xdr:rowOff>155864</xdr:rowOff>
    </xdr:from>
    <xdr:to>
      <xdr:col>3</xdr:col>
      <xdr:colOff>1949979</xdr:colOff>
      <xdr:row>40</xdr:row>
      <xdr:rowOff>26644</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181990" y="11412682"/>
          <a:ext cx="1197239" cy="624121"/>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設問は</a:t>
          </a:r>
          <a:r>
            <a:rPr kumimoji="1" lang="en-US" altLang="ja-JP" sz="800">
              <a:solidFill>
                <a:srgbClr val="0070C0"/>
              </a:solidFill>
            </a:rPr>
            <a:t>A</a:t>
          </a:r>
          <a:r>
            <a:rPr kumimoji="1" lang="ja-JP" altLang="en-US" sz="800">
              <a:solidFill>
                <a:srgbClr val="0070C0"/>
              </a:solidFill>
            </a:rPr>
            <a:t>～</a:t>
          </a:r>
          <a:r>
            <a:rPr kumimoji="1" lang="en-US" altLang="ja-JP" sz="800">
              <a:solidFill>
                <a:srgbClr val="0070C0"/>
              </a:solidFill>
            </a:rPr>
            <a:t>F</a:t>
          </a:r>
          <a:r>
            <a:rPr kumimoji="1" lang="ja-JP" altLang="en-US" sz="800">
              <a:solidFill>
                <a:srgbClr val="0070C0"/>
              </a:solidFill>
            </a:rPr>
            <a:t>まであります。</a:t>
          </a:r>
          <a:r>
            <a:rPr kumimoji="1" lang="ja-JP" altLang="en-US" sz="800">
              <a:solidFill>
                <a:srgbClr val="FF0000"/>
              </a:solidFill>
            </a:rPr>
            <a:t>全て回答</a:t>
          </a:r>
          <a:r>
            <a:rPr kumimoji="1" lang="ja-JP" altLang="en-US" sz="800">
              <a:solidFill>
                <a:srgbClr val="0070C0"/>
              </a:solidFill>
            </a:rPr>
            <a:t>してください。</a:t>
          </a:r>
        </a:p>
      </xdr:txBody>
    </xdr:sp>
    <xdr:clientData/>
  </xdr:twoCellAnchor>
  <xdr:twoCellAnchor>
    <xdr:from>
      <xdr:col>2</xdr:col>
      <xdr:colOff>3706091</xdr:colOff>
      <xdr:row>38</xdr:row>
      <xdr:rowOff>216811</xdr:rowOff>
    </xdr:from>
    <xdr:to>
      <xdr:col>3</xdr:col>
      <xdr:colOff>752740</xdr:colOff>
      <xdr:row>39</xdr:row>
      <xdr:rowOff>0</xdr:rowOff>
    </xdr:to>
    <xdr:cxnSp macro="">
      <xdr:nvCxnSpPr>
        <xdr:cNvPr id="91" name="直線コネクタ 90">
          <a:extLst>
            <a:ext uri="{FF2B5EF4-FFF2-40B4-BE49-F238E27FC236}">
              <a16:creationId xmlns:a16="http://schemas.microsoft.com/office/drawing/2014/main" id="{00000000-0008-0000-0100-00005B000000}"/>
            </a:ext>
          </a:extLst>
        </xdr:cNvPr>
        <xdr:cNvCxnSpPr>
          <a:stCxn id="90" idx="1"/>
        </xdr:cNvCxnSpPr>
      </xdr:nvCxnSpPr>
      <xdr:spPr>
        <a:xfrm flipH="1">
          <a:off x="4199659" y="11525584"/>
          <a:ext cx="1982331" cy="3430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692727</xdr:colOff>
      <xdr:row>39</xdr:row>
      <xdr:rowOff>0</xdr:rowOff>
    </xdr:from>
    <xdr:to>
      <xdr:col>2</xdr:col>
      <xdr:colOff>3706091</xdr:colOff>
      <xdr:row>43</xdr:row>
      <xdr:rowOff>95250</xdr:rowOff>
    </xdr:to>
    <xdr:cxnSp macro="">
      <xdr:nvCxnSpPr>
        <xdr:cNvPr id="92" name="直線矢印コネクタ 91">
          <a:extLst>
            <a:ext uri="{FF2B5EF4-FFF2-40B4-BE49-F238E27FC236}">
              <a16:creationId xmlns:a16="http://schemas.microsoft.com/office/drawing/2014/main" id="{00000000-0008-0000-0100-00005C000000}"/>
            </a:ext>
          </a:extLst>
        </xdr:cNvPr>
        <xdr:cNvCxnSpPr/>
      </xdr:nvCxnSpPr>
      <xdr:spPr>
        <a:xfrm flipH="1">
          <a:off x="1186295" y="11559886"/>
          <a:ext cx="3013364" cy="109970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136</xdr:row>
      <xdr:rowOff>111123</xdr:rowOff>
    </xdr:from>
    <xdr:to>
      <xdr:col>3</xdr:col>
      <xdr:colOff>1949979</xdr:colOff>
      <xdr:row>139</xdr:row>
      <xdr:rowOff>206193</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181990" y="36029032"/>
          <a:ext cx="1197239" cy="848411"/>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②変更確認シートのチェック内容が、③結果入力シートに反映されます</a:t>
          </a:r>
        </a:p>
      </xdr:txBody>
    </xdr:sp>
    <xdr:clientData/>
  </xdr:twoCellAnchor>
  <xdr:twoCellAnchor>
    <xdr:from>
      <xdr:col>3</xdr:col>
      <xdr:colOff>127000</xdr:colOff>
      <xdr:row>138</xdr:row>
      <xdr:rowOff>143921</xdr:rowOff>
    </xdr:from>
    <xdr:to>
      <xdr:col>3</xdr:col>
      <xdr:colOff>744806</xdr:colOff>
      <xdr:row>139</xdr:row>
      <xdr:rowOff>20927</xdr:rowOff>
    </xdr:to>
    <xdr:cxnSp macro="">
      <xdr:nvCxnSpPr>
        <xdr:cNvPr id="94" name="直線矢印コネクタ 93">
          <a:extLst>
            <a:ext uri="{FF2B5EF4-FFF2-40B4-BE49-F238E27FC236}">
              <a16:creationId xmlns:a16="http://schemas.microsoft.com/office/drawing/2014/main" id="{00000000-0008-0000-0100-00005E000000}"/>
            </a:ext>
          </a:extLst>
        </xdr:cNvPr>
        <xdr:cNvCxnSpPr/>
      </xdr:nvCxnSpPr>
      <xdr:spPr>
        <a:xfrm flipH="1">
          <a:off x="5556250" y="36564057"/>
          <a:ext cx="617806" cy="12812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757289</xdr:colOff>
      <xdr:row>204</xdr:row>
      <xdr:rowOff>23813</xdr:rowOff>
    </xdr:from>
    <xdr:to>
      <xdr:col>3</xdr:col>
      <xdr:colOff>1954528</xdr:colOff>
      <xdr:row>206</xdr:row>
      <xdr:rowOff>193677</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86539" y="52514501"/>
          <a:ext cx="1197239" cy="661989"/>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下線部分は、関連資料へのリンクとなっています</a:t>
          </a:r>
        </a:p>
      </xdr:txBody>
    </xdr:sp>
    <xdr:clientData/>
  </xdr:twoCellAnchor>
  <xdr:twoCellAnchor>
    <xdr:from>
      <xdr:col>2</xdr:col>
      <xdr:colOff>3881438</xdr:colOff>
      <xdr:row>205</xdr:row>
      <xdr:rowOff>108746</xdr:rowOff>
    </xdr:from>
    <xdr:to>
      <xdr:col>3</xdr:col>
      <xdr:colOff>757289</xdr:colOff>
      <xdr:row>207</xdr:row>
      <xdr:rowOff>39688</xdr:rowOff>
    </xdr:to>
    <xdr:cxnSp macro="">
      <xdr:nvCxnSpPr>
        <xdr:cNvPr id="101" name="直線矢印コネクタ 100">
          <a:extLst>
            <a:ext uri="{FF2B5EF4-FFF2-40B4-BE49-F238E27FC236}">
              <a16:creationId xmlns:a16="http://schemas.microsoft.com/office/drawing/2014/main" id="{00000000-0008-0000-0100-000065000000}"/>
            </a:ext>
          </a:extLst>
        </xdr:cNvPr>
        <xdr:cNvCxnSpPr>
          <a:stCxn id="100" idx="1"/>
        </xdr:cNvCxnSpPr>
      </xdr:nvCxnSpPr>
      <xdr:spPr>
        <a:xfrm flipH="1">
          <a:off x="4373563" y="52845496"/>
          <a:ext cx="1812976" cy="423067"/>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143740</xdr:colOff>
      <xdr:row>40</xdr:row>
      <xdr:rowOff>250536</xdr:rowOff>
    </xdr:from>
    <xdr:to>
      <xdr:col>3</xdr:col>
      <xdr:colOff>345497</xdr:colOff>
      <xdr:row>42</xdr:row>
      <xdr:rowOff>241013</xdr:rowOff>
    </xdr:to>
    <xdr:sp macro="" textlink="">
      <xdr:nvSpPr>
        <xdr:cNvPr id="104" name="右中かっこ 103">
          <a:extLst>
            <a:ext uri="{FF2B5EF4-FFF2-40B4-BE49-F238E27FC236}">
              <a16:creationId xmlns:a16="http://schemas.microsoft.com/office/drawing/2014/main" id="{00000000-0008-0000-0100-000068000000}"/>
            </a:ext>
          </a:extLst>
        </xdr:cNvPr>
        <xdr:cNvSpPr/>
      </xdr:nvSpPr>
      <xdr:spPr>
        <a:xfrm>
          <a:off x="5572990" y="12061536"/>
          <a:ext cx="201757" cy="4927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498475</xdr:colOff>
      <xdr:row>170</xdr:row>
      <xdr:rowOff>21615</xdr:rowOff>
    </xdr:from>
    <xdr:to>
      <xdr:col>3</xdr:col>
      <xdr:colOff>755650</xdr:colOff>
      <xdr:row>172</xdr:row>
      <xdr:rowOff>137379</xdr:rowOff>
    </xdr:to>
    <xdr:sp macro="" textlink="">
      <xdr:nvSpPr>
        <xdr:cNvPr id="105" name="右中かっこ 104">
          <a:extLst>
            <a:ext uri="{FF2B5EF4-FFF2-40B4-BE49-F238E27FC236}">
              <a16:creationId xmlns:a16="http://schemas.microsoft.com/office/drawing/2014/main" id="{00000000-0008-0000-0100-000069000000}"/>
            </a:ext>
          </a:extLst>
        </xdr:cNvPr>
        <xdr:cNvSpPr/>
      </xdr:nvSpPr>
      <xdr:spPr>
        <a:xfrm>
          <a:off x="5927725" y="44991521"/>
          <a:ext cx="257175" cy="6158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759732</xdr:colOff>
      <xdr:row>250</xdr:row>
      <xdr:rowOff>107156</xdr:rowOff>
    </xdr:from>
    <xdr:to>
      <xdr:col>3</xdr:col>
      <xdr:colOff>1956971</xdr:colOff>
      <xdr:row>252</xdr:row>
      <xdr:rowOff>138546</xdr:rowOff>
    </xdr:to>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188982" y="64186594"/>
          <a:ext cx="1197239" cy="531452"/>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提出や作成の日付が</a:t>
          </a:r>
          <a:r>
            <a:rPr kumimoji="1" lang="en-US" altLang="ja-JP" sz="800">
              <a:solidFill>
                <a:srgbClr val="0070C0"/>
              </a:solidFill>
            </a:rPr>
            <a:t>2025/10/22</a:t>
          </a:r>
          <a:r>
            <a:rPr kumimoji="1" lang="ja-JP" altLang="en-US" sz="800">
              <a:solidFill>
                <a:srgbClr val="0070C0"/>
              </a:solidFill>
            </a:rPr>
            <a:t>の場合の例</a:t>
          </a:r>
          <a:endParaRPr kumimoji="1" lang="en-US" altLang="ja-JP" sz="800">
            <a:solidFill>
              <a:srgbClr val="0070C0"/>
            </a:solidFill>
          </a:endParaRPr>
        </a:p>
      </xdr:txBody>
    </xdr:sp>
    <xdr:clientData/>
  </xdr:twoCellAnchor>
  <xdr:twoCellAnchor>
    <xdr:from>
      <xdr:col>2</xdr:col>
      <xdr:colOff>4405312</xdr:colOff>
      <xdr:row>251</xdr:row>
      <xdr:rowOff>69697</xdr:rowOff>
    </xdr:from>
    <xdr:to>
      <xdr:col>3</xdr:col>
      <xdr:colOff>760682</xdr:colOff>
      <xdr:row>251</xdr:row>
      <xdr:rowOff>142875</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flipH="1">
          <a:off x="4905375" y="64899228"/>
          <a:ext cx="1284557" cy="7317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4823114</xdr:colOff>
      <xdr:row>18</xdr:row>
      <xdr:rowOff>138546</xdr:rowOff>
    </xdr:from>
    <xdr:to>
      <xdr:col>3</xdr:col>
      <xdr:colOff>763327</xdr:colOff>
      <xdr:row>18</xdr:row>
      <xdr:rowOff>153099</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H="1" flipV="1">
          <a:off x="5316682" y="6182591"/>
          <a:ext cx="875895" cy="14553"/>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121227</xdr:colOff>
      <xdr:row>19</xdr:row>
      <xdr:rowOff>31873</xdr:rowOff>
    </xdr:from>
    <xdr:to>
      <xdr:col>3</xdr:col>
      <xdr:colOff>763328</xdr:colOff>
      <xdr:row>19</xdr:row>
      <xdr:rowOff>199159</xdr:rowOff>
    </xdr:to>
    <xdr:cxnSp macro="">
      <xdr:nvCxnSpPr>
        <xdr:cNvPr id="117" name="直線矢印コネクタ 116">
          <a:extLst>
            <a:ext uri="{FF2B5EF4-FFF2-40B4-BE49-F238E27FC236}">
              <a16:creationId xmlns:a16="http://schemas.microsoft.com/office/drawing/2014/main" id="{00000000-0008-0000-0100-000075000000}"/>
            </a:ext>
          </a:extLst>
        </xdr:cNvPr>
        <xdr:cNvCxnSpPr/>
      </xdr:nvCxnSpPr>
      <xdr:spPr>
        <a:xfrm flipH="1">
          <a:off x="5550477" y="6327032"/>
          <a:ext cx="642101" cy="16728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752741</xdr:colOff>
      <xdr:row>24</xdr:row>
      <xdr:rowOff>77017</xdr:rowOff>
    </xdr:from>
    <xdr:to>
      <xdr:col>3</xdr:col>
      <xdr:colOff>1949980</xdr:colOff>
      <xdr:row>26</xdr:row>
      <xdr:rowOff>68262</xdr:rowOff>
    </xdr:to>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6181991" y="7563667"/>
          <a:ext cx="1197239" cy="486545"/>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直接入力してください</a:t>
          </a:r>
        </a:p>
      </xdr:txBody>
    </xdr:sp>
    <xdr:clientData/>
  </xdr:twoCellAnchor>
  <xdr:twoCellAnchor>
    <xdr:from>
      <xdr:col>2</xdr:col>
      <xdr:colOff>3848100</xdr:colOff>
      <xdr:row>25</xdr:row>
      <xdr:rowOff>57150</xdr:rowOff>
    </xdr:from>
    <xdr:to>
      <xdr:col>3</xdr:col>
      <xdr:colOff>752741</xdr:colOff>
      <xdr:row>25</xdr:row>
      <xdr:rowOff>72640</xdr:rowOff>
    </xdr:to>
    <xdr:cxnSp macro="">
      <xdr:nvCxnSpPr>
        <xdr:cNvPr id="119" name="直線矢印コネクタ 118">
          <a:extLst>
            <a:ext uri="{FF2B5EF4-FFF2-40B4-BE49-F238E27FC236}">
              <a16:creationId xmlns:a16="http://schemas.microsoft.com/office/drawing/2014/main" id="{00000000-0008-0000-0100-000077000000}"/>
            </a:ext>
          </a:extLst>
        </xdr:cNvPr>
        <xdr:cNvCxnSpPr>
          <a:stCxn id="118" idx="1"/>
        </xdr:cNvCxnSpPr>
      </xdr:nvCxnSpPr>
      <xdr:spPr>
        <a:xfrm flipH="1" flipV="1">
          <a:off x="4343400" y="7791450"/>
          <a:ext cx="1838591" cy="1549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129</xdr:row>
      <xdr:rowOff>227464</xdr:rowOff>
    </xdr:from>
    <xdr:to>
      <xdr:col>3</xdr:col>
      <xdr:colOff>1949979</xdr:colOff>
      <xdr:row>131</xdr:row>
      <xdr:rowOff>222792</xdr:rowOff>
    </xdr:to>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6181990" y="33938027"/>
          <a:ext cx="1197239" cy="487453"/>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未回答項目があると表示されます</a:t>
          </a:r>
        </a:p>
      </xdr:txBody>
    </xdr:sp>
    <xdr:clientData/>
  </xdr:twoCellAnchor>
  <xdr:twoCellAnchor>
    <xdr:from>
      <xdr:col>3</xdr:col>
      <xdr:colOff>515938</xdr:colOff>
      <xdr:row>129</xdr:row>
      <xdr:rowOff>79376</xdr:rowOff>
    </xdr:from>
    <xdr:to>
      <xdr:col>3</xdr:col>
      <xdr:colOff>752740</xdr:colOff>
      <xdr:row>130</xdr:row>
      <xdr:rowOff>225129</xdr:rowOff>
    </xdr:to>
    <xdr:cxnSp macro="">
      <xdr:nvCxnSpPr>
        <xdr:cNvPr id="146" name="直線矢印コネクタ 145">
          <a:extLst>
            <a:ext uri="{FF2B5EF4-FFF2-40B4-BE49-F238E27FC236}">
              <a16:creationId xmlns:a16="http://schemas.microsoft.com/office/drawing/2014/main" id="{00000000-0008-0000-0100-000092000000}"/>
            </a:ext>
          </a:extLst>
        </xdr:cNvPr>
        <xdr:cNvCxnSpPr>
          <a:stCxn id="144" idx="1"/>
        </xdr:cNvCxnSpPr>
      </xdr:nvCxnSpPr>
      <xdr:spPr>
        <a:xfrm flipH="1" flipV="1">
          <a:off x="5945188" y="33789939"/>
          <a:ext cx="236802" cy="391815"/>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147205</xdr:colOff>
      <xdr:row>131</xdr:row>
      <xdr:rowOff>60126</xdr:rowOff>
    </xdr:from>
    <xdr:to>
      <xdr:col>3</xdr:col>
      <xdr:colOff>752744</xdr:colOff>
      <xdr:row>138</xdr:row>
      <xdr:rowOff>0</xdr:rowOff>
    </xdr:to>
    <xdr:cxnSp macro="">
      <xdr:nvCxnSpPr>
        <xdr:cNvPr id="147" name="直線矢印コネクタ 146">
          <a:extLst>
            <a:ext uri="{FF2B5EF4-FFF2-40B4-BE49-F238E27FC236}">
              <a16:creationId xmlns:a16="http://schemas.microsoft.com/office/drawing/2014/main" id="{00000000-0008-0000-0100-000093000000}"/>
            </a:ext>
          </a:extLst>
        </xdr:cNvPr>
        <xdr:cNvCxnSpPr/>
      </xdr:nvCxnSpPr>
      <xdr:spPr>
        <a:xfrm flipH="1">
          <a:off x="5576455" y="34722467"/>
          <a:ext cx="605539" cy="1697669"/>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73</xdr:row>
      <xdr:rowOff>210703</xdr:rowOff>
    </xdr:from>
    <xdr:to>
      <xdr:col>3</xdr:col>
      <xdr:colOff>1949979</xdr:colOff>
      <xdr:row>80</xdr:row>
      <xdr:rowOff>28142</xdr:rowOff>
    </xdr:to>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6181990" y="20141766"/>
          <a:ext cx="1197239" cy="1539876"/>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設問に従ってチェックをしてください</a:t>
          </a:r>
          <a:endParaRPr kumimoji="1" lang="en-US" altLang="ja-JP" sz="800">
            <a:solidFill>
              <a:srgbClr val="0070C0"/>
            </a:solidFill>
          </a:endParaRPr>
        </a:p>
        <a:p>
          <a:r>
            <a:rPr kumimoji="1" lang="ja-JP" altLang="en-US" sz="800">
              <a:solidFill>
                <a:srgbClr val="0070C0"/>
              </a:solidFill>
            </a:rPr>
            <a:t>左側の設問に回答すると右側の余白に更に設問が表示されます</a:t>
          </a:r>
          <a:endParaRPr kumimoji="1" lang="en-US" altLang="ja-JP" sz="800">
            <a:solidFill>
              <a:srgbClr val="0070C0"/>
            </a:solidFill>
          </a:endParaRPr>
        </a:p>
        <a:p>
          <a:r>
            <a:rPr kumimoji="1" lang="ja-JP" altLang="en-US" sz="800">
              <a:solidFill>
                <a:srgbClr val="0070C0"/>
              </a:solidFill>
            </a:rPr>
            <a:t>回答終了すると青色表示になります</a:t>
          </a:r>
        </a:p>
      </xdr:txBody>
    </xdr:sp>
    <xdr:clientData/>
  </xdr:twoCellAnchor>
  <xdr:twoCellAnchor>
    <xdr:from>
      <xdr:col>3</xdr:col>
      <xdr:colOff>277813</xdr:colOff>
      <xdr:row>76</xdr:row>
      <xdr:rowOff>242454</xdr:rowOff>
    </xdr:from>
    <xdr:to>
      <xdr:col>3</xdr:col>
      <xdr:colOff>752740</xdr:colOff>
      <xdr:row>77</xdr:row>
      <xdr:rowOff>150812</xdr:rowOff>
    </xdr:to>
    <xdr:cxnSp macro="">
      <xdr:nvCxnSpPr>
        <xdr:cNvPr id="149" name="直線矢印コネクタ 148">
          <a:extLst>
            <a:ext uri="{FF2B5EF4-FFF2-40B4-BE49-F238E27FC236}">
              <a16:creationId xmlns:a16="http://schemas.microsoft.com/office/drawing/2014/main" id="{00000000-0008-0000-0100-000095000000}"/>
            </a:ext>
          </a:extLst>
        </xdr:cNvPr>
        <xdr:cNvCxnSpPr>
          <a:stCxn id="148" idx="1"/>
        </xdr:cNvCxnSpPr>
      </xdr:nvCxnSpPr>
      <xdr:spPr>
        <a:xfrm flipH="1">
          <a:off x="5707063" y="20911704"/>
          <a:ext cx="474927" cy="154421"/>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2817814</xdr:colOff>
      <xdr:row>74</xdr:row>
      <xdr:rowOff>190501</xdr:rowOff>
    </xdr:from>
    <xdr:to>
      <xdr:col>3</xdr:col>
      <xdr:colOff>746125</xdr:colOff>
      <xdr:row>75</xdr:row>
      <xdr:rowOff>182562</xdr:rowOff>
    </xdr:to>
    <xdr:cxnSp macro="">
      <xdr:nvCxnSpPr>
        <xdr:cNvPr id="150" name="直線矢印コネクタ 149">
          <a:extLst>
            <a:ext uri="{FF2B5EF4-FFF2-40B4-BE49-F238E27FC236}">
              <a16:creationId xmlns:a16="http://schemas.microsoft.com/office/drawing/2014/main" id="{00000000-0008-0000-0100-000096000000}"/>
            </a:ext>
          </a:extLst>
        </xdr:cNvPr>
        <xdr:cNvCxnSpPr/>
      </xdr:nvCxnSpPr>
      <xdr:spPr>
        <a:xfrm flipH="1" flipV="1">
          <a:off x="3309939" y="20367626"/>
          <a:ext cx="2865436" cy="23812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752740</xdr:colOff>
      <xdr:row>122</xdr:row>
      <xdr:rowOff>222263</xdr:rowOff>
    </xdr:from>
    <xdr:to>
      <xdr:col>3</xdr:col>
      <xdr:colOff>1949979</xdr:colOff>
      <xdr:row>124</xdr:row>
      <xdr:rowOff>217591</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6181990" y="32624581"/>
          <a:ext cx="1197239" cy="497555"/>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未回答項目があると表示されます</a:t>
          </a:r>
        </a:p>
      </xdr:txBody>
    </xdr:sp>
    <xdr:clientData/>
  </xdr:twoCellAnchor>
  <xdr:twoCellAnchor>
    <xdr:from>
      <xdr:col>3</xdr:col>
      <xdr:colOff>230188</xdr:colOff>
      <xdr:row>123</xdr:row>
      <xdr:rowOff>219927</xdr:rowOff>
    </xdr:from>
    <xdr:to>
      <xdr:col>3</xdr:col>
      <xdr:colOff>752740</xdr:colOff>
      <xdr:row>124</xdr:row>
      <xdr:rowOff>194830</xdr:rowOff>
    </xdr:to>
    <xdr:cxnSp macro="">
      <xdr:nvCxnSpPr>
        <xdr:cNvPr id="158" name="直線矢印コネクタ 157">
          <a:extLst>
            <a:ext uri="{FF2B5EF4-FFF2-40B4-BE49-F238E27FC236}">
              <a16:creationId xmlns:a16="http://schemas.microsoft.com/office/drawing/2014/main" id="{00000000-0008-0000-0100-00009E000000}"/>
            </a:ext>
          </a:extLst>
        </xdr:cNvPr>
        <xdr:cNvCxnSpPr>
          <a:stCxn id="157" idx="1"/>
        </xdr:cNvCxnSpPr>
      </xdr:nvCxnSpPr>
      <xdr:spPr>
        <a:xfrm flipH="1">
          <a:off x="5659438" y="32873359"/>
          <a:ext cx="522552" cy="22601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754327</xdr:colOff>
      <xdr:row>117</xdr:row>
      <xdr:rowOff>163958</xdr:rowOff>
    </xdr:from>
    <xdr:to>
      <xdr:col>3</xdr:col>
      <xdr:colOff>1951566</xdr:colOff>
      <xdr:row>121</xdr:row>
      <xdr:rowOff>5775</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6183577" y="30921771"/>
          <a:ext cx="1197239" cy="826067"/>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未回答項目は黄色で表示されますので、チェックをしてください</a:t>
          </a:r>
        </a:p>
      </xdr:txBody>
    </xdr:sp>
    <xdr:clientData/>
  </xdr:twoCellAnchor>
  <xdr:twoCellAnchor>
    <xdr:from>
      <xdr:col>2</xdr:col>
      <xdr:colOff>3290455</xdr:colOff>
      <xdr:row>118</xdr:row>
      <xdr:rowOff>240291</xdr:rowOff>
    </xdr:from>
    <xdr:to>
      <xdr:col>3</xdr:col>
      <xdr:colOff>753341</xdr:colOff>
      <xdr:row>119</xdr:row>
      <xdr:rowOff>214314</xdr:rowOff>
    </xdr:to>
    <xdr:cxnSp macro="">
      <xdr:nvCxnSpPr>
        <xdr:cNvPr id="160" name="直線矢印コネクタ 159">
          <a:extLst>
            <a:ext uri="{FF2B5EF4-FFF2-40B4-BE49-F238E27FC236}">
              <a16:creationId xmlns:a16="http://schemas.microsoft.com/office/drawing/2014/main" id="{00000000-0008-0000-0100-0000A0000000}"/>
            </a:ext>
          </a:extLst>
        </xdr:cNvPr>
        <xdr:cNvCxnSpPr/>
      </xdr:nvCxnSpPr>
      <xdr:spPr>
        <a:xfrm flipH="1">
          <a:off x="3782580" y="31244166"/>
          <a:ext cx="2400011" cy="22008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2817813</xdr:colOff>
      <xdr:row>92</xdr:row>
      <xdr:rowOff>220069</xdr:rowOff>
    </xdr:from>
    <xdr:to>
      <xdr:col>3</xdr:col>
      <xdr:colOff>754327</xdr:colOff>
      <xdr:row>100</xdr:row>
      <xdr:rowOff>0</xdr:rowOff>
    </xdr:to>
    <xdr:cxnSp macro="">
      <xdr:nvCxnSpPr>
        <xdr:cNvPr id="170" name="直線矢印コネクタ 169">
          <a:extLst>
            <a:ext uri="{FF2B5EF4-FFF2-40B4-BE49-F238E27FC236}">
              <a16:creationId xmlns:a16="http://schemas.microsoft.com/office/drawing/2014/main" id="{00000000-0008-0000-0100-0000AA000000}"/>
            </a:ext>
          </a:extLst>
        </xdr:cNvPr>
        <xdr:cNvCxnSpPr/>
      </xdr:nvCxnSpPr>
      <xdr:spPr>
        <a:xfrm flipH="1">
          <a:off x="3309938" y="24826319"/>
          <a:ext cx="2873639" cy="1748431"/>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39688</xdr:colOff>
      <xdr:row>140</xdr:row>
      <xdr:rowOff>17623</xdr:rowOff>
    </xdr:from>
    <xdr:to>
      <xdr:col>2</xdr:col>
      <xdr:colOff>2208068</xdr:colOff>
      <xdr:row>141</xdr:row>
      <xdr:rowOff>4274</xdr:rowOff>
    </xdr:to>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531813" y="43570686"/>
          <a:ext cx="2168380" cy="23271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G</a:t>
          </a:r>
          <a:r>
            <a:rPr kumimoji="1" lang="ja-JP" altLang="en-US" sz="900" baseline="0"/>
            <a:t>「</a:t>
          </a:r>
          <a:r>
            <a:rPr kumimoji="1" lang="ja-JP" altLang="en-US" sz="900"/>
            <a:t>その他の図面変更」について</a:t>
          </a:r>
          <a:endParaRPr kumimoji="1" lang="en-US" altLang="ja-JP" sz="900"/>
        </a:p>
      </xdr:txBody>
    </xdr:sp>
    <xdr:clientData/>
  </xdr:twoCellAnchor>
  <xdr:twoCellAnchor>
    <xdr:from>
      <xdr:col>2</xdr:col>
      <xdr:colOff>74083</xdr:colOff>
      <xdr:row>147</xdr:row>
      <xdr:rowOff>47624</xdr:rowOff>
    </xdr:from>
    <xdr:to>
      <xdr:col>3</xdr:col>
      <xdr:colOff>682625</xdr:colOff>
      <xdr:row>163</xdr:row>
      <xdr:rowOff>47625</xdr:rowOff>
    </xdr:to>
    <xdr:sp macro="" textlink="">
      <xdr:nvSpPr>
        <xdr:cNvPr id="179" name="正方形/長方形 178">
          <a:extLst>
            <a:ext uri="{FF2B5EF4-FFF2-40B4-BE49-F238E27FC236}">
              <a16:creationId xmlns:a16="http://schemas.microsoft.com/office/drawing/2014/main" id="{00000000-0008-0000-0100-0000B3000000}"/>
            </a:ext>
          </a:extLst>
        </xdr:cNvPr>
        <xdr:cNvSpPr/>
      </xdr:nvSpPr>
      <xdr:spPr>
        <a:xfrm>
          <a:off x="574146" y="39016780"/>
          <a:ext cx="5537729" cy="40005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5574075</xdr:colOff>
      <xdr:row>187</xdr:row>
      <xdr:rowOff>122094</xdr:rowOff>
    </xdr:from>
    <xdr:to>
      <xdr:col>2</xdr:col>
      <xdr:colOff>7417379</xdr:colOff>
      <xdr:row>190</xdr:row>
      <xdr:rowOff>216261</xdr:rowOff>
    </xdr:to>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5435963" y="58593688"/>
          <a:ext cx="0" cy="844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確認の必要な項目となります。</a:t>
          </a:r>
          <a:endParaRPr kumimoji="1" lang="en-US" altLang="ja-JP" sz="800">
            <a:solidFill>
              <a:srgbClr val="FF0000"/>
            </a:solidFill>
          </a:endParaRPr>
        </a:p>
        <a:p>
          <a:r>
            <a:rPr kumimoji="1" lang="ja-JP" altLang="en-US" sz="800">
              <a:solidFill>
                <a:srgbClr val="FF0000"/>
              </a:solidFill>
            </a:rPr>
            <a:t>確認後プルダウンからチェックを入れてください。</a:t>
          </a:r>
        </a:p>
      </xdr:txBody>
    </xdr:sp>
    <xdr:clientData/>
  </xdr:twoCellAnchor>
  <xdr:twoCellAnchor>
    <xdr:from>
      <xdr:col>2</xdr:col>
      <xdr:colOff>5574075</xdr:colOff>
      <xdr:row>192</xdr:row>
      <xdr:rowOff>18185</xdr:rowOff>
    </xdr:from>
    <xdr:to>
      <xdr:col>2</xdr:col>
      <xdr:colOff>7417379</xdr:colOff>
      <xdr:row>196</xdr:row>
      <xdr:rowOff>181841</xdr:rowOff>
    </xdr:to>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5435963" y="59739935"/>
          <a:ext cx="0" cy="1163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協議を行った日付</a:t>
          </a:r>
          <a:endParaRPr kumimoji="1" lang="en-US" altLang="ja-JP" sz="800">
            <a:solidFill>
              <a:srgbClr val="FF0000"/>
            </a:solidFill>
          </a:endParaRPr>
        </a:p>
        <a:p>
          <a:r>
            <a:rPr kumimoji="1" lang="ja-JP" altLang="en-US" sz="800">
              <a:solidFill>
                <a:srgbClr val="FF0000"/>
              </a:solidFill>
            </a:rPr>
            <a:t>関係機関名</a:t>
          </a:r>
          <a:r>
            <a:rPr kumimoji="1" lang="en-US" altLang="ja-JP" sz="800">
              <a:solidFill>
                <a:srgbClr val="FF0000"/>
              </a:solidFill>
            </a:rPr>
            <a:t>/</a:t>
          </a:r>
          <a:r>
            <a:rPr kumimoji="1" lang="ja-JP" altLang="en-US" sz="800">
              <a:solidFill>
                <a:srgbClr val="FF0000"/>
              </a:solidFill>
            </a:rPr>
            <a:t>担当課</a:t>
          </a:r>
          <a:r>
            <a:rPr kumimoji="1" lang="en-US" altLang="ja-JP" sz="800">
              <a:solidFill>
                <a:srgbClr val="FF0000"/>
              </a:solidFill>
            </a:rPr>
            <a:t>/</a:t>
          </a:r>
          <a:r>
            <a:rPr kumimoji="1" lang="ja-JP" altLang="en-US" sz="800">
              <a:solidFill>
                <a:srgbClr val="FF0000"/>
              </a:solidFill>
            </a:rPr>
            <a:t>担当者名</a:t>
          </a:r>
          <a:endParaRPr kumimoji="1" lang="en-US" altLang="ja-JP" sz="800">
            <a:solidFill>
              <a:srgbClr val="FF0000"/>
            </a:solidFill>
          </a:endParaRPr>
        </a:p>
        <a:p>
          <a:r>
            <a:rPr kumimoji="1" lang="ja-JP" altLang="en-US" sz="800">
              <a:solidFill>
                <a:srgbClr val="FF0000"/>
              </a:solidFill>
            </a:rPr>
            <a:t>協議内容</a:t>
          </a:r>
          <a:endParaRPr kumimoji="1" lang="en-US" altLang="ja-JP" sz="800">
            <a:solidFill>
              <a:srgbClr val="FF0000"/>
            </a:solidFill>
          </a:endParaRPr>
        </a:p>
        <a:p>
          <a:r>
            <a:rPr kumimoji="1" lang="ja-JP" altLang="en-US" sz="800">
              <a:solidFill>
                <a:srgbClr val="FF0000"/>
              </a:solidFill>
            </a:rPr>
            <a:t>を直接入力してください。</a:t>
          </a:r>
        </a:p>
      </xdr:txBody>
    </xdr:sp>
    <xdr:clientData/>
  </xdr:twoCellAnchor>
  <xdr:twoCellAnchor>
    <xdr:from>
      <xdr:col>2</xdr:col>
      <xdr:colOff>5574075</xdr:colOff>
      <xdr:row>201</xdr:row>
      <xdr:rowOff>44162</xdr:rowOff>
    </xdr:from>
    <xdr:to>
      <xdr:col>2</xdr:col>
      <xdr:colOff>7417379</xdr:colOff>
      <xdr:row>205</xdr:row>
      <xdr:rowOff>207818</xdr:rowOff>
    </xdr:to>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5435963" y="62016193"/>
          <a:ext cx="0" cy="1163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協議不要の場合には、有資格者のコメントを直接入力してください。</a:t>
          </a:r>
        </a:p>
      </xdr:txBody>
    </xdr:sp>
    <xdr:clientData/>
  </xdr:twoCellAnchor>
  <xdr:twoCellAnchor>
    <xdr:from>
      <xdr:col>2</xdr:col>
      <xdr:colOff>380999</xdr:colOff>
      <xdr:row>186</xdr:row>
      <xdr:rowOff>95250</xdr:rowOff>
    </xdr:from>
    <xdr:to>
      <xdr:col>3</xdr:col>
      <xdr:colOff>769939</xdr:colOff>
      <xdr:row>188</xdr:row>
      <xdr:rowOff>71437</xdr:rowOff>
    </xdr:to>
    <xdr:cxnSp macro="">
      <xdr:nvCxnSpPr>
        <xdr:cNvPr id="186" name="直線矢印コネクタ 185">
          <a:extLst>
            <a:ext uri="{FF2B5EF4-FFF2-40B4-BE49-F238E27FC236}">
              <a16:creationId xmlns:a16="http://schemas.microsoft.com/office/drawing/2014/main" id="{00000000-0008-0000-0100-0000BA000000}"/>
            </a:ext>
          </a:extLst>
        </xdr:cNvPr>
        <xdr:cNvCxnSpPr/>
      </xdr:nvCxnSpPr>
      <xdr:spPr>
        <a:xfrm flipH="1">
          <a:off x="881062" y="48815625"/>
          <a:ext cx="5318127" cy="47625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759732</xdr:colOff>
      <xdr:row>183</xdr:row>
      <xdr:rowOff>92257</xdr:rowOff>
    </xdr:from>
    <xdr:to>
      <xdr:col>3</xdr:col>
      <xdr:colOff>1956971</xdr:colOff>
      <xdr:row>187</xdr:row>
      <xdr:rowOff>63292</xdr:rowOff>
    </xdr:to>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6188982" y="57563726"/>
          <a:ext cx="1197239" cy="97116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確認が必要な内容です</a:t>
          </a:r>
          <a:endParaRPr kumimoji="1" lang="en-US" altLang="ja-JP" sz="800">
            <a:solidFill>
              <a:srgbClr val="0070C0"/>
            </a:solidFill>
          </a:endParaRPr>
        </a:p>
        <a:p>
          <a:r>
            <a:rPr kumimoji="1" lang="ja-JP" altLang="en-US" sz="800">
              <a:solidFill>
                <a:srgbClr val="0070C0"/>
              </a:solidFill>
            </a:rPr>
            <a:t>確認後、プルダウンメニューからチェックを入れてください</a:t>
          </a:r>
        </a:p>
      </xdr:txBody>
    </xdr:sp>
    <xdr:clientData/>
  </xdr:twoCellAnchor>
  <xdr:twoCellAnchor>
    <xdr:from>
      <xdr:col>3</xdr:col>
      <xdr:colOff>31750</xdr:colOff>
      <xdr:row>214</xdr:row>
      <xdr:rowOff>107157</xdr:rowOff>
    </xdr:from>
    <xdr:to>
      <xdr:col>3</xdr:col>
      <xdr:colOff>760681</xdr:colOff>
      <xdr:row>214</xdr:row>
      <xdr:rowOff>138128</xdr:rowOff>
    </xdr:to>
    <xdr:cxnSp macro="">
      <xdr:nvCxnSpPr>
        <xdr:cNvPr id="188" name="直線矢印コネクタ 187">
          <a:extLst>
            <a:ext uri="{FF2B5EF4-FFF2-40B4-BE49-F238E27FC236}">
              <a16:creationId xmlns:a16="http://schemas.microsoft.com/office/drawing/2014/main" id="{00000000-0008-0000-0100-0000BC000000}"/>
            </a:ext>
          </a:extLst>
        </xdr:cNvPr>
        <xdr:cNvCxnSpPr/>
      </xdr:nvCxnSpPr>
      <xdr:spPr>
        <a:xfrm flipH="1" flipV="1">
          <a:off x="5461000" y="55058470"/>
          <a:ext cx="728931" cy="30971"/>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759732</xdr:colOff>
      <xdr:row>212</xdr:row>
      <xdr:rowOff>215924</xdr:rowOff>
    </xdr:from>
    <xdr:to>
      <xdr:col>3</xdr:col>
      <xdr:colOff>1956971</xdr:colOff>
      <xdr:row>218</xdr:row>
      <xdr:rowOff>126278</xdr:rowOff>
    </xdr:to>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6188982" y="54675112"/>
          <a:ext cx="1197239" cy="1243854"/>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選択の必要な設問については、選択を行うと入力の必要な部分が黄色表示となりますので直接入力してください</a:t>
          </a:r>
        </a:p>
      </xdr:txBody>
    </xdr:sp>
    <xdr:clientData/>
  </xdr:twoCellAnchor>
  <xdr:twoCellAnchor>
    <xdr:from>
      <xdr:col>2</xdr:col>
      <xdr:colOff>74083</xdr:colOff>
      <xdr:row>181</xdr:row>
      <xdr:rowOff>111236</xdr:rowOff>
    </xdr:from>
    <xdr:to>
      <xdr:col>3</xdr:col>
      <xdr:colOff>685800</xdr:colOff>
      <xdr:row>219</xdr:row>
      <xdr:rowOff>178593</xdr:rowOff>
    </xdr:to>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574146" y="47581455"/>
          <a:ext cx="5540904" cy="94256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4349295</xdr:colOff>
      <xdr:row>188</xdr:row>
      <xdr:rowOff>26374</xdr:rowOff>
    </xdr:from>
    <xdr:ext cx="1189430" cy="723854"/>
    <xdr:pic>
      <xdr:nvPicPr>
        <xdr:cNvPr id="72" name="図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13"/>
        <a:stretch>
          <a:fillRect/>
        </a:stretch>
      </xdr:blipFill>
      <xdr:spPr>
        <a:xfrm>
          <a:off x="4841420" y="48580062"/>
          <a:ext cx="1189430" cy="723854"/>
        </a:xfrm>
        <a:prstGeom prst="rect">
          <a:avLst/>
        </a:prstGeom>
      </xdr:spPr>
    </xdr:pic>
    <xdr:clientData/>
  </xdr:oneCellAnchor>
  <xdr:twoCellAnchor>
    <xdr:from>
      <xdr:col>2</xdr:col>
      <xdr:colOff>4454339</xdr:colOff>
      <xdr:row>188</xdr:row>
      <xdr:rowOff>206494</xdr:rowOff>
    </xdr:from>
    <xdr:to>
      <xdr:col>3</xdr:col>
      <xdr:colOff>88355</xdr:colOff>
      <xdr:row>190</xdr:row>
      <xdr:rowOff>116072</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4946464" y="48760182"/>
          <a:ext cx="571141" cy="4017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54792</xdr:colOff>
      <xdr:row>189</xdr:row>
      <xdr:rowOff>232134</xdr:rowOff>
    </xdr:from>
    <xdr:to>
      <xdr:col>3</xdr:col>
      <xdr:colOff>171945</xdr:colOff>
      <xdr:row>190</xdr:row>
      <xdr:rowOff>199426</xdr:rowOff>
    </xdr:to>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5484042" y="49031884"/>
          <a:ext cx="117153" cy="21335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169210</xdr:colOff>
      <xdr:row>190</xdr:row>
      <xdr:rowOff>195205</xdr:rowOff>
    </xdr:from>
    <xdr:to>
      <xdr:col>3</xdr:col>
      <xdr:colOff>791999</xdr:colOff>
      <xdr:row>190</xdr:row>
      <xdr:rowOff>195205</xdr:rowOff>
    </xdr:to>
    <xdr:cxnSp macro="">
      <xdr:nvCxnSpPr>
        <xdr:cNvPr id="86" name="直線コネクタ 85">
          <a:extLst>
            <a:ext uri="{FF2B5EF4-FFF2-40B4-BE49-F238E27FC236}">
              <a16:creationId xmlns:a16="http://schemas.microsoft.com/office/drawing/2014/main" id="{00000000-0008-0000-0100-000056000000}"/>
            </a:ext>
          </a:extLst>
        </xdr:cNvPr>
        <xdr:cNvCxnSpPr/>
      </xdr:nvCxnSpPr>
      <xdr:spPr>
        <a:xfrm>
          <a:off x="5598460" y="49241018"/>
          <a:ext cx="622789"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726019</xdr:colOff>
      <xdr:row>190</xdr:row>
      <xdr:rowOff>76231</xdr:rowOff>
    </xdr:from>
    <xdr:to>
      <xdr:col>5</xdr:col>
      <xdr:colOff>0</xdr:colOff>
      <xdr:row>191</xdr:row>
      <xdr:rowOff>65027</xdr:rowOff>
    </xdr:to>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6155269" y="49122044"/>
          <a:ext cx="1790169" cy="234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rPr>
            <a:t>プルダウンメニュー</a:t>
          </a:r>
        </a:p>
      </xdr:txBody>
    </xdr:sp>
    <xdr:clientData/>
  </xdr:twoCellAnchor>
  <xdr:twoCellAnchor>
    <xdr:from>
      <xdr:col>2</xdr:col>
      <xdr:colOff>3381375</xdr:colOff>
      <xdr:row>197</xdr:row>
      <xdr:rowOff>47625</xdr:rowOff>
    </xdr:from>
    <xdr:to>
      <xdr:col>3</xdr:col>
      <xdr:colOff>759732</xdr:colOff>
      <xdr:row>198</xdr:row>
      <xdr:rowOff>143362</xdr:rowOff>
    </xdr:to>
    <xdr:cxnSp macro="">
      <xdr:nvCxnSpPr>
        <xdr:cNvPr id="197" name="直線矢印コネクタ 196">
          <a:extLst>
            <a:ext uri="{FF2B5EF4-FFF2-40B4-BE49-F238E27FC236}">
              <a16:creationId xmlns:a16="http://schemas.microsoft.com/office/drawing/2014/main" id="{00000000-0008-0000-0100-0000C5000000}"/>
            </a:ext>
          </a:extLst>
        </xdr:cNvPr>
        <xdr:cNvCxnSpPr>
          <a:stCxn id="198" idx="1"/>
        </xdr:cNvCxnSpPr>
      </xdr:nvCxnSpPr>
      <xdr:spPr>
        <a:xfrm flipH="1" flipV="1">
          <a:off x="3873500" y="50815875"/>
          <a:ext cx="2315482" cy="34180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759732</xdr:colOff>
      <xdr:row>197</xdr:row>
      <xdr:rowOff>104163</xdr:rowOff>
    </xdr:from>
    <xdr:to>
      <xdr:col>3</xdr:col>
      <xdr:colOff>1956971</xdr:colOff>
      <xdr:row>199</xdr:row>
      <xdr:rowOff>182562</xdr:rowOff>
    </xdr:to>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6188982" y="50800976"/>
          <a:ext cx="1197239" cy="570524"/>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選択が必要な項目の表示です</a:t>
          </a:r>
        </a:p>
      </xdr:txBody>
    </xdr:sp>
    <xdr:clientData/>
  </xdr:twoCellAnchor>
  <xdr:twoCellAnchor>
    <xdr:from>
      <xdr:col>2</xdr:col>
      <xdr:colOff>2095499</xdr:colOff>
      <xdr:row>212</xdr:row>
      <xdr:rowOff>39687</xdr:rowOff>
    </xdr:from>
    <xdr:to>
      <xdr:col>3</xdr:col>
      <xdr:colOff>760682</xdr:colOff>
      <xdr:row>213</xdr:row>
      <xdr:rowOff>241317</xdr:rowOff>
    </xdr:to>
    <xdr:cxnSp macro="">
      <xdr:nvCxnSpPr>
        <xdr:cNvPr id="203" name="直線矢印コネクタ 202">
          <a:extLst>
            <a:ext uri="{FF2B5EF4-FFF2-40B4-BE49-F238E27FC236}">
              <a16:creationId xmlns:a16="http://schemas.microsoft.com/office/drawing/2014/main" id="{00000000-0008-0000-0100-0000CB000000}"/>
            </a:ext>
          </a:extLst>
        </xdr:cNvPr>
        <xdr:cNvCxnSpPr/>
      </xdr:nvCxnSpPr>
      <xdr:spPr>
        <a:xfrm flipH="1" flipV="1">
          <a:off x="2587624" y="54498875"/>
          <a:ext cx="3602308" cy="447692"/>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258</xdr:row>
      <xdr:rowOff>1</xdr:rowOff>
    </xdr:from>
    <xdr:to>
      <xdr:col>4</xdr:col>
      <xdr:colOff>0</xdr:colOff>
      <xdr:row>259</xdr:row>
      <xdr:rowOff>1</xdr:rowOff>
    </xdr:to>
    <xdr:sp macro="" textlink="">
      <xdr:nvSpPr>
        <xdr:cNvPr id="3" name="正方形/長方形 2">
          <a:hlinkClick xmlns:r="http://schemas.openxmlformats.org/officeDocument/2006/relationships" r:id="rId14"/>
          <a:extLst>
            <a:ext uri="{FF2B5EF4-FFF2-40B4-BE49-F238E27FC236}">
              <a16:creationId xmlns:a16="http://schemas.microsoft.com/office/drawing/2014/main" id="{DC33D9B8-40FD-49B9-9091-7B90D4917887}"/>
            </a:ext>
          </a:extLst>
        </xdr:cNvPr>
        <xdr:cNvSpPr/>
      </xdr:nvSpPr>
      <xdr:spPr>
        <a:xfrm>
          <a:off x="493568" y="66891478"/>
          <a:ext cx="6935932" cy="5022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2</xdr:col>
      <xdr:colOff>74083</xdr:colOff>
      <xdr:row>109</xdr:row>
      <xdr:rowOff>111125</xdr:rowOff>
    </xdr:from>
    <xdr:to>
      <xdr:col>3</xdr:col>
      <xdr:colOff>682625</xdr:colOff>
      <xdr:row>140</xdr:row>
      <xdr:rowOff>60613</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567651" y="29248966"/>
          <a:ext cx="5544224" cy="773401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276261</xdr:colOff>
      <xdr:row>147</xdr:row>
      <xdr:rowOff>112569</xdr:rowOff>
    </xdr:from>
    <xdr:to>
      <xdr:col>3</xdr:col>
      <xdr:colOff>398319</xdr:colOff>
      <xdr:row>162</xdr:row>
      <xdr:rowOff>230378</xdr:rowOff>
    </xdr:to>
    <xdr:pic>
      <xdr:nvPicPr>
        <xdr:cNvPr id="125" name="図 124">
          <a:extLst>
            <a:ext uri="{FF2B5EF4-FFF2-40B4-BE49-F238E27FC236}">
              <a16:creationId xmlns:a16="http://schemas.microsoft.com/office/drawing/2014/main" id="{81955FFE-E705-7655-8C5E-35D1E6573998}"/>
            </a:ext>
          </a:extLst>
        </xdr:cNvPr>
        <xdr:cNvPicPr>
          <a:picLocks noChangeAspect="1"/>
        </xdr:cNvPicPr>
      </xdr:nvPicPr>
      <xdr:blipFill>
        <a:blip xmlns:r="http://schemas.openxmlformats.org/officeDocument/2006/relationships" r:embed="rId15"/>
        <a:stretch>
          <a:fillRect/>
        </a:stretch>
      </xdr:blipFill>
      <xdr:spPr>
        <a:xfrm>
          <a:off x="769829" y="39277637"/>
          <a:ext cx="5057740" cy="3884514"/>
        </a:xfrm>
        <a:prstGeom prst="rect">
          <a:avLst/>
        </a:prstGeom>
      </xdr:spPr>
    </xdr:pic>
    <xdr:clientData/>
  </xdr:twoCellAnchor>
  <xdr:twoCellAnchor>
    <xdr:from>
      <xdr:col>2</xdr:col>
      <xdr:colOff>1832264</xdr:colOff>
      <xdr:row>159</xdr:row>
      <xdr:rowOff>207819</xdr:rowOff>
    </xdr:from>
    <xdr:to>
      <xdr:col>3</xdr:col>
      <xdr:colOff>865910</xdr:colOff>
      <xdr:row>165</xdr:row>
      <xdr:rowOff>17318</xdr:rowOff>
    </xdr:to>
    <xdr:sp macro="" textlink="">
      <xdr:nvSpPr>
        <xdr:cNvPr id="6" name="テキスト ボックス 5">
          <a:extLst>
            <a:ext uri="{FF2B5EF4-FFF2-40B4-BE49-F238E27FC236}">
              <a16:creationId xmlns:a16="http://schemas.microsoft.com/office/drawing/2014/main" id="{7ABF9FE9-7933-54B6-621A-0DD34D38BF6D}"/>
            </a:ext>
          </a:extLst>
        </xdr:cNvPr>
        <xdr:cNvSpPr txBox="1"/>
      </xdr:nvSpPr>
      <xdr:spPr>
        <a:xfrm>
          <a:off x="2325832" y="42386251"/>
          <a:ext cx="3969328" cy="131618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rPr>
            <a:t>フィルター操作により、今回の図面変更について確認の必要な内容が表示されます。</a:t>
          </a:r>
          <a:endParaRPr kumimoji="1" lang="en-US" altLang="ja-JP" sz="900">
            <a:solidFill>
              <a:sysClr val="windowText" lastClr="000000"/>
            </a:solidFill>
          </a:endParaRPr>
        </a:p>
        <a:p>
          <a:r>
            <a:rPr kumimoji="1" lang="ja-JP" altLang="en-US" sz="900">
              <a:solidFill>
                <a:sysClr val="windowText" lastClr="000000"/>
              </a:solidFill>
            </a:rPr>
            <a:t>最新の図面や協議内容と照らし合わせ、チェック・必要事項の入力を行ってください。</a:t>
          </a:r>
          <a:endParaRPr kumimoji="1" lang="en-US" altLang="ja-JP" sz="900">
            <a:solidFill>
              <a:sysClr val="windowText" lastClr="000000"/>
            </a:solidFill>
          </a:endParaRPr>
        </a:p>
        <a:p>
          <a:r>
            <a:rPr kumimoji="1" lang="en-US" altLang="ja-JP" sz="900">
              <a:solidFill>
                <a:srgbClr val="FF0000"/>
              </a:solidFill>
            </a:rPr>
            <a:t>※</a:t>
          </a:r>
          <a:r>
            <a:rPr kumimoji="1" lang="en-US" altLang="ja-JP" sz="900">
              <a:solidFill>
                <a:srgbClr val="FF0000"/>
              </a:solidFill>
              <a:effectLst/>
              <a:latin typeface="+mn-lt"/>
              <a:ea typeface="+mn-ea"/>
              <a:cs typeface="+mn-cs"/>
            </a:rPr>
            <a:t>【</a:t>
          </a:r>
          <a:r>
            <a:rPr kumimoji="1" lang="ja-JP" altLang="en-US" sz="900">
              <a:solidFill>
                <a:srgbClr val="FF0000"/>
              </a:solidFill>
            </a:rPr>
            <a:t>②変更確認</a:t>
          </a:r>
          <a:r>
            <a:rPr kumimoji="1" lang="en-US" altLang="ja-JP" sz="900">
              <a:solidFill>
                <a:srgbClr val="FF0000"/>
              </a:solidFill>
            </a:rPr>
            <a:t>】</a:t>
          </a:r>
          <a:r>
            <a:rPr kumimoji="1" lang="ja-JP" altLang="en-US" sz="900">
              <a:solidFill>
                <a:srgbClr val="FF0000"/>
              </a:solidFill>
            </a:rPr>
            <a:t>のチェック内容を変更した場合には、</a:t>
          </a:r>
          <a:endParaRPr kumimoji="1" lang="en-US" altLang="ja-JP" sz="900">
            <a:solidFill>
              <a:srgbClr val="FF0000"/>
            </a:solidFill>
          </a:endParaRPr>
        </a:p>
        <a:p>
          <a:r>
            <a:rPr kumimoji="1" lang="ja-JP" altLang="en-US" sz="900">
              <a:solidFill>
                <a:srgbClr val="FF0000"/>
              </a:solidFill>
            </a:rPr>
            <a:t>　その都度上記フィルター操作を行ってください。</a:t>
          </a:r>
        </a:p>
      </xdr:txBody>
    </xdr:sp>
    <xdr:clientData/>
  </xdr:twoCellAnchor>
  <xdr:twoCellAnchor editAs="oneCell">
    <xdr:from>
      <xdr:col>2</xdr:col>
      <xdr:colOff>107156</xdr:colOff>
      <xdr:row>220</xdr:row>
      <xdr:rowOff>166688</xdr:rowOff>
    </xdr:from>
    <xdr:to>
      <xdr:col>3</xdr:col>
      <xdr:colOff>592952</xdr:colOff>
      <xdr:row>237</xdr:row>
      <xdr:rowOff>1144</xdr:rowOff>
    </xdr:to>
    <xdr:pic>
      <xdr:nvPicPr>
        <xdr:cNvPr id="206" name="図 205">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6"/>
        <a:stretch>
          <a:fillRect/>
        </a:stretch>
      </xdr:blipFill>
      <xdr:spPr>
        <a:xfrm>
          <a:off x="607219" y="57245251"/>
          <a:ext cx="5414983" cy="4084987"/>
        </a:xfrm>
        <a:prstGeom prst="rect">
          <a:avLst/>
        </a:prstGeom>
      </xdr:spPr>
    </xdr:pic>
    <xdr:clientData/>
  </xdr:twoCellAnchor>
  <xdr:twoCellAnchor editAs="oneCell">
    <xdr:from>
      <xdr:col>2</xdr:col>
      <xdr:colOff>119062</xdr:colOff>
      <xdr:row>237</xdr:row>
      <xdr:rowOff>71438</xdr:rowOff>
    </xdr:from>
    <xdr:to>
      <xdr:col>3</xdr:col>
      <xdr:colOff>11906</xdr:colOff>
      <xdr:row>245</xdr:row>
      <xdr:rowOff>91805</xdr:rowOff>
    </xdr:to>
    <xdr:pic>
      <xdr:nvPicPr>
        <xdr:cNvPr id="207" name="図 206">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17"/>
        <a:stretch>
          <a:fillRect/>
        </a:stretch>
      </xdr:blipFill>
      <xdr:spPr>
        <a:xfrm>
          <a:off x="619125" y="61400532"/>
          <a:ext cx="4822031" cy="2020616"/>
        </a:xfrm>
        <a:prstGeom prst="rect">
          <a:avLst/>
        </a:prstGeom>
      </xdr:spPr>
    </xdr:pic>
    <xdr:clientData/>
  </xdr:twoCellAnchor>
  <xdr:twoCellAnchor>
    <xdr:from>
      <xdr:col>2</xdr:col>
      <xdr:colOff>4774406</xdr:colOff>
      <xdr:row>231</xdr:row>
      <xdr:rowOff>193692</xdr:rowOff>
    </xdr:from>
    <xdr:to>
      <xdr:col>3</xdr:col>
      <xdr:colOff>760682</xdr:colOff>
      <xdr:row>234</xdr:row>
      <xdr:rowOff>23812</xdr:rowOff>
    </xdr:to>
    <xdr:cxnSp macro="">
      <xdr:nvCxnSpPr>
        <xdr:cNvPr id="60" name="直線矢印コネクタ 59">
          <a:extLst>
            <a:ext uri="{FF2B5EF4-FFF2-40B4-BE49-F238E27FC236}">
              <a16:creationId xmlns:a16="http://schemas.microsoft.com/office/drawing/2014/main" id="{00000000-0008-0000-0100-00003C000000}"/>
            </a:ext>
          </a:extLst>
        </xdr:cNvPr>
        <xdr:cNvCxnSpPr/>
      </xdr:nvCxnSpPr>
      <xdr:spPr>
        <a:xfrm flipH="1">
          <a:off x="5274469" y="60022598"/>
          <a:ext cx="915463" cy="58021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759732</xdr:colOff>
      <xdr:row>230</xdr:row>
      <xdr:rowOff>25425</xdr:rowOff>
    </xdr:from>
    <xdr:to>
      <xdr:col>3</xdr:col>
      <xdr:colOff>1956971</xdr:colOff>
      <xdr:row>234</xdr:row>
      <xdr:rowOff>213952</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6188982" y="59604300"/>
          <a:ext cx="1197239" cy="1188652"/>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直接入力が必要な部分です</a:t>
          </a:r>
          <a:endParaRPr kumimoji="1" lang="en-US" altLang="ja-JP" sz="800">
            <a:solidFill>
              <a:srgbClr val="0070C0"/>
            </a:solidFill>
          </a:endParaRPr>
        </a:p>
        <a:p>
          <a:r>
            <a:rPr kumimoji="1" lang="ja-JP" altLang="en-US" sz="800">
              <a:solidFill>
                <a:srgbClr val="0070C0"/>
              </a:solidFill>
            </a:rPr>
            <a:t>日付、自治体名、担当課、担当者名、協議内容等を直接入力してください</a:t>
          </a:r>
        </a:p>
      </xdr:txBody>
    </xdr:sp>
    <xdr:clientData/>
  </xdr:twoCellAnchor>
  <xdr:twoCellAnchor>
    <xdr:from>
      <xdr:col>3</xdr:col>
      <xdr:colOff>759732</xdr:colOff>
      <xdr:row>236</xdr:row>
      <xdr:rowOff>56436</xdr:rowOff>
    </xdr:from>
    <xdr:to>
      <xdr:col>3</xdr:col>
      <xdr:colOff>1956971</xdr:colOff>
      <xdr:row>241</xdr:row>
      <xdr:rowOff>213590</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6188982" y="61135499"/>
          <a:ext cx="1197239" cy="140731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0070C0"/>
              </a:solidFill>
            </a:rPr>
            <a:t>未回答項目がある</a:t>
          </a:r>
          <a:endParaRPr kumimoji="1" lang="en-US" altLang="ja-JP" sz="800">
            <a:solidFill>
              <a:srgbClr val="0070C0"/>
            </a:solidFill>
          </a:endParaRPr>
        </a:p>
        <a:p>
          <a:r>
            <a:rPr kumimoji="1" lang="ja-JP" altLang="en-US" sz="800">
              <a:solidFill>
                <a:srgbClr val="0070C0"/>
              </a:solidFill>
            </a:rPr>
            <a:t>場合に表示されます</a:t>
          </a:r>
          <a:endParaRPr kumimoji="1" lang="en-US" altLang="ja-JP" sz="800">
            <a:solidFill>
              <a:srgbClr val="0070C0"/>
            </a:solidFill>
          </a:endParaRPr>
        </a:p>
        <a:p>
          <a:r>
            <a:rPr kumimoji="1" lang="ja-JP" altLang="en-US" sz="800">
              <a:solidFill>
                <a:srgbClr val="0070C0"/>
              </a:solidFill>
            </a:rPr>
            <a:t>（クリックすると該当部分が表示されます）</a:t>
          </a:r>
          <a:endParaRPr kumimoji="1" lang="en-US" altLang="ja-JP" sz="800">
            <a:solidFill>
              <a:srgbClr val="0070C0"/>
            </a:solidFill>
          </a:endParaRPr>
        </a:p>
        <a:p>
          <a:r>
            <a:rPr kumimoji="1" lang="ja-JP" altLang="en-US" sz="800">
              <a:solidFill>
                <a:srgbClr val="0070C0"/>
              </a:solidFill>
            </a:rPr>
            <a:t>回答終了すると取消線が入ります</a:t>
          </a:r>
          <a:endParaRPr kumimoji="1" lang="en-US" altLang="ja-JP" sz="800">
            <a:solidFill>
              <a:srgbClr val="0070C0"/>
            </a:solidFill>
          </a:endParaRPr>
        </a:p>
      </xdr:txBody>
    </xdr:sp>
    <xdr:clientData/>
  </xdr:twoCellAnchor>
  <xdr:twoCellAnchor>
    <xdr:from>
      <xdr:col>2</xdr:col>
      <xdr:colOff>2345531</xdr:colOff>
      <xdr:row>238</xdr:row>
      <xdr:rowOff>71501</xdr:rowOff>
    </xdr:from>
    <xdr:to>
      <xdr:col>3</xdr:col>
      <xdr:colOff>760683</xdr:colOff>
      <xdr:row>238</xdr:row>
      <xdr:rowOff>95250</xdr:rowOff>
    </xdr:to>
    <xdr:cxnSp macro="">
      <xdr:nvCxnSpPr>
        <xdr:cNvPr id="62" name="直線矢印コネクタ 61">
          <a:extLst>
            <a:ext uri="{FF2B5EF4-FFF2-40B4-BE49-F238E27FC236}">
              <a16:creationId xmlns:a16="http://schemas.microsoft.com/office/drawing/2014/main" id="{00000000-0008-0000-0100-00003E000000}"/>
            </a:ext>
          </a:extLst>
        </xdr:cNvPr>
        <xdr:cNvCxnSpPr/>
      </xdr:nvCxnSpPr>
      <xdr:spPr>
        <a:xfrm flipH="1">
          <a:off x="2845594" y="61650626"/>
          <a:ext cx="3344339" cy="23749"/>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65324</xdr:colOff>
      <xdr:row>31</xdr:row>
      <xdr:rowOff>4329</xdr:rowOff>
    </xdr:from>
    <xdr:to>
      <xdr:col>19</xdr:col>
      <xdr:colOff>65324</xdr:colOff>
      <xdr:row>31</xdr:row>
      <xdr:rowOff>200941</xdr:rowOff>
    </xdr:to>
    <xdr:sp macro="" textlink="">
      <xdr:nvSpPr>
        <xdr:cNvPr id="15" name="正方形/長方形 14">
          <a:hlinkClick xmlns:r="http://schemas.openxmlformats.org/officeDocument/2006/relationships" r:id="rId1"/>
          <a:extLst>
            <a:ext uri="{FF2B5EF4-FFF2-40B4-BE49-F238E27FC236}">
              <a16:creationId xmlns:a16="http://schemas.microsoft.com/office/drawing/2014/main" id="{79E4C7C0-33D8-4EA4-9C25-4DF1A43FC0E3}"/>
            </a:ext>
          </a:extLst>
        </xdr:cNvPr>
        <xdr:cNvSpPr/>
      </xdr:nvSpPr>
      <xdr:spPr>
        <a:xfrm>
          <a:off x="5085559" y="7433829"/>
          <a:ext cx="3585883" cy="1966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17</xdr:row>
          <xdr:rowOff>123825</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17</xdr:row>
          <xdr:rowOff>123825</xdr:rowOff>
        </xdr:to>
        <xdr:sp macro="" textlink="">
          <xdr:nvSpPr>
            <xdr:cNvPr id="13371" name="Group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18</xdr:row>
          <xdr:rowOff>361950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17</xdr:row>
          <xdr:rowOff>123825</xdr:rowOff>
        </xdr:to>
        <xdr:sp macro="" textlink="">
          <xdr:nvSpPr>
            <xdr:cNvPr id="13390" name="Group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15</xdr:row>
          <xdr:rowOff>0</xdr:rowOff>
        </xdr:from>
        <xdr:to>
          <xdr:col>18</xdr:col>
          <xdr:colOff>533400</xdr:colOff>
          <xdr:row>17</xdr:row>
          <xdr:rowOff>123825</xdr:rowOff>
        </xdr:to>
        <xdr:sp macro="" textlink="">
          <xdr:nvSpPr>
            <xdr:cNvPr id="13397" name="Group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17</xdr:row>
          <xdr:rowOff>123825</xdr:rowOff>
        </xdr:to>
        <xdr:sp macro="" textlink="">
          <xdr:nvSpPr>
            <xdr:cNvPr id="13396" name="Group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18</xdr:col>
          <xdr:colOff>533400</xdr:colOff>
          <xdr:row>18</xdr:row>
          <xdr:rowOff>57150</xdr:rowOff>
        </xdr:to>
        <xdr:sp macro="" textlink="">
          <xdr:nvSpPr>
            <xdr:cNvPr id="13399" name="Group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10</xdr:col>
          <xdr:colOff>19050</xdr:colOff>
          <xdr:row>27</xdr:row>
          <xdr:rowOff>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0</xdr:rowOff>
        </xdr:from>
        <xdr:to>
          <xdr:col>10</xdr:col>
          <xdr:colOff>19050</xdr:colOff>
          <xdr:row>29</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30</xdr:row>
          <xdr:rowOff>0</xdr:rowOff>
        </xdr:from>
        <xdr:to>
          <xdr:col>10</xdr:col>
          <xdr:colOff>19050</xdr:colOff>
          <xdr:row>31</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26</xdr:row>
      <xdr:rowOff>0</xdr:rowOff>
    </xdr:from>
    <xdr:to>
      <xdr:col>19</xdr:col>
      <xdr:colOff>0</xdr:colOff>
      <xdr:row>27</xdr:row>
      <xdr:rowOff>0</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00000000-0008-0000-0200-000002000000}"/>
            </a:ext>
          </a:extLst>
        </xdr:cNvPr>
        <xdr:cNvSpPr/>
      </xdr:nvSpPr>
      <xdr:spPr>
        <a:xfrm>
          <a:off x="4698389" y="6548438"/>
          <a:ext cx="3581034" cy="19233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28</xdr:row>
      <xdr:rowOff>0</xdr:rowOff>
    </xdr:from>
    <xdr:to>
      <xdr:col>19</xdr:col>
      <xdr:colOff>0</xdr:colOff>
      <xdr:row>28</xdr:row>
      <xdr:rowOff>192331</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4698389" y="6933101"/>
          <a:ext cx="3581034" cy="19233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35</xdr:row>
      <xdr:rowOff>0</xdr:rowOff>
    </xdr:from>
    <xdr:to>
      <xdr:col>17</xdr:col>
      <xdr:colOff>0</xdr:colOff>
      <xdr:row>36</xdr:row>
      <xdr:rowOff>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6008077" y="10010409"/>
          <a:ext cx="961659" cy="210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32</xdr:row>
      <xdr:rowOff>168089</xdr:rowOff>
    </xdr:from>
    <xdr:to>
      <xdr:col>19</xdr:col>
      <xdr:colOff>0</xdr:colOff>
      <xdr:row>32</xdr:row>
      <xdr:rowOff>358589</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20235" y="7967383"/>
          <a:ext cx="3585883"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37</xdr:row>
      <xdr:rowOff>0</xdr:rowOff>
    </xdr:from>
    <xdr:to>
      <xdr:col>17</xdr:col>
      <xdr:colOff>0</xdr:colOff>
      <xdr:row>38</xdr:row>
      <xdr:rowOff>0</xdr:rowOff>
    </xdr:to>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6008077" y="10330962"/>
          <a:ext cx="961659" cy="210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18</xdr:row>
      <xdr:rowOff>121227</xdr:rowOff>
    </xdr:from>
    <xdr:to>
      <xdr:col>34</xdr:col>
      <xdr:colOff>0</xdr:colOff>
      <xdr:row>36</xdr:row>
      <xdr:rowOff>0</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9525000" y="4636077"/>
          <a:ext cx="0" cy="6784398"/>
          <a:chOff x="15212786" y="4475513"/>
          <a:chExt cx="8055428" cy="5675416"/>
        </a:xfrm>
      </xdr:grpSpPr>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15212786" y="4475513"/>
            <a:ext cx="8055428" cy="5675416"/>
            <a:chOff x="15212786" y="4475513"/>
            <a:chExt cx="8055428" cy="5675416"/>
          </a:xfrm>
        </xdr:grpSpPr>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5212786" y="4475513"/>
              <a:ext cx="8055428" cy="5675416"/>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100"/>
                <a:t>補足説明</a:t>
              </a:r>
              <a:endParaRPr kumimoji="1" lang="en-US" altLang="ja-JP" sz="1100"/>
            </a:p>
            <a:p>
              <a:pPr algn="l"/>
              <a:endParaRPr kumimoji="1" lang="en-US" altLang="ja-JP" sz="1100"/>
            </a:p>
            <a:p>
              <a:pPr algn="l"/>
              <a:r>
                <a:rPr kumimoji="1" lang="ja-JP" altLang="en-US" sz="1100"/>
                <a:t>データー入力範囲：</a:t>
              </a:r>
              <a:r>
                <a:rPr kumimoji="1" lang="en-US" altLang="ja-JP" sz="1100"/>
                <a:t>A1</a:t>
              </a:r>
              <a:r>
                <a:rPr kumimoji="1" lang="ja-JP" altLang="en-US" sz="1100"/>
                <a:t>：</a:t>
              </a:r>
              <a:r>
                <a:rPr kumimoji="1" lang="en-US" altLang="ja-JP" sz="1100"/>
                <a:t>AL76</a:t>
              </a:r>
            </a:p>
            <a:p>
              <a:pPr algn="l"/>
              <a:r>
                <a:rPr kumimoji="1" lang="ja-JP" altLang="en-US" sz="1100"/>
                <a:t>事業者閲覧（用表示）範囲：</a:t>
              </a:r>
              <a:r>
                <a:rPr kumimoji="1" lang="en-US" altLang="ja-JP" sz="1100"/>
                <a:t>H1</a:t>
              </a:r>
              <a:r>
                <a:rPr kumimoji="1" lang="ja-JP" altLang="en-US" sz="1100"/>
                <a:t>：</a:t>
              </a:r>
              <a:r>
                <a:rPr kumimoji="1" lang="en-US" altLang="ja-JP" sz="1100"/>
                <a:t>U45</a:t>
              </a:r>
            </a:p>
            <a:p>
              <a:pPr algn="l"/>
              <a:r>
                <a:rPr kumimoji="1" lang="en-US" altLang="ja-JP" sz="1100"/>
                <a:t>H1</a:t>
              </a:r>
              <a:r>
                <a:rPr kumimoji="1" lang="ja-JP" altLang="en-US" sz="1100"/>
                <a:t>：</a:t>
              </a:r>
              <a:r>
                <a:rPr kumimoji="1" lang="en-US" altLang="ja-JP" sz="1100"/>
                <a:t>U45</a:t>
              </a:r>
              <a:r>
                <a:rPr kumimoji="1" lang="ja-JP" altLang="en-US" sz="1100"/>
                <a:t>以外の</a:t>
              </a:r>
              <a:r>
                <a:rPr kumimoji="1" lang="en-US" altLang="ja-JP" sz="1100"/>
                <a:t>A1</a:t>
              </a:r>
              <a:r>
                <a:rPr kumimoji="1" lang="ja-JP" altLang="en-US" sz="1100"/>
                <a:t>：</a:t>
              </a:r>
              <a:r>
                <a:rPr kumimoji="1" lang="en-US" altLang="ja-JP" sz="1100"/>
                <a:t>AL76</a:t>
              </a:r>
              <a:r>
                <a:rPr kumimoji="1" lang="ja-JP" altLang="en-US" sz="1100"/>
                <a:t>は事業者非表示であり、管理者用入力範囲です　➡　「非表示範囲」と省略表示</a:t>
              </a:r>
              <a:endParaRPr kumimoji="1" lang="en-US" altLang="ja-JP" sz="1100"/>
            </a:p>
            <a:p>
              <a:pPr algn="l"/>
              <a:endParaRPr kumimoji="1" lang="en-US" altLang="ja-JP" sz="1100"/>
            </a:p>
            <a:p>
              <a:pPr algn="l"/>
              <a:r>
                <a:rPr kumimoji="1" lang="en-US" altLang="ja-JP" sz="1100"/>
                <a:t>※</a:t>
              </a:r>
              <a:r>
                <a:rPr kumimoji="1" lang="ja-JP" altLang="en-US" sz="1100"/>
                <a:t>１：非表示範囲の「薄いグレー」は文字入力がない「空白セル」です。　➡　操作不要部分です。</a:t>
              </a:r>
              <a:endParaRPr kumimoji="1" lang="en-US" altLang="ja-JP" sz="1100"/>
            </a:p>
            <a:p>
              <a:pPr algn="l"/>
              <a:r>
                <a:rPr kumimoji="1" lang="ja-JP" altLang="en-US" sz="1100"/>
                <a:t>（条件付き書式で操作しています。不要な時は削除ください）</a:t>
              </a:r>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a:t>
              </a:r>
              <a:r>
                <a:rPr kumimoji="1" lang="ja-JP" altLang="en-US" sz="1100"/>
                <a:t>２：事業者閲覧範囲で「空白セル」を「肌色」で表しています。</a:t>
              </a:r>
              <a:endParaRPr kumimoji="1" lang="en-US" altLang="ja-JP" sz="1100"/>
            </a:p>
            <a:p>
              <a:pPr algn="l"/>
              <a:endParaRPr kumimoji="1" lang="ja-JP" altLang="en-US" sz="1100"/>
            </a:p>
          </xdr:txBody>
        </xdr:sp>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15335251" y="6354535"/>
              <a:ext cx="5429250" cy="1454059"/>
            </a:xfrm>
            <a:prstGeom prst="rect">
              <a:avLst/>
            </a:prstGeom>
          </xdr:spPr>
        </xdr:pic>
      </xdr:grpSp>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5"/>
          <a:stretch>
            <a:fillRect/>
          </a:stretch>
        </xdr:blipFill>
        <xdr:spPr>
          <a:xfrm>
            <a:off x="15348857" y="8245929"/>
            <a:ext cx="5420628" cy="1173538"/>
          </a:xfrm>
          <a:prstGeom prst="rect">
            <a:avLst/>
          </a:prstGeom>
        </xdr:spPr>
      </xdr:pic>
    </xdr:grpSp>
    <xdr:clientData/>
  </xdr:twoCellAnchor>
  <xdr:twoCellAnchor>
    <xdr:from>
      <xdr:col>14</xdr:col>
      <xdr:colOff>54119</xdr:colOff>
      <xdr:row>30</xdr:row>
      <xdr:rowOff>194829</xdr:rowOff>
    </xdr:from>
    <xdr:to>
      <xdr:col>19</xdr:col>
      <xdr:colOff>54119</xdr:colOff>
      <xdr:row>31</xdr:row>
      <xdr:rowOff>192330</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54F07FE8-B373-4A56-8184-C5B278E88B4F}"/>
            </a:ext>
          </a:extLst>
        </xdr:cNvPr>
        <xdr:cNvSpPr/>
      </xdr:nvSpPr>
      <xdr:spPr>
        <a:xfrm>
          <a:off x="5087216" y="7479289"/>
          <a:ext cx="3604346" cy="19233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452157</xdr:colOff>
      <xdr:row>39</xdr:row>
      <xdr:rowOff>169769</xdr:rowOff>
    </xdr:from>
    <xdr:ext cx="1836000" cy="432000"/>
    <xdr:sp macro="" textlink="">
      <xdr:nvSpPr>
        <xdr:cNvPr id="6" name="正方形/長方形 5">
          <a:hlinkClick xmlns:r="http://schemas.openxmlformats.org/officeDocument/2006/relationships" r:id="rId6"/>
          <a:extLst>
            <a:ext uri="{FF2B5EF4-FFF2-40B4-BE49-F238E27FC236}">
              <a16:creationId xmlns:a16="http://schemas.microsoft.com/office/drawing/2014/main" id="{BF5CB1BC-DD52-47A0-9627-26F950BBEACD}"/>
            </a:ext>
          </a:extLst>
        </xdr:cNvPr>
        <xdr:cNvSpPr/>
      </xdr:nvSpPr>
      <xdr:spPr>
        <a:xfrm>
          <a:off x="6783481" y="11902328"/>
          <a:ext cx="1836000" cy="432000"/>
        </a:xfrm>
        <a:prstGeom prst="rect">
          <a:avLst/>
        </a:prstGeom>
        <a:solidFill>
          <a:schemeClr val="accent1"/>
        </a:solidFill>
        <a:ln w="19050">
          <a:solidFill>
            <a:schemeClr val="accent5">
              <a:lumMod val="20000"/>
              <a:lumOff val="80000"/>
            </a:schemeClr>
          </a:solid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en-US" altLang="ja-JP" sz="1050" b="1">
              <a:solidFill>
                <a:schemeClr val="bg1"/>
              </a:solidFill>
            </a:rPr>
            <a:t>【</a:t>
          </a:r>
          <a:r>
            <a:rPr kumimoji="1" lang="ja-JP" altLang="en-US" sz="1050" b="1">
              <a:solidFill>
                <a:schemeClr val="bg1"/>
              </a:solidFill>
            </a:rPr>
            <a:t>マニュアル</a:t>
          </a:r>
          <a:r>
            <a:rPr kumimoji="1" lang="en-US" altLang="ja-JP" sz="1050" b="1">
              <a:solidFill>
                <a:schemeClr val="bg1"/>
              </a:solidFill>
            </a:rPr>
            <a:t>】</a:t>
          </a:r>
          <a:r>
            <a:rPr kumimoji="1" lang="ja-JP" altLang="en-US" sz="1050" b="1">
              <a:solidFill>
                <a:schemeClr val="bg1"/>
              </a:solidFill>
            </a:rPr>
            <a:t>を確認する</a:t>
          </a:r>
          <a:endParaRPr kumimoji="1" lang="en-US" altLang="ja-JP" sz="1050" b="1">
            <a:solidFill>
              <a:schemeClr val="bg1"/>
            </a:solidFill>
          </a:endParaRPr>
        </a:p>
      </xdr:txBody>
    </xdr:sp>
    <xdr:clientData/>
  </xdr:oneCellAnchor>
  <xdr:twoCellAnchor>
    <xdr:from>
      <xdr:col>15</xdr:col>
      <xdr:colOff>0</xdr:colOff>
      <xdr:row>41</xdr:row>
      <xdr:rowOff>1</xdr:rowOff>
    </xdr:from>
    <xdr:to>
      <xdr:col>20</xdr:col>
      <xdr:colOff>0</xdr:colOff>
      <xdr:row>42</xdr:row>
      <xdr:rowOff>1</xdr:rowOff>
    </xdr:to>
    <xdr:sp macro="" textlink="">
      <xdr:nvSpPr>
        <xdr:cNvPr id="16" name="正方形/長方形 15">
          <a:hlinkClick xmlns:r="http://schemas.openxmlformats.org/officeDocument/2006/relationships" r:id="rId7"/>
          <a:extLst>
            <a:ext uri="{FF2B5EF4-FFF2-40B4-BE49-F238E27FC236}">
              <a16:creationId xmlns:a16="http://schemas.microsoft.com/office/drawing/2014/main" id="{81AEA357-9E0C-4A40-A887-6175497902BD}"/>
            </a:ext>
          </a:extLst>
        </xdr:cNvPr>
        <xdr:cNvSpPr/>
      </xdr:nvSpPr>
      <xdr:spPr>
        <a:xfrm>
          <a:off x="5983941" y="12315266"/>
          <a:ext cx="2969559" cy="3249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14</xdr:col>
      <xdr:colOff>36742</xdr:colOff>
      <xdr:row>31</xdr:row>
      <xdr:rowOff>200198</xdr:rowOff>
    </xdr:from>
    <xdr:to>
      <xdr:col>19</xdr:col>
      <xdr:colOff>36742</xdr:colOff>
      <xdr:row>32</xdr:row>
      <xdr:rowOff>20904</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2E6D3497-236D-464E-8E1F-B6B72A8A0690}"/>
            </a:ext>
          </a:extLst>
        </xdr:cNvPr>
        <xdr:cNvSpPr/>
      </xdr:nvSpPr>
      <xdr:spPr>
        <a:xfrm>
          <a:off x="5056977" y="7629698"/>
          <a:ext cx="3585883"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46827</xdr:colOff>
      <xdr:row>29</xdr:row>
      <xdr:rowOff>173</xdr:rowOff>
    </xdr:from>
    <xdr:to>
      <xdr:col>19</xdr:col>
      <xdr:colOff>46827</xdr:colOff>
      <xdr:row>30</xdr:row>
      <xdr:rowOff>1854</xdr:rowOff>
    </xdr:to>
    <xdr:sp macro="" textlink="">
      <xdr:nvSpPr>
        <xdr:cNvPr id="17" name="正方形/長方形 16">
          <a:hlinkClick xmlns:r="http://schemas.openxmlformats.org/officeDocument/2006/relationships" r:id="rId3"/>
          <a:extLst>
            <a:ext uri="{FF2B5EF4-FFF2-40B4-BE49-F238E27FC236}">
              <a16:creationId xmlns:a16="http://schemas.microsoft.com/office/drawing/2014/main" id="{EAFB9947-929D-48EB-998F-4DF0B7122439}"/>
            </a:ext>
          </a:extLst>
        </xdr:cNvPr>
        <xdr:cNvSpPr/>
      </xdr:nvSpPr>
      <xdr:spPr>
        <a:xfrm>
          <a:off x="5066502" y="7048673"/>
          <a:ext cx="3590925" cy="1921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0</xdr:colOff>
          <xdr:row>16</xdr:row>
          <xdr:rowOff>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3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0</xdr:colOff>
          <xdr:row>17</xdr:row>
          <xdr:rowOff>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3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0</xdr:colOff>
          <xdr:row>25</xdr:row>
          <xdr:rowOff>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3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3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8</xdr:col>
          <xdr:colOff>0</xdr:colOff>
          <xdr:row>37</xdr:row>
          <xdr:rowOff>0</xdr:rowOff>
        </xdr:to>
        <xdr:sp macro="" textlink="">
          <xdr:nvSpPr>
            <xdr:cNvPr id="1290" name="Option Button 266" hidden="1">
              <a:extLst>
                <a:ext uri="{63B3BB69-23CF-44E3-9099-C40C66FF867C}">
                  <a14:compatExt spid="_x0000_s1290"/>
                </a:ext>
                <a:ext uri="{FF2B5EF4-FFF2-40B4-BE49-F238E27FC236}">
                  <a16:creationId xmlns:a16="http://schemas.microsoft.com/office/drawing/2014/main" id="{00000000-0008-0000-03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14</xdr:col>
          <xdr:colOff>0</xdr:colOff>
          <xdr:row>25</xdr:row>
          <xdr:rowOff>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3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14</xdr:col>
          <xdr:colOff>0</xdr:colOff>
          <xdr:row>26</xdr:row>
          <xdr:rowOff>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3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0</xdr:colOff>
          <xdr:row>27</xdr:row>
          <xdr:rowOff>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3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14</xdr:col>
          <xdr:colOff>0</xdr:colOff>
          <xdr:row>37</xdr:row>
          <xdr:rowOff>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3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8</xdr:col>
          <xdr:colOff>0</xdr:colOff>
          <xdr:row>53</xdr:row>
          <xdr:rowOff>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3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14</xdr:col>
          <xdr:colOff>0</xdr:colOff>
          <xdr:row>53</xdr:row>
          <xdr:rowOff>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3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14</xdr:col>
          <xdr:colOff>0</xdr:colOff>
          <xdr:row>43</xdr:row>
          <xdr:rowOff>0</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3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14</xdr:col>
          <xdr:colOff>0</xdr:colOff>
          <xdr:row>48</xdr:row>
          <xdr:rowOff>0</xdr:rowOff>
        </xdr:to>
        <xdr:sp macro="" textlink="">
          <xdr:nvSpPr>
            <xdr:cNvPr id="1507" name="Option Button 483" hidden="1">
              <a:extLst>
                <a:ext uri="{63B3BB69-23CF-44E3-9099-C40C66FF867C}">
                  <a14:compatExt spid="_x0000_s1507"/>
                </a:ext>
                <a:ext uri="{FF2B5EF4-FFF2-40B4-BE49-F238E27FC236}">
                  <a16:creationId xmlns:a16="http://schemas.microsoft.com/office/drawing/2014/main" id="{00000000-0008-0000-03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0</xdr:rowOff>
        </xdr:from>
        <xdr:to>
          <xdr:col>14</xdr:col>
          <xdr:colOff>0</xdr:colOff>
          <xdr:row>49</xdr:row>
          <xdr:rowOff>0</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3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14</xdr:col>
          <xdr:colOff>0</xdr:colOff>
          <xdr:row>38</xdr:row>
          <xdr:rowOff>0</xdr:rowOff>
        </xdr:to>
        <xdr:sp macro="" textlink="">
          <xdr:nvSpPr>
            <xdr:cNvPr id="1564" name="Option Button 540" hidden="1">
              <a:extLst>
                <a:ext uri="{63B3BB69-23CF-44E3-9099-C40C66FF867C}">
                  <a14:compatExt spid="_x0000_s1564"/>
                </a:ext>
                <a:ext uri="{FF2B5EF4-FFF2-40B4-BE49-F238E27FC236}">
                  <a16:creationId xmlns:a16="http://schemas.microsoft.com/office/drawing/2014/main" id="{00000000-0008-0000-03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8</xdr:col>
          <xdr:colOff>0</xdr:colOff>
          <xdr:row>38</xdr:row>
          <xdr:rowOff>0</xdr:rowOff>
        </xdr:to>
        <xdr:sp macro="" textlink="">
          <xdr:nvSpPr>
            <xdr:cNvPr id="1566" name="Option Button 542" hidden="1">
              <a:extLst>
                <a:ext uri="{63B3BB69-23CF-44E3-9099-C40C66FF867C}">
                  <a14:compatExt spid="_x0000_s1566"/>
                </a:ext>
                <a:ext uri="{FF2B5EF4-FFF2-40B4-BE49-F238E27FC236}">
                  <a16:creationId xmlns:a16="http://schemas.microsoft.com/office/drawing/2014/main" id="{00000000-0008-0000-03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0</xdr:colOff>
          <xdr:row>32</xdr:row>
          <xdr:rowOff>0</xdr:rowOff>
        </xdr:to>
        <xdr:sp macro="" textlink="">
          <xdr:nvSpPr>
            <xdr:cNvPr id="1573" name="Option Button 549" hidden="1">
              <a:extLst>
                <a:ext uri="{63B3BB69-23CF-44E3-9099-C40C66FF867C}">
                  <a14:compatExt spid="_x0000_s1573"/>
                </a:ext>
                <a:ext uri="{FF2B5EF4-FFF2-40B4-BE49-F238E27FC236}">
                  <a16:creationId xmlns:a16="http://schemas.microsoft.com/office/drawing/2014/main" id="{00000000-0008-0000-03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0</xdr:colOff>
          <xdr:row>33</xdr:row>
          <xdr:rowOff>0</xdr:rowOff>
        </xdr:to>
        <xdr:sp macro="" textlink="">
          <xdr:nvSpPr>
            <xdr:cNvPr id="1574" name="Option Button 550" hidden="1">
              <a:extLst>
                <a:ext uri="{63B3BB69-23CF-44E3-9099-C40C66FF867C}">
                  <a14:compatExt spid="_x0000_s1574"/>
                </a:ext>
                <a:ext uri="{FF2B5EF4-FFF2-40B4-BE49-F238E27FC236}">
                  <a16:creationId xmlns:a16="http://schemas.microsoft.com/office/drawing/2014/main" id="{00000000-0008-0000-03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14</xdr:col>
          <xdr:colOff>0</xdr:colOff>
          <xdr:row>44</xdr:row>
          <xdr:rowOff>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3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304800</xdr:rowOff>
        </xdr:from>
        <xdr:to>
          <xdr:col>8</xdr:col>
          <xdr:colOff>0</xdr:colOff>
          <xdr:row>54</xdr:row>
          <xdr:rowOff>0</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3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14</xdr:col>
          <xdr:colOff>0</xdr:colOff>
          <xdr:row>54</xdr:row>
          <xdr:rowOff>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3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8</xdr:col>
          <xdr:colOff>0</xdr:colOff>
          <xdr:row>66</xdr:row>
          <xdr:rowOff>0</xdr:rowOff>
        </xdr:to>
        <xdr:sp macro="" textlink="">
          <xdr:nvSpPr>
            <xdr:cNvPr id="1589" name="Option Button 565" hidden="1">
              <a:extLst>
                <a:ext uri="{63B3BB69-23CF-44E3-9099-C40C66FF867C}">
                  <a14:compatExt spid="_x0000_s1589"/>
                </a:ext>
                <a:ext uri="{FF2B5EF4-FFF2-40B4-BE49-F238E27FC236}">
                  <a16:creationId xmlns:a16="http://schemas.microsoft.com/office/drawing/2014/main" id="{00000000-0008-0000-03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295275</xdr:rowOff>
        </xdr:from>
        <xdr:to>
          <xdr:col>8</xdr:col>
          <xdr:colOff>0</xdr:colOff>
          <xdr:row>67</xdr:row>
          <xdr:rowOff>0</xdr:rowOff>
        </xdr:to>
        <xdr:sp macro="" textlink="">
          <xdr:nvSpPr>
            <xdr:cNvPr id="1590" name="Option Button 566" hidden="1">
              <a:extLst>
                <a:ext uri="{63B3BB69-23CF-44E3-9099-C40C66FF867C}">
                  <a14:compatExt spid="_x0000_s1590"/>
                </a:ext>
                <a:ext uri="{FF2B5EF4-FFF2-40B4-BE49-F238E27FC236}">
                  <a16:creationId xmlns:a16="http://schemas.microsoft.com/office/drawing/2014/main" id="{00000000-0008-0000-03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14</xdr:col>
          <xdr:colOff>0</xdr:colOff>
          <xdr:row>66</xdr:row>
          <xdr:rowOff>0</xdr:rowOff>
        </xdr:to>
        <xdr:sp macro="" textlink="">
          <xdr:nvSpPr>
            <xdr:cNvPr id="1598" name="Option Button 574" hidden="1">
              <a:extLst>
                <a:ext uri="{63B3BB69-23CF-44E3-9099-C40C66FF867C}">
                  <a14:compatExt spid="_x0000_s1598"/>
                </a:ext>
                <a:ext uri="{FF2B5EF4-FFF2-40B4-BE49-F238E27FC236}">
                  <a16:creationId xmlns:a16="http://schemas.microsoft.com/office/drawing/2014/main" id="{00000000-0008-0000-03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14</xdr:col>
          <xdr:colOff>0</xdr:colOff>
          <xdr:row>67</xdr:row>
          <xdr:rowOff>0</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3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xdr:row>
          <xdr:rowOff>0</xdr:rowOff>
        </xdr:from>
        <xdr:to>
          <xdr:col>14</xdr:col>
          <xdr:colOff>0</xdr:colOff>
          <xdr:row>72</xdr:row>
          <xdr:rowOff>0</xdr:rowOff>
        </xdr:to>
        <xdr:sp macro="" textlink="">
          <xdr:nvSpPr>
            <xdr:cNvPr id="1603" name="Option Button 579" hidden="1">
              <a:extLst>
                <a:ext uri="{63B3BB69-23CF-44E3-9099-C40C66FF867C}">
                  <a14:compatExt spid="_x0000_s1603"/>
                </a:ext>
                <a:ext uri="{FF2B5EF4-FFF2-40B4-BE49-F238E27FC236}">
                  <a16:creationId xmlns:a16="http://schemas.microsoft.com/office/drawing/2014/main" id="{00000000-0008-0000-03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0</xdr:colOff>
          <xdr:row>73</xdr:row>
          <xdr:rowOff>0</xdr:rowOff>
        </xdr:to>
        <xdr:sp macro="" textlink="">
          <xdr:nvSpPr>
            <xdr:cNvPr id="1604" name="Option Button 580" hidden="1">
              <a:extLst>
                <a:ext uri="{63B3BB69-23CF-44E3-9099-C40C66FF867C}">
                  <a14:compatExt spid="_x0000_s1604"/>
                </a:ext>
                <a:ext uri="{FF2B5EF4-FFF2-40B4-BE49-F238E27FC236}">
                  <a16:creationId xmlns:a16="http://schemas.microsoft.com/office/drawing/2014/main" id="{00000000-0008-0000-03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14</xdr:col>
          <xdr:colOff>0</xdr:colOff>
          <xdr:row>74</xdr:row>
          <xdr:rowOff>0</xdr:rowOff>
        </xdr:to>
        <xdr:sp macro="" textlink="">
          <xdr:nvSpPr>
            <xdr:cNvPr id="1605" name="Option Button 581" hidden="1">
              <a:extLst>
                <a:ext uri="{63B3BB69-23CF-44E3-9099-C40C66FF867C}">
                  <a14:compatExt spid="_x0000_s1605"/>
                </a:ext>
                <a:ext uri="{FF2B5EF4-FFF2-40B4-BE49-F238E27FC236}">
                  <a16:creationId xmlns:a16="http://schemas.microsoft.com/office/drawing/2014/main" id="{00000000-0008-0000-03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0</xdr:rowOff>
        </xdr:from>
        <xdr:to>
          <xdr:col>14</xdr:col>
          <xdr:colOff>0</xdr:colOff>
          <xdr:row>78</xdr:row>
          <xdr:rowOff>0</xdr:rowOff>
        </xdr:to>
        <xdr:sp macro="" textlink="">
          <xdr:nvSpPr>
            <xdr:cNvPr id="1606" name="Option Button 582" hidden="1">
              <a:extLst>
                <a:ext uri="{63B3BB69-23CF-44E3-9099-C40C66FF867C}">
                  <a14:compatExt spid="_x0000_s1606"/>
                </a:ext>
                <a:ext uri="{FF2B5EF4-FFF2-40B4-BE49-F238E27FC236}">
                  <a16:creationId xmlns:a16="http://schemas.microsoft.com/office/drawing/2014/main" id="{00000000-0008-0000-03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14</xdr:col>
          <xdr:colOff>0</xdr:colOff>
          <xdr:row>68</xdr:row>
          <xdr:rowOff>0</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3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78</xdr:row>
          <xdr:rowOff>0</xdr:rowOff>
        </xdr:from>
        <xdr:to>
          <xdr:col>14</xdr:col>
          <xdr:colOff>0</xdr:colOff>
          <xdr:row>79</xdr:row>
          <xdr:rowOff>0</xdr:rowOff>
        </xdr:to>
        <xdr:sp macro="" textlink="">
          <xdr:nvSpPr>
            <xdr:cNvPr id="1637" name="Option Button 613" hidden="1">
              <a:extLst>
                <a:ext uri="{63B3BB69-23CF-44E3-9099-C40C66FF867C}">
                  <a14:compatExt spid="_x0000_s1637"/>
                </a:ext>
                <a:ext uri="{FF2B5EF4-FFF2-40B4-BE49-F238E27FC236}">
                  <a16:creationId xmlns:a16="http://schemas.microsoft.com/office/drawing/2014/main" id="{00000000-0008-0000-03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8</xdr:col>
          <xdr:colOff>0</xdr:colOff>
          <xdr:row>152</xdr:row>
          <xdr:rowOff>0</xdr:rowOff>
        </xdr:to>
        <xdr:sp macro="" textlink="">
          <xdr:nvSpPr>
            <xdr:cNvPr id="1662" name="Option Button 638" hidden="1">
              <a:extLst>
                <a:ext uri="{63B3BB69-23CF-44E3-9099-C40C66FF867C}">
                  <a14:compatExt spid="_x0000_s1662"/>
                </a:ext>
                <a:ext uri="{FF2B5EF4-FFF2-40B4-BE49-F238E27FC236}">
                  <a16:creationId xmlns:a16="http://schemas.microsoft.com/office/drawing/2014/main" id="{00000000-0008-0000-03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304800</xdr:rowOff>
        </xdr:from>
        <xdr:to>
          <xdr:col>8</xdr:col>
          <xdr:colOff>0</xdr:colOff>
          <xdr:row>153</xdr:row>
          <xdr:rowOff>0</xdr:rowOff>
        </xdr:to>
        <xdr:sp macro="" textlink="">
          <xdr:nvSpPr>
            <xdr:cNvPr id="1663" name="Option Button 639" hidden="1">
              <a:extLst>
                <a:ext uri="{63B3BB69-23CF-44E3-9099-C40C66FF867C}">
                  <a14:compatExt spid="_x0000_s1663"/>
                </a:ext>
                <a:ext uri="{FF2B5EF4-FFF2-40B4-BE49-F238E27FC236}">
                  <a16:creationId xmlns:a16="http://schemas.microsoft.com/office/drawing/2014/main" id="{00000000-0008-0000-03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0</xdr:rowOff>
        </xdr:from>
        <xdr:to>
          <xdr:col>14</xdr:col>
          <xdr:colOff>0</xdr:colOff>
          <xdr:row>170</xdr:row>
          <xdr:rowOff>0</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3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170</xdr:row>
          <xdr:rowOff>0</xdr:rowOff>
        </xdr:from>
        <xdr:to>
          <xdr:col>14</xdr:col>
          <xdr:colOff>0</xdr:colOff>
          <xdr:row>171</xdr:row>
          <xdr:rowOff>0</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3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8</xdr:col>
          <xdr:colOff>0</xdr:colOff>
          <xdr:row>170</xdr:row>
          <xdr:rowOff>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3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170</xdr:row>
          <xdr:rowOff>0</xdr:rowOff>
        </xdr:from>
        <xdr:to>
          <xdr:col>8</xdr:col>
          <xdr:colOff>0</xdr:colOff>
          <xdr:row>171</xdr:row>
          <xdr:rowOff>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3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180</xdr:row>
          <xdr:rowOff>0</xdr:rowOff>
        </xdr:from>
        <xdr:to>
          <xdr:col>14</xdr:col>
          <xdr:colOff>0</xdr:colOff>
          <xdr:row>181</xdr:row>
          <xdr:rowOff>0</xdr:rowOff>
        </xdr:to>
        <xdr:sp macro="" textlink="">
          <xdr:nvSpPr>
            <xdr:cNvPr id="1841" name="Option Button 817" hidden="1">
              <a:extLst>
                <a:ext uri="{63B3BB69-23CF-44E3-9099-C40C66FF867C}">
                  <a14:compatExt spid="_x0000_s1841"/>
                </a:ext>
                <a:ext uri="{FF2B5EF4-FFF2-40B4-BE49-F238E27FC236}">
                  <a16:creationId xmlns:a16="http://schemas.microsoft.com/office/drawing/2014/main" id="{00000000-0008-0000-03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0</xdr:rowOff>
        </xdr:from>
        <xdr:to>
          <xdr:col>14</xdr:col>
          <xdr:colOff>0</xdr:colOff>
          <xdr:row>182</xdr:row>
          <xdr:rowOff>0</xdr:rowOff>
        </xdr:to>
        <xdr:sp macro="" textlink="">
          <xdr:nvSpPr>
            <xdr:cNvPr id="1842" name="Option Button 818" hidden="1">
              <a:extLst>
                <a:ext uri="{63B3BB69-23CF-44E3-9099-C40C66FF867C}">
                  <a14:compatExt spid="_x0000_s1842"/>
                </a:ext>
                <a:ext uri="{FF2B5EF4-FFF2-40B4-BE49-F238E27FC236}">
                  <a16:creationId xmlns:a16="http://schemas.microsoft.com/office/drawing/2014/main" id="{00000000-0008-0000-03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174</xdr:row>
          <xdr:rowOff>0</xdr:rowOff>
        </xdr:from>
        <xdr:to>
          <xdr:col>14</xdr:col>
          <xdr:colOff>0</xdr:colOff>
          <xdr:row>175</xdr:row>
          <xdr:rowOff>0</xdr:rowOff>
        </xdr:to>
        <xdr:sp macro="" textlink="">
          <xdr:nvSpPr>
            <xdr:cNvPr id="1901" name="Option Button 877" hidden="1">
              <a:extLst>
                <a:ext uri="{63B3BB69-23CF-44E3-9099-C40C66FF867C}">
                  <a14:compatExt spid="_x0000_s1901"/>
                </a:ext>
                <a:ext uri="{FF2B5EF4-FFF2-40B4-BE49-F238E27FC236}">
                  <a16:creationId xmlns:a16="http://schemas.microsoft.com/office/drawing/2014/main" id="{00000000-0008-0000-03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14</xdr:col>
          <xdr:colOff>0</xdr:colOff>
          <xdr:row>176</xdr:row>
          <xdr:rowOff>0</xdr:rowOff>
        </xdr:to>
        <xdr:sp macro="" textlink="">
          <xdr:nvSpPr>
            <xdr:cNvPr id="1902" name="Option Button 878" hidden="1">
              <a:extLst>
                <a:ext uri="{63B3BB69-23CF-44E3-9099-C40C66FF867C}">
                  <a14:compatExt spid="_x0000_s1902"/>
                </a:ext>
                <a:ext uri="{FF2B5EF4-FFF2-40B4-BE49-F238E27FC236}">
                  <a16:creationId xmlns:a16="http://schemas.microsoft.com/office/drawing/2014/main" id="{00000000-0008-0000-03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176</xdr:row>
          <xdr:rowOff>0</xdr:rowOff>
        </xdr:from>
        <xdr:to>
          <xdr:col>14</xdr:col>
          <xdr:colOff>0</xdr:colOff>
          <xdr:row>177</xdr:row>
          <xdr:rowOff>0</xdr:rowOff>
        </xdr:to>
        <xdr:sp macro="" textlink="">
          <xdr:nvSpPr>
            <xdr:cNvPr id="1903" name="Option Button 879" hidden="1">
              <a:extLst>
                <a:ext uri="{63B3BB69-23CF-44E3-9099-C40C66FF867C}">
                  <a14:compatExt spid="_x0000_s1903"/>
                </a:ext>
                <a:ext uri="{FF2B5EF4-FFF2-40B4-BE49-F238E27FC236}">
                  <a16:creationId xmlns:a16="http://schemas.microsoft.com/office/drawing/2014/main" id="{00000000-0008-0000-03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304800</xdr:rowOff>
        </xdr:from>
        <xdr:to>
          <xdr:col>8</xdr:col>
          <xdr:colOff>0</xdr:colOff>
          <xdr:row>215</xdr:row>
          <xdr:rowOff>0</xdr:rowOff>
        </xdr:to>
        <xdr:sp macro="" textlink="">
          <xdr:nvSpPr>
            <xdr:cNvPr id="1924" name="Option Button 900" hidden="1">
              <a:extLst>
                <a:ext uri="{63B3BB69-23CF-44E3-9099-C40C66FF867C}">
                  <a14:compatExt spid="_x0000_s1924"/>
                </a:ext>
                <a:ext uri="{FF2B5EF4-FFF2-40B4-BE49-F238E27FC236}">
                  <a16:creationId xmlns:a16="http://schemas.microsoft.com/office/drawing/2014/main" id="{00000000-0008-0000-03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228</xdr:row>
          <xdr:rowOff>304800</xdr:rowOff>
        </xdr:from>
        <xdr:to>
          <xdr:col>8</xdr:col>
          <xdr:colOff>0</xdr:colOff>
          <xdr:row>230</xdr:row>
          <xdr:rowOff>0</xdr:rowOff>
        </xdr:to>
        <xdr:sp macro="" textlink="">
          <xdr:nvSpPr>
            <xdr:cNvPr id="1925" name="Option Button 901" hidden="1">
              <a:extLst>
                <a:ext uri="{63B3BB69-23CF-44E3-9099-C40C66FF867C}">
                  <a14:compatExt spid="_x0000_s1925"/>
                </a:ext>
                <a:ext uri="{FF2B5EF4-FFF2-40B4-BE49-F238E27FC236}">
                  <a16:creationId xmlns:a16="http://schemas.microsoft.com/office/drawing/2014/main" id="{00000000-0008-0000-03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304800</xdr:rowOff>
        </xdr:from>
        <xdr:to>
          <xdr:col>8</xdr:col>
          <xdr:colOff>0</xdr:colOff>
          <xdr:row>216</xdr:row>
          <xdr:rowOff>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3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304800</xdr:rowOff>
        </xdr:from>
        <xdr:to>
          <xdr:col>8</xdr:col>
          <xdr:colOff>0</xdr:colOff>
          <xdr:row>231</xdr:row>
          <xdr:rowOff>0</xdr:rowOff>
        </xdr:to>
        <xdr:sp macro="" textlink="">
          <xdr:nvSpPr>
            <xdr:cNvPr id="1934" name="Option Button 910" hidden="1">
              <a:extLst>
                <a:ext uri="{63B3BB69-23CF-44E3-9099-C40C66FF867C}">
                  <a14:compatExt spid="_x0000_s1934"/>
                </a:ext>
                <a:ext uri="{FF2B5EF4-FFF2-40B4-BE49-F238E27FC236}">
                  <a16:creationId xmlns:a16="http://schemas.microsoft.com/office/drawing/2014/main" id="{00000000-0008-0000-03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203</xdr:row>
          <xdr:rowOff>304800</xdr:rowOff>
        </xdr:from>
        <xdr:to>
          <xdr:col>8</xdr:col>
          <xdr:colOff>0</xdr:colOff>
          <xdr:row>205</xdr:row>
          <xdr:rowOff>0</xdr:rowOff>
        </xdr:to>
        <xdr:sp macro="" textlink="">
          <xdr:nvSpPr>
            <xdr:cNvPr id="1935" name="Option Button 911" hidden="1">
              <a:extLst>
                <a:ext uri="{63B3BB69-23CF-44E3-9099-C40C66FF867C}">
                  <a14:compatExt spid="_x0000_s1935"/>
                </a:ext>
                <a:ext uri="{FF2B5EF4-FFF2-40B4-BE49-F238E27FC236}">
                  <a16:creationId xmlns:a16="http://schemas.microsoft.com/office/drawing/2014/main" id="{00000000-0008-0000-03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204</xdr:row>
          <xdr:rowOff>304800</xdr:rowOff>
        </xdr:from>
        <xdr:to>
          <xdr:col>8</xdr:col>
          <xdr:colOff>0</xdr:colOff>
          <xdr:row>206</xdr:row>
          <xdr:rowOff>0</xdr:rowOff>
        </xdr:to>
        <xdr:sp macro="" textlink="">
          <xdr:nvSpPr>
            <xdr:cNvPr id="1936" name="Option Button 912" hidden="1">
              <a:extLst>
                <a:ext uri="{63B3BB69-23CF-44E3-9099-C40C66FF867C}">
                  <a14:compatExt spid="_x0000_s1936"/>
                </a:ext>
                <a:ext uri="{FF2B5EF4-FFF2-40B4-BE49-F238E27FC236}">
                  <a16:creationId xmlns:a16="http://schemas.microsoft.com/office/drawing/2014/main" id="{00000000-0008-0000-03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219</xdr:row>
          <xdr:rowOff>0</xdr:rowOff>
        </xdr:from>
        <xdr:to>
          <xdr:col>8</xdr:col>
          <xdr:colOff>0</xdr:colOff>
          <xdr:row>220</xdr:row>
          <xdr:rowOff>0</xdr:rowOff>
        </xdr:to>
        <xdr:sp macro="" textlink="">
          <xdr:nvSpPr>
            <xdr:cNvPr id="1937" name="Option Button 913" hidden="1">
              <a:extLst>
                <a:ext uri="{63B3BB69-23CF-44E3-9099-C40C66FF867C}">
                  <a14:compatExt spid="_x0000_s1937"/>
                </a:ext>
                <a:ext uri="{FF2B5EF4-FFF2-40B4-BE49-F238E27FC236}">
                  <a16:creationId xmlns:a16="http://schemas.microsoft.com/office/drawing/2014/main" id="{00000000-0008-0000-03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8</xdr:col>
          <xdr:colOff>0</xdr:colOff>
          <xdr:row>221</xdr:row>
          <xdr:rowOff>0</xdr:rowOff>
        </xdr:to>
        <xdr:sp macro="" textlink="">
          <xdr:nvSpPr>
            <xdr:cNvPr id="1938" name="Option Button 914" hidden="1">
              <a:extLst>
                <a:ext uri="{63B3BB69-23CF-44E3-9099-C40C66FF867C}">
                  <a14:compatExt spid="_x0000_s1938"/>
                </a:ext>
                <a:ext uri="{FF2B5EF4-FFF2-40B4-BE49-F238E27FC236}">
                  <a16:creationId xmlns:a16="http://schemas.microsoft.com/office/drawing/2014/main" id="{00000000-0008-0000-03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224</xdr:row>
          <xdr:rowOff>9525</xdr:rowOff>
        </xdr:from>
        <xdr:to>
          <xdr:col>8</xdr:col>
          <xdr:colOff>0</xdr:colOff>
          <xdr:row>225</xdr:row>
          <xdr:rowOff>0</xdr:rowOff>
        </xdr:to>
        <xdr:sp macro="" textlink="">
          <xdr:nvSpPr>
            <xdr:cNvPr id="1939" name="Option Button 915" hidden="1">
              <a:extLst>
                <a:ext uri="{63B3BB69-23CF-44E3-9099-C40C66FF867C}">
                  <a14:compatExt spid="_x0000_s1939"/>
                </a:ext>
                <a:ext uri="{FF2B5EF4-FFF2-40B4-BE49-F238E27FC236}">
                  <a16:creationId xmlns:a16="http://schemas.microsoft.com/office/drawing/2014/main" id="{00000000-0008-0000-03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9525</xdr:rowOff>
        </xdr:from>
        <xdr:to>
          <xdr:col>8</xdr:col>
          <xdr:colOff>0</xdr:colOff>
          <xdr:row>226</xdr:row>
          <xdr:rowOff>0</xdr:rowOff>
        </xdr:to>
        <xdr:sp macro="" textlink="">
          <xdr:nvSpPr>
            <xdr:cNvPr id="1940" name="Option Button 916" hidden="1">
              <a:extLst>
                <a:ext uri="{63B3BB69-23CF-44E3-9099-C40C66FF867C}">
                  <a14:compatExt spid="_x0000_s1940"/>
                </a:ext>
                <a:ext uri="{FF2B5EF4-FFF2-40B4-BE49-F238E27FC236}">
                  <a16:creationId xmlns:a16="http://schemas.microsoft.com/office/drawing/2014/main" id="{00000000-0008-0000-03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8</xdr:col>
          <xdr:colOff>0</xdr:colOff>
          <xdr:row>26</xdr:row>
          <xdr:rowOff>0</xdr:rowOff>
        </xdr:to>
        <xdr:sp macro="" textlink="">
          <xdr:nvSpPr>
            <xdr:cNvPr id="1943" name="Option Button 919" hidden="1">
              <a:extLst>
                <a:ext uri="{63B3BB69-23CF-44E3-9099-C40C66FF867C}">
                  <a14:compatExt spid="_x0000_s1943"/>
                </a:ext>
                <a:ext uri="{FF2B5EF4-FFF2-40B4-BE49-F238E27FC236}">
                  <a16:creationId xmlns:a16="http://schemas.microsoft.com/office/drawing/2014/main" id="{00000000-0008-0000-03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151</xdr:row>
          <xdr:rowOff>0</xdr:rowOff>
        </xdr:from>
        <xdr:to>
          <xdr:col>14</xdr:col>
          <xdr:colOff>0</xdr:colOff>
          <xdr:row>152</xdr:row>
          <xdr:rowOff>0</xdr:rowOff>
        </xdr:to>
        <xdr:sp macro="" textlink="">
          <xdr:nvSpPr>
            <xdr:cNvPr id="1945" name="Option Button 921" hidden="1">
              <a:extLst>
                <a:ext uri="{63B3BB69-23CF-44E3-9099-C40C66FF867C}">
                  <a14:compatExt spid="_x0000_s1945"/>
                </a:ext>
                <a:ext uri="{FF2B5EF4-FFF2-40B4-BE49-F238E27FC236}">
                  <a16:creationId xmlns:a16="http://schemas.microsoft.com/office/drawing/2014/main" id="{00000000-0008-0000-03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152</xdr:row>
          <xdr:rowOff>0</xdr:rowOff>
        </xdr:from>
        <xdr:to>
          <xdr:col>14</xdr:col>
          <xdr:colOff>0</xdr:colOff>
          <xdr:row>153</xdr:row>
          <xdr:rowOff>0</xdr:rowOff>
        </xdr:to>
        <xdr:sp macro="" textlink="">
          <xdr:nvSpPr>
            <xdr:cNvPr id="1946" name="Option Button 922" hidden="1">
              <a:extLst>
                <a:ext uri="{63B3BB69-23CF-44E3-9099-C40C66FF867C}">
                  <a14:compatExt spid="_x0000_s1946"/>
                </a:ext>
                <a:ext uri="{FF2B5EF4-FFF2-40B4-BE49-F238E27FC236}">
                  <a16:creationId xmlns:a16="http://schemas.microsoft.com/office/drawing/2014/main" id="{00000000-0008-0000-03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153</xdr:row>
          <xdr:rowOff>0</xdr:rowOff>
        </xdr:from>
        <xdr:to>
          <xdr:col>14</xdr:col>
          <xdr:colOff>0</xdr:colOff>
          <xdr:row>154</xdr:row>
          <xdr:rowOff>0</xdr:rowOff>
        </xdr:to>
        <xdr:sp macro="" textlink="">
          <xdr:nvSpPr>
            <xdr:cNvPr id="1947" name="Option Button 923" hidden="1">
              <a:extLst>
                <a:ext uri="{63B3BB69-23CF-44E3-9099-C40C66FF867C}">
                  <a14:compatExt spid="_x0000_s1947"/>
                </a:ext>
                <a:ext uri="{FF2B5EF4-FFF2-40B4-BE49-F238E27FC236}">
                  <a16:creationId xmlns:a16="http://schemas.microsoft.com/office/drawing/2014/main" id="{00000000-0008-0000-03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157</xdr:row>
          <xdr:rowOff>0</xdr:rowOff>
        </xdr:from>
        <xdr:to>
          <xdr:col>14</xdr:col>
          <xdr:colOff>0</xdr:colOff>
          <xdr:row>158</xdr:row>
          <xdr:rowOff>0</xdr:rowOff>
        </xdr:to>
        <xdr:sp macro="" textlink="">
          <xdr:nvSpPr>
            <xdr:cNvPr id="1963" name="Option Button 939" hidden="1">
              <a:extLst>
                <a:ext uri="{63B3BB69-23CF-44E3-9099-C40C66FF867C}">
                  <a14:compatExt spid="_x0000_s1963"/>
                </a:ext>
                <a:ext uri="{FF2B5EF4-FFF2-40B4-BE49-F238E27FC236}">
                  <a16:creationId xmlns:a16="http://schemas.microsoft.com/office/drawing/2014/main" id="{00000000-0008-0000-03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158</xdr:row>
          <xdr:rowOff>0</xdr:rowOff>
        </xdr:from>
        <xdr:to>
          <xdr:col>14</xdr:col>
          <xdr:colOff>0</xdr:colOff>
          <xdr:row>159</xdr:row>
          <xdr:rowOff>0</xdr:rowOff>
        </xdr:to>
        <xdr:sp macro="" textlink="">
          <xdr:nvSpPr>
            <xdr:cNvPr id="1964" name="Option Button 940" hidden="1">
              <a:extLst>
                <a:ext uri="{63B3BB69-23CF-44E3-9099-C40C66FF867C}">
                  <a14:compatExt spid="_x0000_s1964"/>
                </a:ext>
                <a:ext uri="{FF2B5EF4-FFF2-40B4-BE49-F238E27FC236}">
                  <a16:creationId xmlns:a16="http://schemas.microsoft.com/office/drawing/2014/main" id="{00000000-0008-0000-03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159</xdr:row>
          <xdr:rowOff>0</xdr:rowOff>
        </xdr:from>
        <xdr:to>
          <xdr:col>14</xdr:col>
          <xdr:colOff>0</xdr:colOff>
          <xdr:row>160</xdr:row>
          <xdr:rowOff>0</xdr:rowOff>
        </xdr:to>
        <xdr:sp macro="" textlink="">
          <xdr:nvSpPr>
            <xdr:cNvPr id="1965" name="Option Button 941" hidden="1">
              <a:extLst>
                <a:ext uri="{63B3BB69-23CF-44E3-9099-C40C66FF867C}">
                  <a14:compatExt spid="_x0000_s1965"/>
                </a:ext>
                <a:ext uri="{FF2B5EF4-FFF2-40B4-BE49-F238E27FC236}">
                  <a16:creationId xmlns:a16="http://schemas.microsoft.com/office/drawing/2014/main" id="{00000000-0008-0000-03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14</xdr:col>
          <xdr:colOff>0</xdr:colOff>
          <xdr:row>84</xdr:row>
          <xdr:rowOff>0</xdr:rowOff>
        </xdr:to>
        <xdr:sp macro="" textlink="">
          <xdr:nvSpPr>
            <xdr:cNvPr id="1982" name="Option Button 958" hidden="1">
              <a:extLst>
                <a:ext uri="{63B3BB69-23CF-44E3-9099-C40C66FF867C}">
                  <a14:compatExt spid="_x0000_s1982"/>
                </a:ext>
                <a:ext uri="{FF2B5EF4-FFF2-40B4-BE49-F238E27FC236}">
                  <a16:creationId xmlns:a16="http://schemas.microsoft.com/office/drawing/2014/main" id="{00000000-0008-0000-03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14</xdr:col>
          <xdr:colOff>0</xdr:colOff>
          <xdr:row>85</xdr:row>
          <xdr:rowOff>0</xdr:rowOff>
        </xdr:to>
        <xdr:sp macro="" textlink="">
          <xdr:nvSpPr>
            <xdr:cNvPr id="1983" name="Option Button 959" hidden="1">
              <a:extLst>
                <a:ext uri="{63B3BB69-23CF-44E3-9099-C40C66FF867C}">
                  <a14:compatExt spid="_x0000_s1983"/>
                </a:ext>
                <a:ext uri="{FF2B5EF4-FFF2-40B4-BE49-F238E27FC236}">
                  <a16:creationId xmlns:a16="http://schemas.microsoft.com/office/drawing/2014/main" id="{00000000-0008-0000-03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14</xdr:col>
          <xdr:colOff>0</xdr:colOff>
          <xdr:row>90</xdr:row>
          <xdr:rowOff>0</xdr:rowOff>
        </xdr:to>
        <xdr:sp macro="" textlink="">
          <xdr:nvSpPr>
            <xdr:cNvPr id="1984" name="Option Button 960" hidden="1">
              <a:extLst>
                <a:ext uri="{63B3BB69-23CF-44E3-9099-C40C66FF867C}">
                  <a14:compatExt spid="_x0000_s1984"/>
                </a:ext>
                <a:ext uri="{FF2B5EF4-FFF2-40B4-BE49-F238E27FC236}">
                  <a16:creationId xmlns:a16="http://schemas.microsoft.com/office/drawing/2014/main" id="{00000000-0008-0000-03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0</xdr:colOff>
          <xdr:row>91</xdr:row>
          <xdr:rowOff>0</xdr:rowOff>
        </xdr:to>
        <xdr:sp macro="" textlink="">
          <xdr:nvSpPr>
            <xdr:cNvPr id="1985" name="Option Button 961" hidden="1">
              <a:extLst>
                <a:ext uri="{63B3BB69-23CF-44E3-9099-C40C66FF867C}">
                  <a14:compatExt spid="_x0000_s1985"/>
                </a:ext>
                <a:ext uri="{FF2B5EF4-FFF2-40B4-BE49-F238E27FC236}">
                  <a16:creationId xmlns:a16="http://schemas.microsoft.com/office/drawing/2014/main" id="{00000000-0008-0000-03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14</xdr:col>
          <xdr:colOff>0</xdr:colOff>
          <xdr:row>92</xdr:row>
          <xdr:rowOff>0</xdr:rowOff>
        </xdr:to>
        <xdr:sp macro="" textlink="">
          <xdr:nvSpPr>
            <xdr:cNvPr id="1986" name="Option Button 962" hidden="1">
              <a:extLst>
                <a:ext uri="{63B3BB69-23CF-44E3-9099-C40C66FF867C}">
                  <a14:compatExt spid="_x0000_s1986"/>
                </a:ext>
                <a:ext uri="{FF2B5EF4-FFF2-40B4-BE49-F238E27FC236}">
                  <a16:creationId xmlns:a16="http://schemas.microsoft.com/office/drawing/2014/main" id="{00000000-0008-0000-03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95</xdr:row>
          <xdr:rowOff>0</xdr:rowOff>
        </xdr:from>
        <xdr:to>
          <xdr:col>14</xdr:col>
          <xdr:colOff>0</xdr:colOff>
          <xdr:row>96</xdr:row>
          <xdr:rowOff>0</xdr:rowOff>
        </xdr:to>
        <xdr:sp macro="" textlink="">
          <xdr:nvSpPr>
            <xdr:cNvPr id="1987" name="Option Button 963" hidden="1">
              <a:extLst>
                <a:ext uri="{63B3BB69-23CF-44E3-9099-C40C66FF867C}">
                  <a14:compatExt spid="_x0000_s1987"/>
                </a:ext>
                <a:ext uri="{FF2B5EF4-FFF2-40B4-BE49-F238E27FC236}">
                  <a16:creationId xmlns:a16="http://schemas.microsoft.com/office/drawing/2014/main" id="{00000000-0008-0000-03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14</xdr:col>
          <xdr:colOff>0</xdr:colOff>
          <xdr:row>86</xdr:row>
          <xdr:rowOff>0</xdr:rowOff>
        </xdr:to>
        <xdr:sp macro="" textlink="">
          <xdr:nvSpPr>
            <xdr:cNvPr id="1988" name="Option Button 964" hidden="1">
              <a:extLst>
                <a:ext uri="{63B3BB69-23CF-44E3-9099-C40C66FF867C}">
                  <a14:compatExt spid="_x0000_s1988"/>
                </a:ext>
                <a:ext uri="{FF2B5EF4-FFF2-40B4-BE49-F238E27FC236}">
                  <a16:creationId xmlns:a16="http://schemas.microsoft.com/office/drawing/2014/main" id="{00000000-0008-0000-03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14</xdr:col>
          <xdr:colOff>0</xdr:colOff>
          <xdr:row>97</xdr:row>
          <xdr:rowOff>0</xdr:rowOff>
        </xdr:to>
        <xdr:sp macro="" textlink="">
          <xdr:nvSpPr>
            <xdr:cNvPr id="1989" name="Option Button 965" hidden="1">
              <a:extLst>
                <a:ext uri="{63B3BB69-23CF-44E3-9099-C40C66FF867C}">
                  <a14:compatExt spid="_x0000_s1989"/>
                </a:ext>
                <a:ext uri="{FF2B5EF4-FFF2-40B4-BE49-F238E27FC236}">
                  <a16:creationId xmlns:a16="http://schemas.microsoft.com/office/drawing/2014/main" id="{00000000-0008-0000-03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14</xdr:col>
          <xdr:colOff>0</xdr:colOff>
          <xdr:row>98</xdr:row>
          <xdr:rowOff>0</xdr:rowOff>
        </xdr:to>
        <xdr:sp macro="" textlink="">
          <xdr:nvSpPr>
            <xdr:cNvPr id="1993" name="Option Button 969" hidden="1">
              <a:extLst>
                <a:ext uri="{63B3BB69-23CF-44E3-9099-C40C66FF867C}">
                  <a14:compatExt spid="_x0000_s1993"/>
                </a:ext>
                <a:ext uri="{FF2B5EF4-FFF2-40B4-BE49-F238E27FC236}">
                  <a16:creationId xmlns:a16="http://schemas.microsoft.com/office/drawing/2014/main" id="{00000000-0008-0000-03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28575</xdr:rowOff>
        </xdr:from>
        <xdr:to>
          <xdr:col>13</xdr:col>
          <xdr:colOff>352425</xdr:colOff>
          <xdr:row>98</xdr:row>
          <xdr:rowOff>266700</xdr:rowOff>
        </xdr:to>
        <xdr:sp macro="" textlink="">
          <xdr:nvSpPr>
            <xdr:cNvPr id="17635" name="Option Button 1251" hidden="1">
              <a:extLst>
                <a:ext uri="{63B3BB69-23CF-44E3-9099-C40C66FF867C}">
                  <a14:compatExt spid="_x0000_s17635"/>
                </a:ext>
                <a:ext uri="{FF2B5EF4-FFF2-40B4-BE49-F238E27FC236}">
                  <a16:creationId xmlns:a16="http://schemas.microsoft.com/office/drawing/2014/main" id="{00000000-0008-0000-0300-0000E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185</xdr:row>
          <xdr:rowOff>0</xdr:rowOff>
        </xdr:from>
        <xdr:to>
          <xdr:col>14</xdr:col>
          <xdr:colOff>0</xdr:colOff>
          <xdr:row>186</xdr:row>
          <xdr:rowOff>0</xdr:rowOff>
        </xdr:to>
        <xdr:sp macro="" textlink="">
          <xdr:nvSpPr>
            <xdr:cNvPr id="2000" name="Option Button 976" hidden="1">
              <a:extLst>
                <a:ext uri="{63B3BB69-23CF-44E3-9099-C40C66FF867C}">
                  <a14:compatExt spid="_x0000_s2000"/>
                </a:ext>
                <a:ext uri="{FF2B5EF4-FFF2-40B4-BE49-F238E27FC236}">
                  <a16:creationId xmlns:a16="http://schemas.microsoft.com/office/drawing/2014/main" id="{00000000-0008-0000-03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186</xdr:row>
          <xdr:rowOff>0</xdr:rowOff>
        </xdr:from>
        <xdr:to>
          <xdr:col>14</xdr:col>
          <xdr:colOff>0</xdr:colOff>
          <xdr:row>187</xdr:row>
          <xdr:rowOff>0</xdr:rowOff>
        </xdr:to>
        <xdr:sp macro="" textlink="">
          <xdr:nvSpPr>
            <xdr:cNvPr id="2001" name="Option Button 977" hidden="1">
              <a:extLst>
                <a:ext uri="{63B3BB69-23CF-44E3-9099-C40C66FF867C}">
                  <a14:compatExt spid="_x0000_s2001"/>
                </a:ext>
                <a:ext uri="{FF2B5EF4-FFF2-40B4-BE49-F238E27FC236}">
                  <a16:creationId xmlns:a16="http://schemas.microsoft.com/office/drawing/2014/main" id="{00000000-0008-0000-03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14</xdr:col>
          <xdr:colOff>0</xdr:colOff>
          <xdr:row>197</xdr:row>
          <xdr:rowOff>0</xdr:rowOff>
        </xdr:to>
        <xdr:sp macro="" textlink="">
          <xdr:nvSpPr>
            <xdr:cNvPr id="2002" name="Option Button 978" hidden="1">
              <a:extLst>
                <a:ext uri="{63B3BB69-23CF-44E3-9099-C40C66FF867C}">
                  <a14:compatExt spid="_x0000_s2002"/>
                </a:ext>
                <a:ext uri="{FF2B5EF4-FFF2-40B4-BE49-F238E27FC236}">
                  <a16:creationId xmlns:a16="http://schemas.microsoft.com/office/drawing/2014/main" id="{00000000-0008-0000-03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197</xdr:row>
          <xdr:rowOff>0</xdr:rowOff>
        </xdr:from>
        <xdr:to>
          <xdr:col>14</xdr:col>
          <xdr:colOff>0</xdr:colOff>
          <xdr:row>198</xdr:row>
          <xdr:rowOff>0</xdr:rowOff>
        </xdr:to>
        <xdr:sp macro="" textlink="">
          <xdr:nvSpPr>
            <xdr:cNvPr id="2003" name="Option Button 979" hidden="1">
              <a:extLst>
                <a:ext uri="{63B3BB69-23CF-44E3-9099-C40C66FF867C}">
                  <a14:compatExt spid="_x0000_s2003"/>
                </a:ext>
                <a:ext uri="{FF2B5EF4-FFF2-40B4-BE49-F238E27FC236}">
                  <a16:creationId xmlns:a16="http://schemas.microsoft.com/office/drawing/2014/main" id="{00000000-0008-0000-03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190</xdr:row>
          <xdr:rowOff>0</xdr:rowOff>
        </xdr:from>
        <xdr:to>
          <xdr:col>14</xdr:col>
          <xdr:colOff>0</xdr:colOff>
          <xdr:row>191</xdr:row>
          <xdr:rowOff>0</xdr:rowOff>
        </xdr:to>
        <xdr:sp macro="" textlink="">
          <xdr:nvSpPr>
            <xdr:cNvPr id="2004" name="Option Button 980" hidden="1">
              <a:extLst>
                <a:ext uri="{63B3BB69-23CF-44E3-9099-C40C66FF867C}">
                  <a14:compatExt spid="_x0000_s2004"/>
                </a:ext>
                <a:ext uri="{FF2B5EF4-FFF2-40B4-BE49-F238E27FC236}">
                  <a16:creationId xmlns:a16="http://schemas.microsoft.com/office/drawing/2014/main" id="{00000000-0008-0000-03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191</xdr:row>
          <xdr:rowOff>0</xdr:rowOff>
        </xdr:from>
        <xdr:to>
          <xdr:col>14</xdr:col>
          <xdr:colOff>0</xdr:colOff>
          <xdr:row>192</xdr:row>
          <xdr:rowOff>0</xdr:rowOff>
        </xdr:to>
        <xdr:sp macro="" textlink="">
          <xdr:nvSpPr>
            <xdr:cNvPr id="2005" name="Option Button 981" hidden="1">
              <a:extLst>
                <a:ext uri="{63B3BB69-23CF-44E3-9099-C40C66FF867C}">
                  <a14:compatExt spid="_x0000_s2005"/>
                </a:ext>
                <a:ext uri="{FF2B5EF4-FFF2-40B4-BE49-F238E27FC236}">
                  <a16:creationId xmlns:a16="http://schemas.microsoft.com/office/drawing/2014/main" id="{00000000-0008-0000-03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192</xdr:row>
          <xdr:rowOff>0</xdr:rowOff>
        </xdr:from>
        <xdr:to>
          <xdr:col>14</xdr:col>
          <xdr:colOff>0</xdr:colOff>
          <xdr:row>193</xdr:row>
          <xdr:rowOff>0</xdr:rowOff>
        </xdr:to>
        <xdr:sp macro="" textlink="">
          <xdr:nvSpPr>
            <xdr:cNvPr id="2006" name="Option Button 982" hidden="1">
              <a:extLst>
                <a:ext uri="{63B3BB69-23CF-44E3-9099-C40C66FF867C}">
                  <a14:compatExt spid="_x0000_s2006"/>
                </a:ext>
                <a:ext uri="{FF2B5EF4-FFF2-40B4-BE49-F238E27FC236}">
                  <a16:creationId xmlns:a16="http://schemas.microsoft.com/office/drawing/2014/main" id="{00000000-0008-0000-03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304800</xdr:rowOff>
        </xdr:from>
        <xdr:to>
          <xdr:col>8</xdr:col>
          <xdr:colOff>0</xdr:colOff>
          <xdr:row>210</xdr:row>
          <xdr:rowOff>0</xdr:rowOff>
        </xdr:to>
        <xdr:sp macro="" textlink="">
          <xdr:nvSpPr>
            <xdr:cNvPr id="2017" name="Option Button 993" hidden="1">
              <a:extLst>
                <a:ext uri="{63B3BB69-23CF-44E3-9099-C40C66FF867C}">
                  <a14:compatExt spid="_x0000_s2017"/>
                </a:ext>
                <a:ext uri="{FF2B5EF4-FFF2-40B4-BE49-F238E27FC236}">
                  <a16:creationId xmlns:a16="http://schemas.microsoft.com/office/drawing/2014/main" id="{00000000-0008-0000-03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209</xdr:row>
          <xdr:rowOff>304800</xdr:rowOff>
        </xdr:from>
        <xdr:to>
          <xdr:col>8</xdr:col>
          <xdr:colOff>0</xdr:colOff>
          <xdr:row>211</xdr:row>
          <xdr:rowOff>0</xdr:rowOff>
        </xdr:to>
        <xdr:sp macro="" textlink="">
          <xdr:nvSpPr>
            <xdr:cNvPr id="2018" name="Option Button 994" hidden="1">
              <a:extLst>
                <a:ext uri="{63B3BB69-23CF-44E3-9099-C40C66FF867C}">
                  <a14:compatExt spid="_x0000_s2018"/>
                </a:ext>
                <a:ext uri="{FF2B5EF4-FFF2-40B4-BE49-F238E27FC236}">
                  <a16:creationId xmlns:a16="http://schemas.microsoft.com/office/drawing/2014/main" id="{00000000-0008-0000-03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304800</xdr:rowOff>
        </xdr:from>
        <xdr:to>
          <xdr:col>8</xdr:col>
          <xdr:colOff>0</xdr:colOff>
          <xdr:row>235</xdr:row>
          <xdr:rowOff>0</xdr:rowOff>
        </xdr:to>
        <xdr:sp macro="" textlink="">
          <xdr:nvSpPr>
            <xdr:cNvPr id="2020" name="Option Button 996" hidden="1">
              <a:extLst>
                <a:ext uri="{63B3BB69-23CF-44E3-9099-C40C66FF867C}">
                  <a14:compatExt spid="_x0000_s2020"/>
                </a:ext>
                <a:ext uri="{FF2B5EF4-FFF2-40B4-BE49-F238E27FC236}">
                  <a16:creationId xmlns:a16="http://schemas.microsoft.com/office/drawing/2014/main" id="{00000000-0008-0000-03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234</xdr:row>
          <xdr:rowOff>304800</xdr:rowOff>
        </xdr:from>
        <xdr:to>
          <xdr:col>8</xdr:col>
          <xdr:colOff>0</xdr:colOff>
          <xdr:row>236</xdr:row>
          <xdr:rowOff>0</xdr:rowOff>
        </xdr:to>
        <xdr:sp macro="" textlink="">
          <xdr:nvSpPr>
            <xdr:cNvPr id="2021" name="Option Button 997" hidden="1">
              <a:extLst>
                <a:ext uri="{63B3BB69-23CF-44E3-9099-C40C66FF867C}">
                  <a14:compatExt spid="_x0000_s2021"/>
                </a:ext>
                <a:ext uri="{FF2B5EF4-FFF2-40B4-BE49-F238E27FC236}">
                  <a16:creationId xmlns:a16="http://schemas.microsoft.com/office/drawing/2014/main" id="{00000000-0008-0000-03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0</xdr:rowOff>
        </xdr:from>
        <xdr:to>
          <xdr:col>14</xdr:col>
          <xdr:colOff>0</xdr:colOff>
          <xdr:row>39</xdr:row>
          <xdr:rowOff>0</xdr:rowOff>
        </xdr:to>
        <xdr:sp macro="" textlink="">
          <xdr:nvSpPr>
            <xdr:cNvPr id="2029" name="Option Button 1005" hidden="1">
              <a:extLst>
                <a:ext uri="{63B3BB69-23CF-44E3-9099-C40C66FF867C}">
                  <a14:compatExt spid="_x0000_s2029"/>
                </a:ext>
                <a:ext uri="{FF2B5EF4-FFF2-40B4-BE49-F238E27FC236}">
                  <a16:creationId xmlns:a16="http://schemas.microsoft.com/office/drawing/2014/main" id="{00000000-0008-0000-03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38</xdr:row>
      <xdr:rowOff>32684</xdr:rowOff>
    </xdr:from>
    <xdr:to>
      <xdr:col>10</xdr:col>
      <xdr:colOff>1890846</xdr:colOff>
      <xdr:row>39</xdr:row>
      <xdr:rowOff>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1406769" y="14144338"/>
          <a:ext cx="2916615" cy="275047"/>
          <a:chOff x="1941635" y="10140462"/>
          <a:chExt cx="2269174" cy="216000"/>
        </a:xfrm>
      </xdr:grpSpPr>
      <mc:AlternateContent xmlns:mc="http://schemas.openxmlformats.org/markup-compatibility/2006">
        <mc:Choice xmlns:a14="http://schemas.microsoft.com/office/drawing/2010/main" Requires="a14">
          <xdr:sp macro="" textlink="">
            <xdr:nvSpPr>
              <xdr:cNvPr id="17427" name="Scroll Bar 1043"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2161614" y="10140462"/>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xdr:twoCellAnchor>
    <xdr:from>
      <xdr:col>7</xdr:col>
      <xdr:colOff>0</xdr:colOff>
      <xdr:row>26</xdr:row>
      <xdr:rowOff>15385</xdr:rowOff>
    </xdr:from>
    <xdr:to>
      <xdr:col>10</xdr:col>
      <xdr:colOff>1890844</xdr:colOff>
      <xdr:row>26</xdr:row>
      <xdr:rowOff>294432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406769" y="11284193"/>
          <a:ext cx="2916613" cy="279047"/>
          <a:chOff x="1941634" y="10140464"/>
          <a:chExt cx="2269174" cy="216000"/>
        </a:xfrm>
      </xdr:grpSpPr>
      <mc:AlternateContent xmlns:mc="http://schemas.openxmlformats.org/markup-compatibility/2006">
        <mc:Choice xmlns:a14="http://schemas.microsoft.com/office/drawing/2010/main" Requires="a14">
          <xdr:sp macro="" textlink="">
            <xdr:nvSpPr>
              <xdr:cNvPr id="17428" name="Scroll Bar 1044"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1941634" y="10140477"/>
                <a:ext cx="657225" cy="209550"/>
              </a:xfrm>
              <a:prstGeom prst="rect">
                <a:avLst/>
              </a:prstGeom>
              <a:noFill/>
              <a:ln w="9525">
                <a:miter lim="800000"/>
                <a:headEnd/>
                <a:tailEnd/>
              </a:ln>
            </xdr:spPr>
          </xdr:sp>
        </mc:Choice>
        <mc:Fallback/>
      </mc:AlternateContent>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2161614" y="10140464"/>
            <a:ext cx="2049194"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xdr:twoCellAnchor>
    <xdr:from>
      <xdr:col>7</xdr:col>
      <xdr:colOff>0</xdr:colOff>
      <xdr:row>55</xdr:row>
      <xdr:rowOff>32683</xdr:rowOff>
    </xdr:from>
    <xdr:to>
      <xdr:col>10</xdr:col>
      <xdr:colOff>1890846</xdr:colOff>
      <xdr:row>55</xdr:row>
      <xdr:rowOff>299356</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406769" y="17749183"/>
          <a:ext cx="2916615" cy="266673"/>
          <a:chOff x="1941635" y="10140461"/>
          <a:chExt cx="2269174" cy="216000"/>
        </a:xfrm>
      </xdr:grpSpPr>
      <mc:AlternateContent xmlns:mc="http://schemas.openxmlformats.org/markup-compatibility/2006">
        <mc:Choice xmlns:a14="http://schemas.microsoft.com/office/drawing/2010/main" Requires="a14">
          <xdr:sp macro="" textlink="">
            <xdr:nvSpPr>
              <xdr:cNvPr id="17429" name="Scroll Bar 1045"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2161614" y="10140461"/>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xdr:twoCellAnchor>
    <xdr:from>
      <xdr:col>7</xdr:col>
      <xdr:colOff>0</xdr:colOff>
      <xdr:row>70</xdr:row>
      <xdr:rowOff>32684</xdr:rowOff>
    </xdr:from>
    <xdr:to>
      <xdr:col>10</xdr:col>
      <xdr:colOff>1890846</xdr:colOff>
      <xdr:row>71</xdr:row>
      <xdr:rowOff>0</xdr:rowOff>
    </xdr:to>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1406769" y="21808299"/>
          <a:ext cx="2916615" cy="275047"/>
          <a:chOff x="1941635" y="10140462"/>
          <a:chExt cx="2269174" cy="216000"/>
        </a:xfrm>
      </xdr:grpSpPr>
      <mc:AlternateContent xmlns:mc="http://schemas.openxmlformats.org/markup-compatibility/2006">
        <mc:Choice xmlns:a14="http://schemas.microsoft.com/office/drawing/2010/main" Requires="a14">
          <xdr:sp macro="" textlink="">
            <xdr:nvSpPr>
              <xdr:cNvPr id="17430" name="Scroll Bar 1046"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2161614" y="10140462"/>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xdr:twoCellAnchor>
    <xdr:from>
      <xdr:col>7</xdr:col>
      <xdr:colOff>0</xdr:colOff>
      <xdr:row>156</xdr:row>
      <xdr:rowOff>18030</xdr:rowOff>
    </xdr:from>
    <xdr:to>
      <xdr:col>10</xdr:col>
      <xdr:colOff>1890846</xdr:colOff>
      <xdr:row>156</xdr:row>
      <xdr:rowOff>288030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1406769" y="44038184"/>
          <a:ext cx="2916615" cy="270000"/>
          <a:chOff x="1941635" y="10140462"/>
          <a:chExt cx="2269174" cy="216000"/>
        </a:xfrm>
      </xdr:grpSpPr>
      <mc:AlternateContent xmlns:mc="http://schemas.openxmlformats.org/markup-compatibility/2006">
        <mc:Choice xmlns:a14="http://schemas.microsoft.com/office/drawing/2010/main" Requires="a14">
          <xdr:sp macro="" textlink="">
            <xdr:nvSpPr>
              <xdr:cNvPr id="17431" name="Scroll Bar 1047"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2161614" y="10140462"/>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xdr:twoCellAnchor>
    <xdr:from>
      <xdr:col>7</xdr:col>
      <xdr:colOff>0</xdr:colOff>
      <xdr:row>173</xdr:row>
      <xdr:rowOff>32684</xdr:rowOff>
    </xdr:from>
    <xdr:to>
      <xdr:col>10</xdr:col>
      <xdr:colOff>1890846</xdr:colOff>
      <xdr:row>174</xdr:row>
      <xdr:rowOff>0</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1406769" y="48771376"/>
          <a:ext cx="2916615" cy="275047"/>
          <a:chOff x="1941635" y="10140462"/>
          <a:chExt cx="2269174" cy="216000"/>
        </a:xfrm>
      </xdr:grpSpPr>
      <mc:AlternateContent xmlns:mc="http://schemas.openxmlformats.org/markup-compatibility/2006">
        <mc:Choice xmlns:a14="http://schemas.microsoft.com/office/drawing/2010/main" Requires="a14">
          <xdr:sp macro="" textlink="">
            <xdr:nvSpPr>
              <xdr:cNvPr id="17432" name="Scroll Bar 1048"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1888" name="正方形/長方形 1887">
            <a:extLst>
              <a:ext uri="{FF2B5EF4-FFF2-40B4-BE49-F238E27FC236}">
                <a16:creationId xmlns:a16="http://schemas.microsoft.com/office/drawing/2014/main" id="{00000000-0008-0000-0300-000060070000}"/>
              </a:ext>
            </a:extLst>
          </xdr:cNvPr>
          <xdr:cNvSpPr/>
        </xdr:nvSpPr>
        <xdr:spPr>
          <a:xfrm>
            <a:off x="2161614" y="10140462"/>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mc:AlternateContent xmlns:mc="http://schemas.openxmlformats.org/markup-compatibility/2006">
    <mc:Choice xmlns:a14="http://schemas.microsoft.com/office/drawing/2010/main" Requires="a14">
      <xdr:twoCellAnchor editAs="oneCell">
        <xdr:from>
          <xdr:col>6</xdr:col>
          <xdr:colOff>0</xdr:colOff>
          <xdr:row>233</xdr:row>
          <xdr:rowOff>0</xdr:rowOff>
        </xdr:from>
        <xdr:to>
          <xdr:col>9</xdr:col>
          <xdr:colOff>0</xdr:colOff>
          <xdr:row>237</xdr:row>
          <xdr:rowOff>0</xdr:rowOff>
        </xdr:to>
        <xdr:sp macro="" textlink="">
          <xdr:nvSpPr>
            <xdr:cNvPr id="2026" name="G:Q3" hidden="1">
              <a:extLst>
                <a:ext uri="{63B3BB69-23CF-44E3-9099-C40C66FF867C}">
                  <a14:compatExt spid="_x0000_s2026"/>
                </a:ext>
                <a:ext uri="{FF2B5EF4-FFF2-40B4-BE49-F238E27FC236}">
                  <a16:creationId xmlns:a16="http://schemas.microsoft.com/office/drawing/2014/main" id="{00000000-0008-0000-0300-0000E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228</xdr:row>
          <xdr:rowOff>0</xdr:rowOff>
        </xdr:from>
        <xdr:to>
          <xdr:col>9</xdr:col>
          <xdr:colOff>0</xdr:colOff>
          <xdr:row>232</xdr:row>
          <xdr:rowOff>0</xdr:rowOff>
        </xdr:to>
        <xdr:sp macro="" textlink="">
          <xdr:nvSpPr>
            <xdr:cNvPr id="1954" name="G:Q6" hidden="1">
              <a:extLst>
                <a:ext uri="{63B3BB69-23CF-44E3-9099-C40C66FF867C}">
                  <a14:compatExt spid="_x0000_s1954"/>
                </a:ext>
                <a:ext uri="{FF2B5EF4-FFF2-40B4-BE49-F238E27FC236}">
                  <a16:creationId xmlns:a16="http://schemas.microsoft.com/office/drawing/2014/main" id="{00000000-0008-0000-0300-0000A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223</xdr:row>
          <xdr:rowOff>0</xdr:rowOff>
        </xdr:from>
        <xdr:to>
          <xdr:col>9</xdr:col>
          <xdr:colOff>0</xdr:colOff>
          <xdr:row>227</xdr:row>
          <xdr:rowOff>0</xdr:rowOff>
        </xdr:to>
        <xdr:sp macro="" textlink="">
          <xdr:nvSpPr>
            <xdr:cNvPr id="1953" name="G:Q5" hidden="1">
              <a:extLst>
                <a:ext uri="{63B3BB69-23CF-44E3-9099-C40C66FF867C}">
                  <a14:compatExt spid="_x0000_s1953"/>
                </a:ext>
                <a:ext uri="{FF2B5EF4-FFF2-40B4-BE49-F238E27FC236}">
                  <a16:creationId xmlns:a16="http://schemas.microsoft.com/office/drawing/2014/main" id="{00000000-0008-0000-0300-0000A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218</xdr:row>
          <xdr:rowOff>0</xdr:rowOff>
        </xdr:from>
        <xdr:to>
          <xdr:col>9</xdr:col>
          <xdr:colOff>0</xdr:colOff>
          <xdr:row>222</xdr:row>
          <xdr:rowOff>0</xdr:rowOff>
        </xdr:to>
        <xdr:sp macro="" textlink="">
          <xdr:nvSpPr>
            <xdr:cNvPr id="1952" name="G:Q4" hidden="1">
              <a:extLst>
                <a:ext uri="{63B3BB69-23CF-44E3-9099-C40C66FF867C}">
                  <a14:compatExt spid="_x0000_s1952"/>
                </a:ext>
                <a:ext uri="{FF2B5EF4-FFF2-40B4-BE49-F238E27FC236}">
                  <a16:creationId xmlns:a16="http://schemas.microsoft.com/office/drawing/2014/main" id="{00000000-0008-0000-0300-0000A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213</xdr:row>
          <xdr:rowOff>0</xdr:rowOff>
        </xdr:from>
        <xdr:to>
          <xdr:col>9</xdr:col>
          <xdr:colOff>0</xdr:colOff>
          <xdr:row>217</xdr:row>
          <xdr:rowOff>0</xdr:rowOff>
        </xdr:to>
        <xdr:sp macro="" textlink="">
          <xdr:nvSpPr>
            <xdr:cNvPr id="2025" name="G:Q3" hidden="1">
              <a:extLst>
                <a:ext uri="{63B3BB69-23CF-44E3-9099-C40C66FF867C}">
                  <a14:compatExt spid="_x0000_s2025"/>
                </a:ext>
                <a:ext uri="{FF2B5EF4-FFF2-40B4-BE49-F238E27FC236}">
                  <a16:creationId xmlns:a16="http://schemas.microsoft.com/office/drawing/2014/main" id="{00000000-0008-0000-0300-0000E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9</xdr:col>
          <xdr:colOff>0</xdr:colOff>
          <xdr:row>212</xdr:row>
          <xdr:rowOff>0</xdr:rowOff>
        </xdr:to>
        <xdr:sp macro="" textlink="">
          <xdr:nvSpPr>
            <xdr:cNvPr id="2024" name="G:Q2" hidden="1">
              <a:extLst>
                <a:ext uri="{63B3BB69-23CF-44E3-9099-C40C66FF867C}">
                  <a14:compatExt spid="_x0000_s2024"/>
                </a:ext>
                <a:ext uri="{FF2B5EF4-FFF2-40B4-BE49-F238E27FC236}">
                  <a16:creationId xmlns:a16="http://schemas.microsoft.com/office/drawing/2014/main" id="{00000000-0008-0000-0300-0000E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203</xdr:row>
          <xdr:rowOff>0</xdr:rowOff>
        </xdr:from>
        <xdr:to>
          <xdr:col>9</xdr:col>
          <xdr:colOff>0</xdr:colOff>
          <xdr:row>207</xdr:row>
          <xdr:rowOff>0</xdr:rowOff>
        </xdr:to>
        <xdr:sp macro="" textlink="">
          <xdr:nvSpPr>
            <xdr:cNvPr id="2023" name="G:Q1" hidden="1">
              <a:extLst>
                <a:ext uri="{63B3BB69-23CF-44E3-9099-C40C66FF867C}">
                  <a14:compatExt spid="_x0000_s2023"/>
                </a:ext>
                <a:ext uri="{FF2B5EF4-FFF2-40B4-BE49-F238E27FC236}">
                  <a16:creationId xmlns:a16="http://schemas.microsoft.com/office/drawing/2014/main" id="{00000000-0008-0000-0300-0000E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137</xdr:row>
          <xdr:rowOff>0</xdr:rowOff>
        </xdr:from>
        <xdr:to>
          <xdr:col>15</xdr:col>
          <xdr:colOff>0</xdr:colOff>
          <xdr:row>143</xdr:row>
          <xdr:rowOff>0</xdr:rowOff>
        </xdr:to>
        <xdr:sp macro="" textlink="">
          <xdr:nvSpPr>
            <xdr:cNvPr id="17639" name="FQ1-6" hidden="1">
              <a:extLst>
                <a:ext uri="{63B3BB69-23CF-44E3-9099-C40C66FF867C}">
                  <a14:compatExt spid="_x0000_s17639"/>
                </a:ext>
                <a:ext uri="{FF2B5EF4-FFF2-40B4-BE49-F238E27FC236}">
                  <a16:creationId xmlns:a16="http://schemas.microsoft.com/office/drawing/2014/main" id="{00000000-0008-0000-0300-0000E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189</xdr:row>
          <xdr:rowOff>0</xdr:rowOff>
        </xdr:from>
        <xdr:to>
          <xdr:col>15</xdr:col>
          <xdr:colOff>0</xdr:colOff>
          <xdr:row>194</xdr:row>
          <xdr:rowOff>0</xdr:rowOff>
        </xdr:to>
        <xdr:sp macro="" textlink="">
          <xdr:nvSpPr>
            <xdr:cNvPr id="17449" name="FQ1-5" hidden="1">
              <a:extLst>
                <a:ext uri="{63B3BB69-23CF-44E3-9099-C40C66FF867C}">
                  <a14:compatExt spid="_x0000_s17449"/>
                </a:ext>
                <a:ext uri="{FF2B5EF4-FFF2-40B4-BE49-F238E27FC236}">
                  <a16:creationId xmlns:a16="http://schemas.microsoft.com/office/drawing/2014/main" id="{00000000-0008-0000-0300-00002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15</xdr:col>
          <xdr:colOff>0</xdr:colOff>
          <xdr:row>188</xdr:row>
          <xdr:rowOff>0</xdr:rowOff>
        </xdr:to>
        <xdr:sp macro="" textlink="">
          <xdr:nvSpPr>
            <xdr:cNvPr id="17641" name="FQ1-4" hidden="1">
              <a:extLst>
                <a:ext uri="{63B3BB69-23CF-44E3-9099-C40C66FF867C}">
                  <a14:compatExt spid="_x0000_s17641"/>
                </a:ext>
                <a:ext uri="{FF2B5EF4-FFF2-40B4-BE49-F238E27FC236}">
                  <a16:creationId xmlns:a16="http://schemas.microsoft.com/office/drawing/2014/main" id="{00000000-0008-0000-0300-0000E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00000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76200</xdr:rowOff>
        </xdr:from>
        <xdr:to>
          <xdr:col>15</xdr:col>
          <xdr:colOff>0</xdr:colOff>
          <xdr:row>183</xdr:row>
          <xdr:rowOff>0</xdr:rowOff>
        </xdr:to>
        <xdr:sp macro="" textlink="">
          <xdr:nvSpPr>
            <xdr:cNvPr id="17447" name="FQ1-3" hidden="1">
              <a:extLst>
                <a:ext uri="{63B3BB69-23CF-44E3-9099-C40C66FF867C}">
                  <a14:compatExt spid="_x0000_s17447"/>
                </a:ext>
                <a:ext uri="{FF2B5EF4-FFF2-40B4-BE49-F238E27FC236}">
                  <a16:creationId xmlns:a16="http://schemas.microsoft.com/office/drawing/2014/main" id="{00000000-0008-0000-0300-00002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173</xdr:row>
          <xdr:rowOff>0</xdr:rowOff>
        </xdr:from>
        <xdr:to>
          <xdr:col>15</xdr:col>
          <xdr:colOff>0</xdr:colOff>
          <xdr:row>178</xdr:row>
          <xdr:rowOff>0</xdr:rowOff>
        </xdr:to>
        <xdr:sp macro="" textlink="">
          <xdr:nvSpPr>
            <xdr:cNvPr id="17446" name="FQ1-2" hidden="1">
              <a:extLst>
                <a:ext uri="{63B3BB69-23CF-44E3-9099-C40C66FF867C}">
                  <a14:compatExt spid="_x0000_s17446"/>
                </a:ext>
                <a:ext uri="{FF2B5EF4-FFF2-40B4-BE49-F238E27FC236}">
                  <a16:creationId xmlns:a16="http://schemas.microsoft.com/office/drawing/2014/main" id="{00000000-0008-0000-0300-00002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15</xdr:col>
          <xdr:colOff>0</xdr:colOff>
          <xdr:row>172</xdr:row>
          <xdr:rowOff>0</xdr:rowOff>
        </xdr:to>
        <xdr:sp macro="" textlink="">
          <xdr:nvSpPr>
            <xdr:cNvPr id="17445" name="FQ1-1" hidden="1">
              <a:extLst>
                <a:ext uri="{63B3BB69-23CF-44E3-9099-C40C66FF867C}">
                  <a14:compatExt spid="_x0000_s17445"/>
                </a:ext>
                <a:ext uri="{FF2B5EF4-FFF2-40B4-BE49-F238E27FC236}">
                  <a16:creationId xmlns:a16="http://schemas.microsoft.com/office/drawing/2014/main" id="{00000000-0008-0000-03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9</xdr:col>
          <xdr:colOff>0</xdr:colOff>
          <xdr:row>172</xdr:row>
          <xdr:rowOff>0</xdr:rowOff>
        </xdr:to>
        <xdr:sp macro="" textlink="">
          <xdr:nvSpPr>
            <xdr:cNvPr id="17458" name="F:Q1" hidden="1">
              <a:extLst>
                <a:ext uri="{63B3BB69-23CF-44E3-9099-C40C66FF867C}">
                  <a14:compatExt spid="_x0000_s17458"/>
                </a:ext>
                <a:ext uri="{FF2B5EF4-FFF2-40B4-BE49-F238E27FC236}">
                  <a16:creationId xmlns:a16="http://schemas.microsoft.com/office/drawing/2014/main" id="{00000000-0008-0000-0300-00003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9</xdr:col>
          <xdr:colOff>0</xdr:colOff>
          <xdr:row>168</xdr:row>
          <xdr:rowOff>0</xdr:rowOff>
        </xdr:to>
        <xdr:sp macro="" textlink="">
          <xdr:nvSpPr>
            <xdr:cNvPr id="17626" name="F:Q0" hidden="1">
              <a:extLst>
                <a:ext uri="{63B3BB69-23CF-44E3-9099-C40C66FF867C}">
                  <a14:compatExt spid="_x0000_s17626"/>
                </a:ext>
                <a:ext uri="{FF2B5EF4-FFF2-40B4-BE49-F238E27FC236}">
                  <a16:creationId xmlns:a16="http://schemas.microsoft.com/office/drawing/2014/main" id="{00000000-0008-0000-0300-0000D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156</xdr:row>
          <xdr:rowOff>0</xdr:rowOff>
        </xdr:from>
        <xdr:to>
          <xdr:col>15</xdr:col>
          <xdr:colOff>0</xdr:colOff>
          <xdr:row>162</xdr:row>
          <xdr:rowOff>142875</xdr:rowOff>
        </xdr:to>
        <xdr:sp macro="" textlink="">
          <xdr:nvSpPr>
            <xdr:cNvPr id="17453" name="EQ1-2" hidden="1">
              <a:extLst>
                <a:ext uri="{63B3BB69-23CF-44E3-9099-C40C66FF867C}">
                  <a14:compatExt spid="_x0000_s17453"/>
                </a:ext>
                <a:ext uri="{FF2B5EF4-FFF2-40B4-BE49-F238E27FC236}">
                  <a16:creationId xmlns:a16="http://schemas.microsoft.com/office/drawing/2014/main" id="{00000000-0008-0000-0300-00002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150</xdr:row>
          <xdr:rowOff>47625</xdr:rowOff>
        </xdr:from>
        <xdr:to>
          <xdr:col>14</xdr:col>
          <xdr:colOff>171450</xdr:colOff>
          <xdr:row>156</xdr:row>
          <xdr:rowOff>47625</xdr:rowOff>
        </xdr:to>
        <xdr:sp macro="" textlink="">
          <xdr:nvSpPr>
            <xdr:cNvPr id="17443" name="EQ1-1" hidden="1">
              <a:extLst>
                <a:ext uri="{63B3BB69-23CF-44E3-9099-C40C66FF867C}">
                  <a14:compatExt spid="_x0000_s17443"/>
                </a:ext>
                <a:ext uri="{FF2B5EF4-FFF2-40B4-BE49-F238E27FC236}">
                  <a16:creationId xmlns:a16="http://schemas.microsoft.com/office/drawing/2014/main" id="{00000000-0008-0000-0300-00002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9</xdr:col>
          <xdr:colOff>0</xdr:colOff>
          <xdr:row>154</xdr:row>
          <xdr:rowOff>0</xdr:rowOff>
        </xdr:to>
        <xdr:sp macro="" textlink="">
          <xdr:nvSpPr>
            <xdr:cNvPr id="17456" name="E:Q1" hidden="1">
              <a:extLst>
                <a:ext uri="{63B3BB69-23CF-44E3-9099-C40C66FF867C}">
                  <a14:compatExt spid="_x0000_s17456"/>
                </a:ext>
                <a:ext uri="{FF2B5EF4-FFF2-40B4-BE49-F238E27FC236}">
                  <a16:creationId xmlns:a16="http://schemas.microsoft.com/office/drawing/2014/main" id="{00000000-0008-0000-0300-00003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9</xdr:col>
          <xdr:colOff>0</xdr:colOff>
          <xdr:row>150</xdr:row>
          <xdr:rowOff>0</xdr:rowOff>
        </xdr:to>
        <xdr:sp macro="" textlink="">
          <xdr:nvSpPr>
            <xdr:cNvPr id="17507" name="E:Q0" hidden="1">
              <a:extLst>
                <a:ext uri="{63B3BB69-23CF-44E3-9099-C40C66FF867C}">
                  <a14:compatExt spid="_x0000_s17507"/>
                </a:ext>
                <a:ext uri="{FF2B5EF4-FFF2-40B4-BE49-F238E27FC236}">
                  <a16:creationId xmlns:a16="http://schemas.microsoft.com/office/drawing/2014/main" id="{00000000-0008-0000-0300-00006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0</xdr:rowOff>
        </xdr:from>
        <xdr:to>
          <xdr:col>15</xdr:col>
          <xdr:colOff>0</xdr:colOff>
          <xdr:row>136</xdr:row>
          <xdr:rowOff>0</xdr:rowOff>
        </xdr:to>
        <xdr:sp macro="" textlink="">
          <xdr:nvSpPr>
            <xdr:cNvPr id="17485" name="DQ1-5" hidden="1">
              <a:extLst>
                <a:ext uri="{63B3BB69-23CF-44E3-9099-C40C66FF867C}">
                  <a14:compatExt spid="_x0000_s17485"/>
                </a:ext>
                <a:ext uri="{FF2B5EF4-FFF2-40B4-BE49-F238E27FC236}">
                  <a16:creationId xmlns:a16="http://schemas.microsoft.com/office/drawing/2014/main" id="{00000000-0008-0000-0300-00004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125</xdr:row>
          <xdr:rowOff>0</xdr:rowOff>
        </xdr:from>
        <xdr:to>
          <xdr:col>15</xdr:col>
          <xdr:colOff>0</xdr:colOff>
          <xdr:row>130</xdr:row>
          <xdr:rowOff>0</xdr:rowOff>
        </xdr:to>
        <xdr:sp macro="" textlink="">
          <xdr:nvSpPr>
            <xdr:cNvPr id="17484" name="DQ1-4" hidden="1">
              <a:extLst>
                <a:ext uri="{63B3BB69-23CF-44E3-9099-C40C66FF867C}">
                  <a14:compatExt spid="_x0000_s17484"/>
                </a:ext>
                <a:ext uri="{FF2B5EF4-FFF2-40B4-BE49-F238E27FC236}">
                  <a16:creationId xmlns:a16="http://schemas.microsoft.com/office/drawing/2014/main" id="{00000000-0008-0000-0300-00004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15</xdr:col>
          <xdr:colOff>0</xdr:colOff>
          <xdr:row>124</xdr:row>
          <xdr:rowOff>0</xdr:rowOff>
        </xdr:to>
        <xdr:sp macro="" textlink="">
          <xdr:nvSpPr>
            <xdr:cNvPr id="17483" name="DQ1-3" hidden="1">
              <a:extLst>
                <a:ext uri="{63B3BB69-23CF-44E3-9099-C40C66FF867C}">
                  <a14:compatExt spid="_x0000_s17483"/>
                </a:ext>
                <a:ext uri="{FF2B5EF4-FFF2-40B4-BE49-F238E27FC236}">
                  <a16:creationId xmlns:a16="http://schemas.microsoft.com/office/drawing/2014/main" id="{00000000-0008-0000-0300-00004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113</xdr:row>
          <xdr:rowOff>0</xdr:rowOff>
        </xdr:from>
        <xdr:to>
          <xdr:col>15</xdr:col>
          <xdr:colOff>0</xdr:colOff>
          <xdr:row>118</xdr:row>
          <xdr:rowOff>0</xdr:rowOff>
        </xdr:to>
        <xdr:sp macro="" textlink="">
          <xdr:nvSpPr>
            <xdr:cNvPr id="17482" name="DQ1-2" hidden="1">
              <a:extLst>
                <a:ext uri="{63B3BB69-23CF-44E3-9099-C40C66FF867C}">
                  <a14:compatExt spid="_x0000_s17482"/>
                </a:ext>
                <a:ext uri="{FF2B5EF4-FFF2-40B4-BE49-F238E27FC236}">
                  <a16:creationId xmlns:a16="http://schemas.microsoft.com/office/drawing/2014/main" id="{00000000-0008-0000-0300-00004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0</xdr:colOff>
          <xdr:row>112</xdr:row>
          <xdr:rowOff>0</xdr:rowOff>
        </xdr:to>
        <xdr:sp macro="" textlink="">
          <xdr:nvSpPr>
            <xdr:cNvPr id="17481" name="DQ1-1" hidden="1">
              <a:extLst>
                <a:ext uri="{63B3BB69-23CF-44E3-9099-C40C66FF867C}">
                  <a14:compatExt spid="_x0000_s17481"/>
                </a:ext>
                <a:ext uri="{FF2B5EF4-FFF2-40B4-BE49-F238E27FC236}">
                  <a16:creationId xmlns:a16="http://schemas.microsoft.com/office/drawing/2014/main" id="{00000000-0008-0000-0300-00004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9</xdr:col>
          <xdr:colOff>0</xdr:colOff>
          <xdr:row>111</xdr:row>
          <xdr:rowOff>0</xdr:rowOff>
        </xdr:to>
        <xdr:sp macro="" textlink="">
          <xdr:nvSpPr>
            <xdr:cNvPr id="17480" name="D:Q1" hidden="1">
              <a:extLst>
                <a:ext uri="{63B3BB69-23CF-44E3-9099-C40C66FF867C}">
                  <a14:compatExt spid="_x0000_s17480"/>
                </a:ext>
                <a:ext uri="{FF2B5EF4-FFF2-40B4-BE49-F238E27FC236}">
                  <a16:creationId xmlns:a16="http://schemas.microsoft.com/office/drawing/2014/main" id="{00000000-0008-0000-0300-00004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9</xdr:col>
          <xdr:colOff>0</xdr:colOff>
          <xdr:row>107</xdr:row>
          <xdr:rowOff>0</xdr:rowOff>
        </xdr:to>
        <xdr:sp macro="" textlink="">
          <xdr:nvSpPr>
            <xdr:cNvPr id="17506" name="D:Q0" hidden="1">
              <a:extLst>
                <a:ext uri="{63B3BB69-23CF-44E3-9099-C40C66FF867C}">
                  <a14:compatExt spid="_x0000_s17506"/>
                </a:ext>
                <a:ext uri="{FF2B5EF4-FFF2-40B4-BE49-F238E27FC236}">
                  <a16:creationId xmlns:a16="http://schemas.microsoft.com/office/drawing/2014/main" id="{00000000-0008-0000-0300-00006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15</xdr:col>
          <xdr:colOff>0</xdr:colOff>
          <xdr:row>100</xdr:row>
          <xdr:rowOff>0</xdr:rowOff>
        </xdr:to>
        <xdr:sp macro="" textlink="">
          <xdr:nvSpPr>
            <xdr:cNvPr id="17637" name="CQ1-6" hidden="1">
              <a:extLst>
                <a:ext uri="{63B3BB69-23CF-44E3-9099-C40C66FF867C}">
                  <a14:compatExt spid="_x0000_s17637"/>
                </a:ext>
                <a:ext uri="{FF2B5EF4-FFF2-40B4-BE49-F238E27FC236}">
                  <a16:creationId xmlns:a16="http://schemas.microsoft.com/office/drawing/2014/main" id="{00000000-0008-0000-0300-0000E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0</xdr:colOff>
          <xdr:row>93</xdr:row>
          <xdr:rowOff>0</xdr:rowOff>
        </xdr:to>
        <xdr:sp macro="" textlink="">
          <xdr:nvSpPr>
            <xdr:cNvPr id="17441" name="CQ1-5"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15</xdr:col>
          <xdr:colOff>0</xdr:colOff>
          <xdr:row>87</xdr:row>
          <xdr:rowOff>0</xdr:rowOff>
        </xdr:to>
        <xdr:sp macro="" textlink="">
          <xdr:nvSpPr>
            <xdr:cNvPr id="17440" name="CQ1-4" hidden="1">
              <a:extLst>
                <a:ext uri="{63B3BB69-23CF-44E3-9099-C40C66FF867C}">
                  <a14:compatExt spid="_x0000_s17440"/>
                </a:ext>
                <a:ext uri="{FF2B5EF4-FFF2-40B4-BE49-F238E27FC236}">
                  <a16:creationId xmlns:a16="http://schemas.microsoft.com/office/drawing/2014/main" id="{00000000-0008-0000-0300-00002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15</xdr:col>
          <xdr:colOff>0</xdr:colOff>
          <xdr:row>80</xdr:row>
          <xdr:rowOff>0</xdr:rowOff>
        </xdr:to>
        <xdr:sp macro="" textlink="">
          <xdr:nvSpPr>
            <xdr:cNvPr id="17439" name="CQ1-3"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0</xdr:colOff>
          <xdr:row>75</xdr:row>
          <xdr:rowOff>0</xdr:rowOff>
        </xdr:to>
        <xdr:sp macro="" textlink="">
          <xdr:nvSpPr>
            <xdr:cNvPr id="17438" name="CQ1-2"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15</xdr:col>
          <xdr:colOff>0</xdr:colOff>
          <xdr:row>69</xdr:row>
          <xdr:rowOff>0</xdr:rowOff>
        </xdr:to>
        <xdr:sp macro="" textlink="">
          <xdr:nvSpPr>
            <xdr:cNvPr id="17437" name="CQ1-1"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9</xdr:col>
          <xdr:colOff>0</xdr:colOff>
          <xdr:row>68</xdr:row>
          <xdr:rowOff>0</xdr:rowOff>
        </xdr:to>
        <xdr:sp macro="" textlink="">
          <xdr:nvSpPr>
            <xdr:cNvPr id="17423" name="C:Q1"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361950</xdr:rowOff>
        </xdr:from>
        <xdr:to>
          <xdr:col>9</xdr:col>
          <xdr:colOff>0</xdr:colOff>
          <xdr:row>64</xdr:row>
          <xdr:rowOff>0</xdr:rowOff>
        </xdr:to>
        <xdr:sp macro="" textlink="">
          <xdr:nvSpPr>
            <xdr:cNvPr id="17622" name="CQ:0" hidden="1">
              <a:extLst>
                <a:ext uri="{63B3BB69-23CF-44E3-9099-C40C66FF867C}">
                  <a14:compatExt spid="_x0000_s17622"/>
                </a:ext>
                <a:ext uri="{FF2B5EF4-FFF2-40B4-BE49-F238E27FC236}">
                  <a16:creationId xmlns:a16="http://schemas.microsoft.com/office/drawing/2014/main" id="{00000000-0008-0000-0300-0000D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15</xdr:col>
          <xdr:colOff>0</xdr:colOff>
          <xdr:row>55</xdr:row>
          <xdr:rowOff>0</xdr:rowOff>
        </xdr:to>
        <xdr:sp macro="" textlink="">
          <xdr:nvSpPr>
            <xdr:cNvPr id="17452" name="BQ3-1" hidden="1">
              <a:extLst>
                <a:ext uri="{63B3BB69-23CF-44E3-9099-C40C66FF867C}">
                  <a14:compatExt spid="_x0000_s17452"/>
                </a:ext>
                <a:ext uri="{FF2B5EF4-FFF2-40B4-BE49-F238E27FC236}">
                  <a16:creationId xmlns:a16="http://schemas.microsoft.com/office/drawing/2014/main" id="{00000000-0008-0000-0300-00002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51</xdr:row>
          <xdr:rowOff>0</xdr:rowOff>
        </xdr:from>
        <xdr:to>
          <xdr:col>9</xdr:col>
          <xdr:colOff>0</xdr:colOff>
          <xdr:row>55</xdr:row>
          <xdr:rowOff>0</xdr:rowOff>
        </xdr:to>
        <xdr:sp macro="" textlink="">
          <xdr:nvSpPr>
            <xdr:cNvPr id="1959" name="B:Q3" hidden="1">
              <a:extLst>
                <a:ext uri="{63B3BB69-23CF-44E3-9099-C40C66FF867C}">
                  <a14:compatExt spid="_x0000_s1959"/>
                </a:ext>
                <a:ext uri="{FF2B5EF4-FFF2-40B4-BE49-F238E27FC236}">
                  <a16:creationId xmlns:a16="http://schemas.microsoft.com/office/drawing/2014/main" id="{00000000-0008-0000-0300-0000A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0</xdr:colOff>
          <xdr:row>50</xdr:row>
          <xdr:rowOff>0</xdr:rowOff>
        </xdr:to>
        <xdr:sp macro="" textlink="">
          <xdr:nvSpPr>
            <xdr:cNvPr id="17436" name="BQ2-3"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0</xdr:colOff>
          <xdr:row>45</xdr:row>
          <xdr:rowOff>0</xdr:rowOff>
        </xdr:to>
        <xdr:sp macro="" textlink="">
          <xdr:nvSpPr>
            <xdr:cNvPr id="17435" name="BQ2-2"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15</xdr:col>
          <xdr:colOff>0</xdr:colOff>
          <xdr:row>40</xdr:row>
          <xdr:rowOff>0</xdr:rowOff>
        </xdr:to>
        <xdr:sp macro="" textlink="">
          <xdr:nvSpPr>
            <xdr:cNvPr id="17434" name="BQ2-1"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15</xdr:col>
          <xdr:colOff>0</xdr:colOff>
          <xdr:row>34</xdr:row>
          <xdr:rowOff>0</xdr:rowOff>
        </xdr:to>
        <xdr:sp macro="" textlink="">
          <xdr:nvSpPr>
            <xdr:cNvPr id="1529" name="BQ1-2" hidden="1">
              <a:extLst>
                <a:ext uri="{63B3BB69-23CF-44E3-9099-C40C66FF867C}">
                  <a14:compatExt spid="_x0000_s1529"/>
                </a:ext>
                <a:ext uri="{FF2B5EF4-FFF2-40B4-BE49-F238E27FC236}">
                  <a16:creationId xmlns:a16="http://schemas.microsoft.com/office/drawing/2014/main" id="{00000000-0008-0000-0300-0000F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39</xdr:row>
          <xdr:rowOff>0</xdr:rowOff>
        </xdr:to>
        <xdr:sp macro="" textlink="">
          <xdr:nvSpPr>
            <xdr:cNvPr id="17454" name="B:Q2" hidden="1">
              <a:extLst>
                <a:ext uri="{63B3BB69-23CF-44E3-9099-C40C66FF867C}">
                  <a14:compatExt spid="_x0000_s17454"/>
                </a:ext>
                <a:ext uri="{FF2B5EF4-FFF2-40B4-BE49-F238E27FC236}">
                  <a16:creationId xmlns:a16="http://schemas.microsoft.com/office/drawing/2014/main" id="{00000000-0008-0000-0300-00002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0</xdr:colOff>
          <xdr:row>28</xdr:row>
          <xdr:rowOff>0</xdr:rowOff>
        </xdr:to>
        <xdr:sp macro="" textlink="">
          <xdr:nvSpPr>
            <xdr:cNvPr id="17451" name="BQ1-1" hidden="1">
              <a:extLst>
                <a:ext uri="{63B3BB69-23CF-44E3-9099-C40C66FF867C}">
                  <a14:compatExt spid="_x0000_s17451"/>
                </a:ext>
                <a:ext uri="{FF2B5EF4-FFF2-40B4-BE49-F238E27FC236}">
                  <a16:creationId xmlns:a16="http://schemas.microsoft.com/office/drawing/2014/main" id="{00000000-0008-0000-0300-00002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9</xdr:col>
          <xdr:colOff>0</xdr:colOff>
          <xdr:row>28</xdr:row>
          <xdr:rowOff>0</xdr:rowOff>
        </xdr:to>
        <xdr:sp macro="" textlink="">
          <xdr:nvSpPr>
            <xdr:cNvPr id="17629" name="B:Q1" hidden="1">
              <a:extLst>
                <a:ext uri="{63B3BB69-23CF-44E3-9099-C40C66FF867C}">
                  <a14:compatExt spid="_x0000_s17629"/>
                </a:ext>
                <a:ext uri="{FF2B5EF4-FFF2-40B4-BE49-F238E27FC236}">
                  <a16:creationId xmlns:a16="http://schemas.microsoft.com/office/drawing/2014/main" id="{00000000-0008-0000-0300-0000D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9</xdr:col>
          <xdr:colOff>0</xdr:colOff>
          <xdr:row>23</xdr:row>
          <xdr:rowOff>0</xdr:rowOff>
        </xdr:to>
        <xdr:sp macro="" textlink="">
          <xdr:nvSpPr>
            <xdr:cNvPr id="17630" name="B:Q0" hidden="1">
              <a:extLst>
                <a:ext uri="{63B3BB69-23CF-44E3-9099-C40C66FF867C}">
                  <a14:compatExt spid="_x0000_s17630"/>
                </a:ext>
                <a:ext uri="{FF2B5EF4-FFF2-40B4-BE49-F238E27FC236}">
                  <a16:creationId xmlns:a16="http://schemas.microsoft.com/office/drawing/2014/main" id="{00000000-0008-0000-0300-0000D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9</xdr:col>
          <xdr:colOff>0</xdr:colOff>
          <xdr:row>18</xdr:row>
          <xdr:rowOff>0</xdr:rowOff>
        </xdr:to>
        <xdr:sp macro="" textlink="">
          <xdr:nvSpPr>
            <xdr:cNvPr id="17459" name="A:Q1" hidden="1">
              <a:extLst>
                <a:ext uri="{63B3BB69-23CF-44E3-9099-C40C66FF867C}">
                  <a14:compatExt spid="_x0000_s17459"/>
                </a:ext>
                <a:ext uri="{FF2B5EF4-FFF2-40B4-BE49-F238E27FC236}">
                  <a16:creationId xmlns:a16="http://schemas.microsoft.com/office/drawing/2014/main" id="{00000000-0008-0000-03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xdr:twoCellAnchor>
    <xdr:from>
      <xdr:col>16</xdr:col>
      <xdr:colOff>0</xdr:colOff>
      <xdr:row>239</xdr:row>
      <xdr:rowOff>0</xdr:rowOff>
    </xdr:from>
    <xdr:to>
      <xdr:col>17</xdr:col>
      <xdr:colOff>0</xdr:colOff>
      <xdr:row>240</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70551" y="64083640"/>
          <a:ext cx="4622427" cy="952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8</xdr:row>
      <xdr:rowOff>0</xdr:rowOff>
    </xdr:from>
    <xdr:to>
      <xdr:col>17</xdr:col>
      <xdr:colOff>0</xdr:colOff>
      <xdr:row>9</xdr:row>
      <xdr:rowOff>0</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9652000" y="5111750"/>
          <a:ext cx="4619625" cy="365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0</xdr:colOff>
      <xdr:row>9</xdr:row>
      <xdr:rowOff>0</xdr:rowOff>
    </xdr:from>
    <xdr:to>
      <xdr:col>17</xdr:col>
      <xdr:colOff>0</xdr:colOff>
      <xdr:row>10</xdr:row>
      <xdr:rowOff>0</xdr:rowOff>
    </xdr:to>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300-000007000000}"/>
            </a:ext>
          </a:extLst>
        </xdr:cNvPr>
        <xdr:cNvSpPr/>
      </xdr:nvSpPr>
      <xdr:spPr>
        <a:xfrm>
          <a:off x="9652000" y="5476875"/>
          <a:ext cx="4619625" cy="365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0</xdr:colOff>
      <xdr:row>10</xdr:row>
      <xdr:rowOff>0</xdr:rowOff>
    </xdr:from>
    <xdr:to>
      <xdr:col>17</xdr:col>
      <xdr:colOff>0</xdr:colOff>
      <xdr:row>11</xdr:row>
      <xdr:rowOff>0</xdr:rowOff>
    </xdr:to>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9652000" y="5842000"/>
          <a:ext cx="4619625" cy="365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0</xdr:colOff>
      <xdr:row>11</xdr:row>
      <xdr:rowOff>0</xdr:rowOff>
    </xdr:from>
    <xdr:to>
      <xdr:col>17</xdr:col>
      <xdr:colOff>0</xdr:colOff>
      <xdr:row>12</xdr:row>
      <xdr:rowOff>0</xdr:rowOff>
    </xdr:to>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a:xfrm>
          <a:off x="9652000" y="6207125"/>
          <a:ext cx="4619625" cy="365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8</xdr:col>
          <xdr:colOff>0</xdr:colOff>
          <xdr:row>109</xdr:row>
          <xdr:rowOff>0</xdr:rowOff>
        </xdr:to>
        <xdr:sp macro="" textlink="">
          <xdr:nvSpPr>
            <xdr:cNvPr id="17460" name="Option Button 1076" hidden="1">
              <a:extLst>
                <a:ext uri="{63B3BB69-23CF-44E3-9099-C40C66FF867C}">
                  <a14:compatExt spid="_x0000_s17460"/>
                </a:ext>
                <a:ext uri="{FF2B5EF4-FFF2-40B4-BE49-F238E27FC236}">
                  <a16:creationId xmlns:a16="http://schemas.microsoft.com/office/drawing/2014/main" id="{00000000-0008-0000-03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8</xdr:col>
          <xdr:colOff>0</xdr:colOff>
          <xdr:row>110</xdr:row>
          <xdr:rowOff>0</xdr:rowOff>
        </xdr:to>
        <xdr:sp macro="" textlink="">
          <xdr:nvSpPr>
            <xdr:cNvPr id="17461" name="Option Button 1077" hidden="1">
              <a:extLst>
                <a:ext uri="{63B3BB69-23CF-44E3-9099-C40C66FF867C}">
                  <a14:compatExt spid="_x0000_s17461"/>
                </a:ext>
                <a:ext uri="{FF2B5EF4-FFF2-40B4-BE49-F238E27FC236}">
                  <a16:creationId xmlns:a16="http://schemas.microsoft.com/office/drawing/2014/main" id="{00000000-0008-0000-03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0</xdr:rowOff>
        </xdr:from>
        <xdr:to>
          <xdr:col>14</xdr:col>
          <xdr:colOff>0</xdr:colOff>
          <xdr:row>109</xdr:row>
          <xdr:rowOff>0</xdr:rowOff>
        </xdr:to>
        <xdr:sp macro="" textlink="">
          <xdr:nvSpPr>
            <xdr:cNvPr id="17462" name="Option Button 1078" hidden="1">
              <a:extLst>
                <a:ext uri="{63B3BB69-23CF-44E3-9099-C40C66FF867C}">
                  <a14:compatExt spid="_x0000_s17462"/>
                </a:ext>
                <a:ext uri="{FF2B5EF4-FFF2-40B4-BE49-F238E27FC236}">
                  <a16:creationId xmlns:a16="http://schemas.microsoft.com/office/drawing/2014/main" id="{00000000-0008-0000-03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14</xdr:col>
          <xdr:colOff>0</xdr:colOff>
          <xdr:row>110</xdr:row>
          <xdr:rowOff>0</xdr:rowOff>
        </xdr:to>
        <xdr:sp macro="" textlink="">
          <xdr:nvSpPr>
            <xdr:cNvPr id="17463" name="Option Button 1079" hidden="1">
              <a:extLst>
                <a:ext uri="{63B3BB69-23CF-44E3-9099-C40C66FF867C}">
                  <a14:compatExt spid="_x0000_s17463"/>
                </a:ext>
                <a:ext uri="{FF2B5EF4-FFF2-40B4-BE49-F238E27FC236}">
                  <a16:creationId xmlns:a16="http://schemas.microsoft.com/office/drawing/2014/main" id="{00000000-0008-0000-03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114</xdr:row>
          <xdr:rowOff>0</xdr:rowOff>
        </xdr:from>
        <xdr:to>
          <xdr:col>14</xdr:col>
          <xdr:colOff>0</xdr:colOff>
          <xdr:row>115</xdr:row>
          <xdr:rowOff>0</xdr:rowOff>
        </xdr:to>
        <xdr:sp macro="" textlink="">
          <xdr:nvSpPr>
            <xdr:cNvPr id="17464" name="Option Button 1080" hidden="1">
              <a:extLst>
                <a:ext uri="{63B3BB69-23CF-44E3-9099-C40C66FF867C}">
                  <a14:compatExt spid="_x0000_s17464"/>
                </a:ext>
                <a:ext uri="{FF2B5EF4-FFF2-40B4-BE49-F238E27FC236}">
                  <a16:creationId xmlns:a16="http://schemas.microsoft.com/office/drawing/2014/main" id="{00000000-0008-0000-03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0</xdr:rowOff>
        </xdr:from>
        <xdr:to>
          <xdr:col>14</xdr:col>
          <xdr:colOff>0</xdr:colOff>
          <xdr:row>116</xdr:row>
          <xdr:rowOff>0</xdr:rowOff>
        </xdr:to>
        <xdr:sp macro="" textlink="">
          <xdr:nvSpPr>
            <xdr:cNvPr id="17465" name="Option Button 1081" hidden="1">
              <a:extLst>
                <a:ext uri="{63B3BB69-23CF-44E3-9099-C40C66FF867C}">
                  <a14:compatExt spid="_x0000_s17465"/>
                </a:ext>
                <a:ext uri="{FF2B5EF4-FFF2-40B4-BE49-F238E27FC236}">
                  <a16:creationId xmlns:a16="http://schemas.microsoft.com/office/drawing/2014/main" id="{00000000-0008-0000-03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116</xdr:row>
          <xdr:rowOff>0</xdr:rowOff>
        </xdr:from>
        <xdr:to>
          <xdr:col>14</xdr:col>
          <xdr:colOff>0</xdr:colOff>
          <xdr:row>117</xdr:row>
          <xdr:rowOff>0</xdr:rowOff>
        </xdr:to>
        <xdr:sp macro="" textlink="">
          <xdr:nvSpPr>
            <xdr:cNvPr id="17466" name="Option Button 1082" hidden="1">
              <a:extLst>
                <a:ext uri="{63B3BB69-23CF-44E3-9099-C40C66FF867C}">
                  <a14:compatExt spid="_x0000_s17466"/>
                </a:ext>
                <a:ext uri="{FF2B5EF4-FFF2-40B4-BE49-F238E27FC236}">
                  <a16:creationId xmlns:a16="http://schemas.microsoft.com/office/drawing/2014/main" id="{00000000-0008-0000-03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120</xdr:row>
          <xdr:rowOff>0</xdr:rowOff>
        </xdr:from>
        <xdr:to>
          <xdr:col>14</xdr:col>
          <xdr:colOff>0</xdr:colOff>
          <xdr:row>121</xdr:row>
          <xdr:rowOff>0</xdr:rowOff>
        </xdr:to>
        <xdr:sp macro="" textlink="">
          <xdr:nvSpPr>
            <xdr:cNvPr id="17467" name="Option Button 1083" hidden="1">
              <a:extLst>
                <a:ext uri="{63B3BB69-23CF-44E3-9099-C40C66FF867C}">
                  <a14:compatExt spid="_x0000_s17467"/>
                </a:ext>
                <a:ext uri="{FF2B5EF4-FFF2-40B4-BE49-F238E27FC236}">
                  <a16:creationId xmlns:a16="http://schemas.microsoft.com/office/drawing/2014/main" id="{00000000-0008-0000-03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xdr:row>
          <xdr:rowOff>0</xdr:rowOff>
        </xdr:from>
        <xdr:to>
          <xdr:col>14</xdr:col>
          <xdr:colOff>0</xdr:colOff>
          <xdr:row>111</xdr:row>
          <xdr:rowOff>0</xdr:rowOff>
        </xdr:to>
        <xdr:sp macro="" textlink="">
          <xdr:nvSpPr>
            <xdr:cNvPr id="17468" name="Option Button 1084" hidden="1">
              <a:extLst>
                <a:ext uri="{63B3BB69-23CF-44E3-9099-C40C66FF867C}">
                  <a14:compatExt spid="_x0000_s17468"/>
                </a:ext>
                <a:ext uri="{FF2B5EF4-FFF2-40B4-BE49-F238E27FC236}">
                  <a16:creationId xmlns:a16="http://schemas.microsoft.com/office/drawing/2014/main" id="{00000000-0008-0000-03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0</xdr:rowOff>
        </xdr:from>
        <xdr:to>
          <xdr:col>14</xdr:col>
          <xdr:colOff>0</xdr:colOff>
          <xdr:row>122</xdr:row>
          <xdr:rowOff>0</xdr:rowOff>
        </xdr:to>
        <xdr:sp macro="" textlink="">
          <xdr:nvSpPr>
            <xdr:cNvPr id="17469" name="Option Button 1085" hidden="1">
              <a:extLst>
                <a:ext uri="{63B3BB69-23CF-44E3-9099-C40C66FF867C}">
                  <a14:compatExt spid="_x0000_s17469"/>
                </a:ext>
                <a:ext uri="{FF2B5EF4-FFF2-40B4-BE49-F238E27FC236}">
                  <a16:creationId xmlns:a16="http://schemas.microsoft.com/office/drawing/2014/main" id="{00000000-0008-0000-03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126</xdr:row>
          <xdr:rowOff>0</xdr:rowOff>
        </xdr:from>
        <xdr:to>
          <xdr:col>14</xdr:col>
          <xdr:colOff>0</xdr:colOff>
          <xdr:row>127</xdr:row>
          <xdr:rowOff>0</xdr:rowOff>
        </xdr:to>
        <xdr:sp macro="" textlink="">
          <xdr:nvSpPr>
            <xdr:cNvPr id="17470" name="Option Button 1086" hidden="1">
              <a:extLst>
                <a:ext uri="{63B3BB69-23CF-44E3-9099-C40C66FF867C}">
                  <a14:compatExt spid="_x0000_s17470"/>
                </a:ext>
                <a:ext uri="{FF2B5EF4-FFF2-40B4-BE49-F238E27FC236}">
                  <a16:creationId xmlns:a16="http://schemas.microsoft.com/office/drawing/2014/main" id="{00000000-0008-0000-03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127</xdr:row>
          <xdr:rowOff>0</xdr:rowOff>
        </xdr:from>
        <xdr:to>
          <xdr:col>14</xdr:col>
          <xdr:colOff>0</xdr:colOff>
          <xdr:row>128</xdr:row>
          <xdr:rowOff>0</xdr:rowOff>
        </xdr:to>
        <xdr:sp macro="" textlink="">
          <xdr:nvSpPr>
            <xdr:cNvPr id="17471" name="Option Button 1087" hidden="1">
              <a:extLst>
                <a:ext uri="{63B3BB69-23CF-44E3-9099-C40C66FF867C}">
                  <a14:compatExt spid="_x0000_s17471"/>
                </a:ext>
                <a:ext uri="{FF2B5EF4-FFF2-40B4-BE49-F238E27FC236}">
                  <a16:creationId xmlns:a16="http://schemas.microsoft.com/office/drawing/2014/main" id="{00000000-0008-0000-03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132</xdr:row>
          <xdr:rowOff>0</xdr:rowOff>
        </xdr:from>
        <xdr:to>
          <xdr:col>14</xdr:col>
          <xdr:colOff>0</xdr:colOff>
          <xdr:row>133</xdr:row>
          <xdr:rowOff>0</xdr:rowOff>
        </xdr:to>
        <xdr:sp macro="" textlink="">
          <xdr:nvSpPr>
            <xdr:cNvPr id="17472" name="Option Button 1088" hidden="1">
              <a:extLst>
                <a:ext uri="{63B3BB69-23CF-44E3-9099-C40C66FF867C}">
                  <a14:compatExt spid="_x0000_s17472"/>
                </a:ext>
                <a:ext uri="{FF2B5EF4-FFF2-40B4-BE49-F238E27FC236}">
                  <a16:creationId xmlns:a16="http://schemas.microsoft.com/office/drawing/2014/main" id="{00000000-0008-0000-03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133</xdr:row>
          <xdr:rowOff>0</xdr:rowOff>
        </xdr:from>
        <xdr:to>
          <xdr:col>14</xdr:col>
          <xdr:colOff>0</xdr:colOff>
          <xdr:row>134</xdr:row>
          <xdr:rowOff>0</xdr:rowOff>
        </xdr:to>
        <xdr:sp macro="" textlink="">
          <xdr:nvSpPr>
            <xdr:cNvPr id="17473" name="Option Button 1089" hidden="1">
              <a:extLst>
                <a:ext uri="{63B3BB69-23CF-44E3-9099-C40C66FF867C}">
                  <a14:compatExt spid="_x0000_s17473"/>
                </a:ext>
                <a:ext uri="{FF2B5EF4-FFF2-40B4-BE49-F238E27FC236}">
                  <a16:creationId xmlns:a16="http://schemas.microsoft.com/office/drawing/2014/main" id="{00000000-0008-0000-03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134</xdr:row>
          <xdr:rowOff>0</xdr:rowOff>
        </xdr:from>
        <xdr:to>
          <xdr:col>14</xdr:col>
          <xdr:colOff>0</xdr:colOff>
          <xdr:row>135</xdr:row>
          <xdr:rowOff>0</xdr:rowOff>
        </xdr:to>
        <xdr:sp macro="" textlink="">
          <xdr:nvSpPr>
            <xdr:cNvPr id="17474" name="Option Button 1090" hidden="1">
              <a:extLst>
                <a:ext uri="{63B3BB69-23CF-44E3-9099-C40C66FF867C}">
                  <a14:compatExt spid="_x0000_s17474"/>
                </a:ext>
                <a:ext uri="{FF2B5EF4-FFF2-40B4-BE49-F238E27FC236}">
                  <a16:creationId xmlns:a16="http://schemas.microsoft.com/office/drawing/2014/main" id="{00000000-0008-0000-03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138</xdr:row>
          <xdr:rowOff>0</xdr:rowOff>
        </xdr:from>
        <xdr:to>
          <xdr:col>14</xdr:col>
          <xdr:colOff>0</xdr:colOff>
          <xdr:row>139</xdr:row>
          <xdr:rowOff>0</xdr:rowOff>
        </xdr:to>
        <xdr:sp macro="" textlink="">
          <xdr:nvSpPr>
            <xdr:cNvPr id="17475" name="Option Button 1091" hidden="1">
              <a:extLst>
                <a:ext uri="{63B3BB69-23CF-44E3-9099-C40C66FF867C}">
                  <a14:compatExt spid="_x0000_s17475"/>
                </a:ext>
                <a:ext uri="{FF2B5EF4-FFF2-40B4-BE49-F238E27FC236}">
                  <a16:creationId xmlns:a16="http://schemas.microsoft.com/office/drawing/2014/main" id="{00000000-0008-0000-03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128</xdr:row>
          <xdr:rowOff>0</xdr:rowOff>
        </xdr:from>
        <xdr:to>
          <xdr:col>14</xdr:col>
          <xdr:colOff>0</xdr:colOff>
          <xdr:row>129</xdr:row>
          <xdr:rowOff>0</xdr:rowOff>
        </xdr:to>
        <xdr:sp macro="" textlink="">
          <xdr:nvSpPr>
            <xdr:cNvPr id="17476" name="Option Button 1092" hidden="1">
              <a:extLst>
                <a:ext uri="{63B3BB69-23CF-44E3-9099-C40C66FF867C}">
                  <a14:compatExt spid="_x0000_s17476"/>
                </a:ext>
                <a:ext uri="{FF2B5EF4-FFF2-40B4-BE49-F238E27FC236}">
                  <a16:creationId xmlns:a16="http://schemas.microsoft.com/office/drawing/2014/main" id="{00000000-0008-0000-03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0</xdr:rowOff>
        </xdr:from>
        <xdr:to>
          <xdr:col>14</xdr:col>
          <xdr:colOff>0</xdr:colOff>
          <xdr:row>140</xdr:row>
          <xdr:rowOff>0</xdr:rowOff>
        </xdr:to>
        <xdr:sp macro="" textlink="">
          <xdr:nvSpPr>
            <xdr:cNvPr id="17477" name="Option Button 1093" hidden="1">
              <a:extLst>
                <a:ext uri="{63B3BB69-23CF-44E3-9099-C40C66FF867C}">
                  <a14:compatExt spid="_x0000_s17477"/>
                </a:ext>
                <a:ext uri="{FF2B5EF4-FFF2-40B4-BE49-F238E27FC236}">
                  <a16:creationId xmlns:a16="http://schemas.microsoft.com/office/drawing/2014/main" id="{00000000-0008-0000-03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140</xdr:row>
          <xdr:rowOff>0</xdr:rowOff>
        </xdr:from>
        <xdr:to>
          <xdr:col>14</xdr:col>
          <xdr:colOff>0</xdr:colOff>
          <xdr:row>141</xdr:row>
          <xdr:rowOff>0</xdr:rowOff>
        </xdr:to>
        <xdr:sp macro="" textlink="">
          <xdr:nvSpPr>
            <xdr:cNvPr id="17478" name="Option Button 1094" hidden="1">
              <a:extLst>
                <a:ext uri="{63B3BB69-23CF-44E3-9099-C40C66FF867C}">
                  <a14:compatExt spid="_x0000_s17478"/>
                </a:ext>
                <a:ext uri="{FF2B5EF4-FFF2-40B4-BE49-F238E27FC236}">
                  <a16:creationId xmlns:a16="http://schemas.microsoft.com/office/drawing/2014/main" id="{00000000-0008-0000-03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113</xdr:row>
      <xdr:rowOff>32684</xdr:rowOff>
    </xdr:from>
    <xdr:to>
      <xdr:col>10</xdr:col>
      <xdr:colOff>1890846</xdr:colOff>
      <xdr:row>114</xdr:row>
      <xdr:rowOff>0</xdr:rowOff>
    </xdr:to>
    <xdr:grpSp>
      <xdr:nvGrpSpPr>
        <xdr:cNvPr id="164" name="グループ化 163">
          <a:extLst>
            <a:ext uri="{FF2B5EF4-FFF2-40B4-BE49-F238E27FC236}">
              <a16:creationId xmlns:a16="http://schemas.microsoft.com/office/drawing/2014/main" id="{00000000-0008-0000-0300-0000A4000000}"/>
            </a:ext>
          </a:extLst>
        </xdr:cNvPr>
        <xdr:cNvGrpSpPr/>
      </xdr:nvGrpSpPr>
      <xdr:grpSpPr>
        <a:xfrm>
          <a:off x="1406769" y="32915915"/>
          <a:ext cx="2916615" cy="275047"/>
          <a:chOff x="1941635" y="10140462"/>
          <a:chExt cx="2269174" cy="216000"/>
        </a:xfrm>
      </xdr:grpSpPr>
      <mc:AlternateContent xmlns:mc="http://schemas.openxmlformats.org/markup-compatibility/2006">
        <mc:Choice xmlns:a14="http://schemas.microsoft.com/office/drawing/2010/main" Requires="a14">
          <xdr:sp macro="" textlink="">
            <xdr:nvSpPr>
              <xdr:cNvPr id="17479" name="Scroll Bar 1095" hidden="1">
                <a:extLst>
                  <a:ext uri="{63B3BB69-23CF-44E3-9099-C40C66FF867C}">
                    <a14:compatExt spid="_x0000_s17479"/>
                  </a:ext>
                  <a:ext uri="{FF2B5EF4-FFF2-40B4-BE49-F238E27FC236}">
                    <a16:creationId xmlns:a16="http://schemas.microsoft.com/office/drawing/2014/main" id="{00000000-0008-0000-0300-000047440000}"/>
                  </a:ext>
                </a:extLst>
              </xdr:cNvPr>
              <xdr:cNvSpPr/>
            </xdr:nvSpPr>
            <xdr:spPr bwMode="auto">
              <a:xfrm>
                <a:off x="1941635" y="10140462"/>
                <a:ext cx="657225" cy="209550"/>
              </a:xfrm>
              <a:prstGeom prst="rect">
                <a:avLst/>
              </a:prstGeom>
              <a:noFill/>
              <a:ln w="9525">
                <a:miter lim="800000"/>
                <a:headEnd/>
                <a:tailEnd/>
              </a:ln>
            </xdr:spPr>
          </xdr:sp>
        </mc:Choice>
        <mc:Fallback/>
      </mc:AlternateContent>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2161614" y="10140462"/>
            <a:ext cx="2049195" cy="216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C00000"/>
                </a:solidFill>
              </a:rPr>
              <a:t>◀ 戻るボタン（</a:t>
            </a:r>
            <a:r>
              <a:rPr kumimoji="1" lang="en-US" altLang="ja-JP" sz="1100">
                <a:solidFill>
                  <a:srgbClr val="C00000"/>
                </a:solidFill>
              </a:rPr>
              <a:t>2</a:t>
            </a:r>
            <a:r>
              <a:rPr kumimoji="1" lang="ja-JP" altLang="en-US" sz="1100">
                <a:solidFill>
                  <a:srgbClr val="C00000"/>
                </a:solidFill>
              </a:rPr>
              <a:t>回クリック）</a:t>
            </a:r>
          </a:p>
        </xdr:txBody>
      </xdr:sp>
    </xdr:grpSp>
    <xdr:clientData/>
  </xdr:twoCellAnchor>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8</xdr:col>
          <xdr:colOff>0</xdr:colOff>
          <xdr:row>105</xdr:row>
          <xdr:rowOff>0</xdr:rowOff>
        </xdr:to>
        <xdr:sp macro="" textlink="">
          <xdr:nvSpPr>
            <xdr:cNvPr id="17496" name="Option Button 1112" hidden="1">
              <a:extLst>
                <a:ext uri="{63B3BB69-23CF-44E3-9099-C40C66FF867C}">
                  <a14:compatExt spid="_x0000_s17496"/>
                </a:ext>
                <a:ext uri="{FF2B5EF4-FFF2-40B4-BE49-F238E27FC236}">
                  <a16:creationId xmlns:a16="http://schemas.microsoft.com/office/drawing/2014/main" id="{00000000-0008-0000-03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8</xdr:col>
          <xdr:colOff>0</xdr:colOff>
          <xdr:row>106</xdr:row>
          <xdr:rowOff>0</xdr:rowOff>
        </xdr:to>
        <xdr:sp macro="" textlink="">
          <xdr:nvSpPr>
            <xdr:cNvPr id="17497" name="Option Button 1113" hidden="1">
              <a:extLst>
                <a:ext uri="{63B3BB69-23CF-44E3-9099-C40C66FF867C}">
                  <a14:compatExt spid="_x0000_s17497"/>
                </a:ext>
                <a:ext uri="{FF2B5EF4-FFF2-40B4-BE49-F238E27FC236}">
                  <a16:creationId xmlns:a16="http://schemas.microsoft.com/office/drawing/2014/main" id="{00000000-0008-0000-03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0</xdr:rowOff>
        </xdr:from>
        <xdr:to>
          <xdr:col>8</xdr:col>
          <xdr:colOff>0</xdr:colOff>
          <xdr:row>148</xdr:row>
          <xdr:rowOff>0</xdr:rowOff>
        </xdr:to>
        <xdr:sp macro="" textlink="">
          <xdr:nvSpPr>
            <xdr:cNvPr id="17498" name="Option Button 1114" hidden="1">
              <a:extLst>
                <a:ext uri="{63B3BB69-23CF-44E3-9099-C40C66FF867C}">
                  <a14:compatExt spid="_x0000_s17498"/>
                </a:ext>
                <a:ext uri="{FF2B5EF4-FFF2-40B4-BE49-F238E27FC236}">
                  <a16:creationId xmlns:a16="http://schemas.microsoft.com/office/drawing/2014/main" id="{00000000-0008-0000-03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8</xdr:col>
          <xdr:colOff>0</xdr:colOff>
          <xdr:row>149</xdr:row>
          <xdr:rowOff>0</xdr:rowOff>
        </xdr:to>
        <xdr:sp macro="" textlink="">
          <xdr:nvSpPr>
            <xdr:cNvPr id="17499" name="Option Button 1115" hidden="1">
              <a:extLst>
                <a:ext uri="{63B3BB69-23CF-44E3-9099-C40C66FF867C}">
                  <a14:compatExt spid="_x0000_s17499"/>
                </a:ext>
                <a:ext uri="{FF2B5EF4-FFF2-40B4-BE49-F238E27FC236}">
                  <a16:creationId xmlns:a16="http://schemas.microsoft.com/office/drawing/2014/main" id="{00000000-0008-0000-03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8</xdr:col>
          <xdr:colOff>0</xdr:colOff>
          <xdr:row>21</xdr:row>
          <xdr:rowOff>0</xdr:rowOff>
        </xdr:to>
        <xdr:sp macro="" textlink="">
          <xdr:nvSpPr>
            <xdr:cNvPr id="17611" name="Option Button 1227" hidden="1">
              <a:extLst>
                <a:ext uri="{63B3BB69-23CF-44E3-9099-C40C66FF867C}">
                  <a14:compatExt spid="_x0000_s17611"/>
                </a:ext>
                <a:ext uri="{FF2B5EF4-FFF2-40B4-BE49-F238E27FC236}">
                  <a16:creationId xmlns:a16="http://schemas.microsoft.com/office/drawing/2014/main" id="{00000000-0008-0000-0300-0000C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8</xdr:col>
          <xdr:colOff>0</xdr:colOff>
          <xdr:row>22</xdr:row>
          <xdr:rowOff>0</xdr:rowOff>
        </xdr:to>
        <xdr:sp macro="" textlink="">
          <xdr:nvSpPr>
            <xdr:cNvPr id="17612" name="Option Button 1228" hidden="1">
              <a:extLst>
                <a:ext uri="{63B3BB69-23CF-44E3-9099-C40C66FF867C}">
                  <a14:compatExt spid="_x0000_s17612"/>
                </a:ext>
                <a:ext uri="{FF2B5EF4-FFF2-40B4-BE49-F238E27FC236}">
                  <a16:creationId xmlns:a16="http://schemas.microsoft.com/office/drawing/2014/main" id="{00000000-0008-0000-0300-0000C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8</xdr:col>
          <xdr:colOff>0</xdr:colOff>
          <xdr:row>62</xdr:row>
          <xdr:rowOff>0</xdr:rowOff>
        </xdr:to>
        <xdr:sp macro="" textlink="">
          <xdr:nvSpPr>
            <xdr:cNvPr id="17623" name="Option Button 1239" hidden="1">
              <a:extLst>
                <a:ext uri="{63B3BB69-23CF-44E3-9099-C40C66FF867C}">
                  <a14:compatExt spid="_x0000_s17623"/>
                </a:ext>
                <a:ext uri="{FF2B5EF4-FFF2-40B4-BE49-F238E27FC236}">
                  <a16:creationId xmlns:a16="http://schemas.microsoft.com/office/drawing/2014/main" id="{00000000-0008-0000-0300-0000D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8</xdr:col>
          <xdr:colOff>0</xdr:colOff>
          <xdr:row>63</xdr:row>
          <xdr:rowOff>0</xdr:rowOff>
        </xdr:to>
        <xdr:sp macro="" textlink="">
          <xdr:nvSpPr>
            <xdr:cNvPr id="17625" name="Option Button 1241" hidden="1">
              <a:extLst>
                <a:ext uri="{63B3BB69-23CF-44E3-9099-C40C66FF867C}">
                  <a14:compatExt spid="_x0000_s17625"/>
                </a:ext>
                <a:ext uri="{FF2B5EF4-FFF2-40B4-BE49-F238E27FC236}">
                  <a16:creationId xmlns:a16="http://schemas.microsoft.com/office/drawing/2014/main" id="{00000000-0008-0000-0300-0000D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164</xdr:row>
          <xdr:rowOff>361950</xdr:rowOff>
        </xdr:from>
        <xdr:to>
          <xdr:col>8</xdr:col>
          <xdr:colOff>0</xdr:colOff>
          <xdr:row>166</xdr:row>
          <xdr:rowOff>0</xdr:rowOff>
        </xdr:to>
        <xdr:sp macro="" textlink="">
          <xdr:nvSpPr>
            <xdr:cNvPr id="17627" name="Option Button 1243" hidden="1">
              <a:extLst>
                <a:ext uri="{63B3BB69-23CF-44E3-9099-C40C66FF867C}">
                  <a14:compatExt spid="_x0000_s17627"/>
                </a:ext>
                <a:ext uri="{FF2B5EF4-FFF2-40B4-BE49-F238E27FC236}">
                  <a16:creationId xmlns:a16="http://schemas.microsoft.com/office/drawing/2014/main" id="{00000000-0008-0000-0300-0000D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8</xdr:col>
          <xdr:colOff>0</xdr:colOff>
          <xdr:row>167</xdr:row>
          <xdr:rowOff>0</xdr:rowOff>
        </xdr:to>
        <xdr:sp macro="" textlink="">
          <xdr:nvSpPr>
            <xdr:cNvPr id="17628" name="Option Button 1244" hidden="1">
              <a:extLst>
                <a:ext uri="{63B3BB69-23CF-44E3-9099-C40C66FF867C}">
                  <a14:compatExt spid="_x0000_s17628"/>
                </a:ext>
                <a:ext uri="{FF2B5EF4-FFF2-40B4-BE49-F238E27FC236}">
                  <a16:creationId xmlns:a16="http://schemas.microsoft.com/office/drawing/2014/main" id="{00000000-0008-0000-0300-0000D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3447</xdr:colOff>
      <xdr:row>29</xdr:row>
      <xdr:rowOff>0</xdr:rowOff>
    </xdr:from>
    <xdr:to>
      <xdr:col>11</xdr:col>
      <xdr:colOff>861</xdr:colOff>
      <xdr:row>32</xdr:row>
      <xdr:rowOff>0</xdr:rowOff>
    </xdr:to>
    <xdr:sp macro="" textlink="">
      <xdr:nvSpPr>
        <xdr:cNvPr id="3" name="正方形/長方形 2">
          <a:hlinkClick xmlns:r="http://schemas.openxmlformats.org/officeDocument/2006/relationships" r:id="rId6"/>
          <a:extLst>
            <a:ext uri="{FF2B5EF4-FFF2-40B4-BE49-F238E27FC236}">
              <a16:creationId xmlns:a16="http://schemas.microsoft.com/office/drawing/2014/main" id="{9E287289-E278-D938-959E-B16FD0963E10}"/>
            </a:ext>
          </a:extLst>
        </xdr:cNvPr>
        <xdr:cNvSpPr/>
      </xdr:nvSpPr>
      <xdr:spPr>
        <a:xfrm>
          <a:off x="1410216" y="11723077"/>
          <a:ext cx="5829645" cy="92319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補足　</a:t>
          </a:r>
          <a:r>
            <a:rPr kumimoji="1" lang="ja-JP" altLang="ja-JP" sz="1100">
              <a:solidFill>
                <a:schemeClr val="dk1"/>
              </a:solidFill>
              <a:effectLst/>
              <a:latin typeface="+mn-lt"/>
              <a:ea typeface="+mn-ea"/>
              <a:cs typeface="+mn-cs"/>
            </a:rPr>
            <a:t>年齢別内訳の変更</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押すと</a:t>
          </a:r>
          <a:r>
            <a:rPr kumimoji="1" lang="ja-JP" altLang="en-US" sz="1100">
              <a:solidFill>
                <a:schemeClr val="dk1"/>
              </a:solidFill>
              <a:effectLst/>
              <a:latin typeface="+mn-lt"/>
              <a:ea typeface="+mn-ea"/>
              <a:cs typeface="+mn-cs"/>
            </a:rPr>
            <a:t>リンク先へ飛びます）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「保育室の場所の移動」の例</a:t>
          </a:r>
          <a:r>
            <a:rPr kumimoji="1" lang="ja-JP" altLang="en-US" sz="1100">
              <a:solidFill>
                <a:schemeClr val="dk1"/>
              </a:solidFill>
              <a:effectLst/>
              <a:latin typeface="+mn-lt"/>
              <a:ea typeface="+mn-ea"/>
              <a:cs typeface="+mn-cs"/>
            </a:rPr>
            <a:t>　　　　　　　　　　　                                   </a:t>
          </a:r>
          <a:r>
            <a:rPr kumimoji="1" lang="ja-JP" altLang="en-US" sz="1400" b="1">
              <a:solidFill>
                <a:schemeClr val="tx1">
                  <a:lumMod val="65000"/>
                  <a:lumOff val="35000"/>
                </a:schemeClr>
              </a:solidFill>
              <a:effectLst/>
              <a:latin typeface="+mn-lt"/>
              <a:ea typeface="+mn-ea"/>
              <a:cs typeface="+mn-cs"/>
            </a:rPr>
            <a:t>➡　押す</a:t>
          </a:r>
          <a:endParaRPr kumimoji="1" lang="en-US" altLang="ja-JP" sz="1400" b="1">
            <a:solidFill>
              <a:schemeClr val="tx1">
                <a:lumMod val="65000"/>
                <a:lumOff val="35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「保育室の床面積・出入口・部屋形状の変更」</a:t>
          </a:r>
          <a:r>
            <a:rPr kumimoji="1" lang="ja-JP" altLang="en-US" sz="1100">
              <a:solidFill>
                <a:schemeClr val="dk1"/>
              </a:solidFill>
              <a:effectLst/>
              <a:latin typeface="+mn-lt"/>
              <a:ea typeface="+mn-ea"/>
              <a:cs typeface="+mn-cs"/>
            </a:rPr>
            <a:t>の例</a:t>
          </a:r>
          <a:endParaRPr lang="ja-JP" altLang="ja-JP">
            <a:effectLst/>
          </a:endParaRPr>
        </a:p>
        <a:p>
          <a:pPr algn="l"/>
          <a:endParaRPr kumimoji="1" lang="ja-JP" altLang="en-US" sz="1100"/>
        </a:p>
      </xdr:txBody>
    </xdr:sp>
    <xdr:clientData/>
  </xdr:twoCellAnchor>
  <xdr:twoCellAnchor>
    <xdr:from>
      <xdr:col>16</xdr:col>
      <xdr:colOff>1945822</xdr:colOff>
      <xdr:row>6</xdr:row>
      <xdr:rowOff>486576</xdr:rowOff>
    </xdr:from>
    <xdr:to>
      <xdr:col>16</xdr:col>
      <xdr:colOff>4601090</xdr:colOff>
      <xdr:row>6</xdr:row>
      <xdr:rowOff>1098576</xdr:rowOff>
    </xdr:to>
    <xdr:sp macro="" textlink="">
      <xdr:nvSpPr>
        <xdr:cNvPr id="4" name="正方形/長方形 3">
          <a:hlinkClick xmlns:r="http://schemas.openxmlformats.org/officeDocument/2006/relationships" r:id="rId7"/>
          <a:extLst>
            <a:ext uri="{FF2B5EF4-FFF2-40B4-BE49-F238E27FC236}">
              <a16:creationId xmlns:a16="http://schemas.microsoft.com/office/drawing/2014/main" id="{2DCB0226-E50E-4184-95AE-455F82AC2ECD}"/>
            </a:ext>
          </a:extLst>
        </xdr:cNvPr>
        <xdr:cNvSpPr/>
      </xdr:nvSpPr>
      <xdr:spPr>
        <a:xfrm>
          <a:off x="10627179" y="3534576"/>
          <a:ext cx="2655268" cy="612000"/>
        </a:xfrm>
        <a:prstGeom prst="rect">
          <a:avLst/>
        </a:prstGeom>
        <a:solidFill>
          <a:schemeClr val="accent1"/>
        </a:solidFill>
        <a:ln w="34925">
          <a:solidFill>
            <a:schemeClr val="bg1"/>
          </a:solid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a:t>
          </a:r>
          <a:r>
            <a:rPr kumimoji="1" lang="ja-JP" altLang="en-US" sz="1400" b="1"/>
            <a:t>マニュアル</a:t>
          </a:r>
          <a:r>
            <a:rPr kumimoji="1" lang="en-US" altLang="ja-JP" sz="1400" b="1"/>
            <a:t>】</a:t>
          </a:r>
          <a:r>
            <a:rPr kumimoji="1" lang="ja-JP" altLang="en-US" sz="1400" b="1"/>
            <a:t>を確認する</a:t>
          </a:r>
          <a:endParaRPr kumimoji="1" lang="en-US" altLang="ja-JP" sz="6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141</xdr:row>
          <xdr:rowOff>19050</xdr:rowOff>
        </xdr:from>
        <xdr:to>
          <xdr:col>14</xdr:col>
          <xdr:colOff>19050</xdr:colOff>
          <xdr:row>141</xdr:row>
          <xdr:rowOff>238125</xdr:rowOff>
        </xdr:to>
        <xdr:sp macro="" textlink="">
          <xdr:nvSpPr>
            <xdr:cNvPr id="17638" name="Option Button 1254" hidden="1">
              <a:extLst>
                <a:ext uri="{63B3BB69-23CF-44E3-9099-C40C66FF867C}">
                  <a14:compatExt spid="_x0000_s17638"/>
                </a:ext>
                <a:ext uri="{FF2B5EF4-FFF2-40B4-BE49-F238E27FC236}">
                  <a16:creationId xmlns:a16="http://schemas.microsoft.com/office/drawing/2014/main" id="{00000000-0008-0000-0300-0000E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1738308</xdr:colOff>
      <xdr:row>215</xdr:row>
      <xdr:rowOff>206385</xdr:rowOff>
    </xdr:from>
    <xdr:to>
      <xdr:col>12</xdr:col>
      <xdr:colOff>4349747</xdr:colOff>
      <xdr:row>215</xdr:row>
      <xdr:rowOff>3771456</xdr:rowOff>
    </xdr:to>
    <xdr:sp macro="" textlink="">
      <xdr:nvSpPr>
        <xdr:cNvPr id="23" name="四角形: 角を丸くする 22">
          <a:extLst>
            <a:ext uri="{FF2B5EF4-FFF2-40B4-BE49-F238E27FC236}">
              <a16:creationId xmlns:a16="http://schemas.microsoft.com/office/drawing/2014/main" id="{1BCFA8B6-59A9-4260-A472-CF2500C2859C}"/>
            </a:ext>
          </a:extLst>
        </xdr:cNvPr>
        <xdr:cNvSpPr/>
      </xdr:nvSpPr>
      <xdr:spPr>
        <a:xfrm>
          <a:off x="2666996" y="635010"/>
          <a:ext cx="4714876" cy="3565071"/>
        </a:xfrm>
        <a:prstGeom prst="roundRect">
          <a:avLst>
            <a:gd name="adj" fmla="val 2418"/>
          </a:avLst>
        </a:prstGeom>
        <a:solidFill>
          <a:srgbClr val="FFFFCC"/>
        </a:solidFill>
        <a:ln>
          <a:no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242</xdr:row>
      <xdr:rowOff>198782</xdr:rowOff>
    </xdr:from>
    <xdr:to>
      <xdr:col>12</xdr:col>
      <xdr:colOff>3944218</xdr:colOff>
      <xdr:row>244</xdr:row>
      <xdr:rowOff>0</xdr:rowOff>
    </xdr:to>
    <xdr:sp macro="" textlink="">
      <xdr:nvSpPr>
        <xdr:cNvPr id="73" name="正方形/長方形 72">
          <a:hlinkClick xmlns:r="http://schemas.openxmlformats.org/officeDocument/2006/relationships" r:id="rId1"/>
          <a:extLst>
            <a:ext uri="{FF2B5EF4-FFF2-40B4-BE49-F238E27FC236}">
              <a16:creationId xmlns:a16="http://schemas.microsoft.com/office/drawing/2014/main" id="{00000000-0008-0000-0400-000049000000}"/>
            </a:ext>
          </a:extLst>
        </xdr:cNvPr>
        <xdr:cNvSpPr/>
      </xdr:nvSpPr>
      <xdr:spPr>
        <a:xfrm>
          <a:off x="919370" y="83405869"/>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45905</xdr:colOff>
      <xdr:row>22</xdr:row>
      <xdr:rowOff>771260</xdr:rowOff>
    </xdr:from>
    <xdr:to>
      <xdr:col>11</xdr:col>
      <xdr:colOff>1665905</xdr:colOff>
      <xdr:row>22</xdr:row>
      <xdr:rowOff>771260</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00000000-0008-0000-0400-000002000000}"/>
            </a:ext>
          </a:extLst>
        </xdr:cNvPr>
        <xdr:cNvSpPr/>
      </xdr:nvSpPr>
      <xdr:spPr>
        <a:xfrm>
          <a:off x="965275" y="7041195"/>
          <a:ext cx="1620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2380357</xdr:colOff>
      <xdr:row>22</xdr:row>
      <xdr:rowOff>563221</xdr:rowOff>
    </xdr:from>
    <xdr:to>
      <xdr:col>12</xdr:col>
      <xdr:colOff>4144357</xdr:colOff>
      <xdr:row>22</xdr:row>
      <xdr:rowOff>563221</xdr:rowOff>
    </xdr:to>
    <xdr:sp macro="" textlink="">
      <xdr:nvSpPr>
        <xdr:cNvPr id="51" name="正方形/長方形 50">
          <a:hlinkClick xmlns:r="http://schemas.openxmlformats.org/officeDocument/2006/relationships" r:id="rId2"/>
          <a:extLst>
            <a:ext uri="{FF2B5EF4-FFF2-40B4-BE49-F238E27FC236}">
              <a16:creationId xmlns:a16="http://schemas.microsoft.com/office/drawing/2014/main" id="{00000000-0008-0000-0400-000033000000}"/>
            </a:ext>
          </a:extLst>
        </xdr:cNvPr>
        <xdr:cNvSpPr/>
      </xdr:nvSpPr>
      <xdr:spPr>
        <a:xfrm>
          <a:off x="5403509" y="7918178"/>
          <a:ext cx="1764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82826</xdr:colOff>
      <xdr:row>29</xdr:row>
      <xdr:rowOff>828260</xdr:rowOff>
    </xdr:from>
    <xdr:to>
      <xdr:col>12</xdr:col>
      <xdr:colOff>1424609</xdr:colOff>
      <xdr:row>29</xdr:row>
      <xdr:rowOff>969065</xdr:rowOff>
    </xdr:to>
    <xdr:sp macro="" textlink="">
      <xdr:nvSpPr>
        <xdr:cNvPr id="52" name="正方形/長方形 51">
          <a:hlinkClick xmlns:r="http://schemas.openxmlformats.org/officeDocument/2006/relationships" r:id="rId3"/>
          <a:extLst>
            <a:ext uri="{FF2B5EF4-FFF2-40B4-BE49-F238E27FC236}">
              <a16:creationId xmlns:a16="http://schemas.microsoft.com/office/drawing/2014/main" id="{00000000-0008-0000-0400-000034000000}"/>
            </a:ext>
          </a:extLst>
        </xdr:cNvPr>
        <xdr:cNvSpPr/>
      </xdr:nvSpPr>
      <xdr:spPr>
        <a:xfrm>
          <a:off x="3884543" y="9616108"/>
          <a:ext cx="3354457" cy="1408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457903</xdr:colOff>
      <xdr:row>42</xdr:row>
      <xdr:rowOff>218660</xdr:rowOff>
    </xdr:from>
    <xdr:to>
      <xdr:col>12</xdr:col>
      <xdr:colOff>3820642</xdr:colOff>
      <xdr:row>42</xdr:row>
      <xdr:rowOff>376030</xdr:rowOff>
    </xdr:to>
    <xdr:sp macro="" textlink="">
      <xdr:nvSpPr>
        <xdr:cNvPr id="54" name="正方形/長方形 53">
          <a:hlinkClick xmlns:r="http://schemas.openxmlformats.org/officeDocument/2006/relationships" r:id="rId3"/>
          <a:extLst>
            <a:ext uri="{FF2B5EF4-FFF2-40B4-BE49-F238E27FC236}">
              <a16:creationId xmlns:a16="http://schemas.microsoft.com/office/drawing/2014/main" id="{00000000-0008-0000-0400-000036000000}"/>
            </a:ext>
          </a:extLst>
        </xdr:cNvPr>
        <xdr:cNvSpPr/>
      </xdr:nvSpPr>
      <xdr:spPr>
        <a:xfrm>
          <a:off x="3439961" y="11773218"/>
          <a:ext cx="3362739" cy="1573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1296776</xdr:colOff>
      <xdr:row>70</xdr:row>
      <xdr:rowOff>562876</xdr:rowOff>
    </xdr:from>
    <xdr:to>
      <xdr:col>12</xdr:col>
      <xdr:colOff>2684994</xdr:colOff>
      <xdr:row>70</xdr:row>
      <xdr:rowOff>562876</xdr:rowOff>
    </xdr:to>
    <xdr:sp macro="" textlink="">
      <xdr:nvSpPr>
        <xdr:cNvPr id="56" name="正方形/長方形 55">
          <a:hlinkClick xmlns:r="http://schemas.openxmlformats.org/officeDocument/2006/relationships" r:id="rId4"/>
          <a:extLst>
            <a:ext uri="{FF2B5EF4-FFF2-40B4-BE49-F238E27FC236}">
              <a16:creationId xmlns:a16="http://schemas.microsoft.com/office/drawing/2014/main" id="{00000000-0008-0000-0400-000038000000}"/>
            </a:ext>
          </a:extLst>
        </xdr:cNvPr>
        <xdr:cNvSpPr/>
      </xdr:nvSpPr>
      <xdr:spPr>
        <a:xfrm>
          <a:off x="2216146" y="23439441"/>
          <a:ext cx="349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1726162</xdr:colOff>
      <xdr:row>105</xdr:row>
      <xdr:rowOff>563218</xdr:rowOff>
    </xdr:from>
    <xdr:to>
      <xdr:col>12</xdr:col>
      <xdr:colOff>2646380</xdr:colOff>
      <xdr:row>105</xdr:row>
      <xdr:rowOff>563218</xdr:rowOff>
    </xdr:to>
    <xdr:sp macro="" textlink="">
      <xdr:nvSpPr>
        <xdr:cNvPr id="60" name="正方形/長方形 59">
          <a:hlinkClick xmlns:r="http://schemas.openxmlformats.org/officeDocument/2006/relationships" r:id="rId5"/>
          <a:extLst>
            <a:ext uri="{FF2B5EF4-FFF2-40B4-BE49-F238E27FC236}">
              <a16:creationId xmlns:a16="http://schemas.microsoft.com/office/drawing/2014/main" id="{00000000-0008-0000-0400-00003C000000}"/>
            </a:ext>
          </a:extLst>
        </xdr:cNvPr>
        <xdr:cNvSpPr/>
      </xdr:nvSpPr>
      <xdr:spPr>
        <a:xfrm>
          <a:off x="2645532" y="34381109"/>
          <a:ext cx="3024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1724508</xdr:colOff>
      <xdr:row>108</xdr:row>
      <xdr:rowOff>762005</xdr:rowOff>
    </xdr:from>
    <xdr:to>
      <xdr:col>12</xdr:col>
      <xdr:colOff>2932726</xdr:colOff>
      <xdr:row>108</xdr:row>
      <xdr:rowOff>762005</xdr:rowOff>
    </xdr:to>
    <xdr:sp macro="" textlink="">
      <xdr:nvSpPr>
        <xdr:cNvPr id="61" name="正方形/長方形 60">
          <a:hlinkClick xmlns:r="http://schemas.openxmlformats.org/officeDocument/2006/relationships" r:id="rId6"/>
          <a:extLst>
            <a:ext uri="{FF2B5EF4-FFF2-40B4-BE49-F238E27FC236}">
              <a16:creationId xmlns:a16="http://schemas.microsoft.com/office/drawing/2014/main" id="{00000000-0008-0000-0400-00003D000000}"/>
            </a:ext>
          </a:extLst>
        </xdr:cNvPr>
        <xdr:cNvSpPr/>
      </xdr:nvSpPr>
      <xdr:spPr>
        <a:xfrm>
          <a:off x="2643878" y="35871983"/>
          <a:ext cx="331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1731065</xdr:colOff>
      <xdr:row>111</xdr:row>
      <xdr:rowOff>762001</xdr:rowOff>
    </xdr:from>
    <xdr:to>
      <xdr:col>12</xdr:col>
      <xdr:colOff>2939283</xdr:colOff>
      <xdr:row>111</xdr:row>
      <xdr:rowOff>762001</xdr:rowOff>
    </xdr:to>
    <xdr:sp macro="" textlink="">
      <xdr:nvSpPr>
        <xdr:cNvPr id="62" name="正方形/長方形 61">
          <a:hlinkClick xmlns:r="http://schemas.openxmlformats.org/officeDocument/2006/relationships" r:id="rId7"/>
          <a:extLst>
            <a:ext uri="{FF2B5EF4-FFF2-40B4-BE49-F238E27FC236}">
              <a16:creationId xmlns:a16="http://schemas.microsoft.com/office/drawing/2014/main" id="{00000000-0008-0000-0400-00003E000000}"/>
            </a:ext>
          </a:extLst>
        </xdr:cNvPr>
        <xdr:cNvSpPr/>
      </xdr:nvSpPr>
      <xdr:spPr>
        <a:xfrm>
          <a:off x="2650435" y="37404262"/>
          <a:ext cx="331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1736032</xdr:colOff>
      <xdr:row>114</xdr:row>
      <xdr:rowOff>762006</xdr:rowOff>
    </xdr:from>
    <xdr:to>
      <xdr:col>12</xdr:col>
      <xdr:colOff>2944250</xdr:colOff>
      <xdr:row>114</xdr:row>
      <xdr:rowOff>762006</xdr:rowOff>
    </xdr:to>
    <xdr:sp macro="" textlink="">
      <xdr:nvSpPr>
        <xdr:cNvPr id="63" name="正方形/長方形 62">
          <a:hlinkClick xmlns:r="http://schemas.openxmlformats.org/officeDocument/2006/relationships" r:id="rId6"/>
          <a:extLst>
            <a:ext uri="{FF2B5EF4-FFF2-40B4-BE49-F238E27FC236}">
              <a16:creationId xmlns:a16="http://schemas.microsoft.com/office/drawing/2014/main" id="{00000000-0008-0000-0400-00003F000000}"/>
            </a:ext>
          </a:extLst>
        </xdr:cNvPr>
        <xdr:cNvSpPr/>
      </xdr:nvSpPr>
      <xdr:spPr>
        <a:xfrm>
          <a:off x="2655402" y="38919984"/>
          <a:ext cx="331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11943</xdr:colOff>
      <xdr:row>117</xdr:row>
      <xdr:rowOff>965617</xdr:rowOff>
    </xdr:from>
    <xdr:to>
      <xdr:col>12</xdr:col>
      <xdr:colOff>1076161</xdr:colOff>
      <xdr:row>117</xdr:row>
      <xdr:rowOff>965617</xdr:rowOff>
    </xdr:to>
    <xdr:sp macro="" textlink="">
      <xdr:nvSpPr>
        <xdr:cNvPr id="66" name="正方形/長方形 65">
          <a:hlinkClick xmlns:r="http://schemas.openxmlformats.org/officeDocument/2006/relationships" r:id="rId8"/>
          <a:extLst>
            <a:ext uri="{FF2B5EF4-FFF2-40B4-BE49-F238E27FC236}">
              <a16:creationId xmlns:a16="http://schemas.microsoft.com/office/drawing/2014/main" id="{00000000-0008-0000-0400-000042000000}"/>
            </a:ext>
          </a:extLst>
        </xdr:cNvPr>
        <xdr:cNvSpPr/>
      </xdr:nvSpPr>
      <xdr:spPr>
        <a:xfrm>
          <a:off x="931313" y="40962334"/>
          <a:ext cx="3168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4104253</xdr:colOff>
      <xdr:row>117</xdr:row>
      <xdr:rowOff>771555</xdr:rowOff>
    </xdr:from>
    <xdr:to>
      <xdr:col>12</xdr:col>
      <xdr:colOff>4320253</xdr:colOff>
      <xdr:row>117</xdr:row>
      <xdr:rowOff>771555</xdr:rowOff>
    </xdr:to>
    <xdr:sp macro="" textlink="">
      <xdr:nvSpPr>
        <xdr:cNvPr id="67" name="正方形/長方形 66">
          <a:hlinkClick xmlns:r="http://schemas.openxmlformats.org/officeDocument/2006/relationships" r:id="rId9"/>
          <a:extLst>
            <a:ext uri="{FF2B5EF4-FFF2-40B4-BE49-F238E27FC236}">
              <a16:creationId xmlns:a16="http://schemas.microsoft.com/office/drawing/2014/main" id="{00000000-0008-0000-0400-000043000000}"/>
            </a:ext>
          </a:extLst>
        </xdr:cNvPr>
        <xdr:cNvSpPr/>
      </xdr:nvSpPr>
      <xdr:spPr>
        <a:xfrm>
          <a:off x="13024623" y="42789229"/>
          <a:ext cx="216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1146631</xdr:colOff>
      <xdr:row>117</xdr:row>
      <xdr:rowOff>773203</xdr:rowOff>
    </xdr:from>
    <xdr:to>
      <xdr:col>12</xdr:col>
      <xdr:colOff>3830848</xdr:colOff>
      <xdr:row>117</xdr:row>
      <xdr:rowOff>773203</xdr:rowOff>
    </xdr:to>
    <xdr:sp macro="" textlink="">
      <xdr:nvSpPr>
        <xdr:cNvPr id="68" name="正方形/長方形 67">
          <a:hlinkClick xmlns:r="http://schemas.openxmlformats.org/officeDocument/2006/relationships" r:id="rId10"/>
          <a:extLst>
            <a:ext uri="{FF2B5EF4-FFF2-40B4-BE49-F238E27FC236}">
              <a16:creationId xmlns:a16="http://schemas.microsoft.com/office/drawing/2014/main" id="{00000000-0008-0000-0400-000044000000}"/>
            </a:ext>
          </a:extLst>
        </xdr:cNvPr>
        <xdr:cNvSpPr/>
      </xdr:nvSpPr>
      <xdr:spPr>
        <a:xfrm flipV="1">
          <a:off x="7963218" y="42790877"/>
          <a:ext cx="4788000" cy="0"/>
        </a:xfrm>
        <a:prstGeom prst="rect">
          <a:avLst/>
        </a:prstGeom>
        <a:noFill/>
        <a:ln w="63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37818</xdr:colOff>
      <xdr:row>102</xdr:row>
      <xdr:rowOff>367750</xdr:rowOff>
    </xdr:from>
    <xdr:to>
      <xdr:col>11</xdr:col>
      <xdr:colOff>1297818</xdr:colOff>
      <xdr:row>102</xdr:row>
      <xdr:rowOff>367750</xdr:rowOff>
    </xdr:to>
    <xdr:sp macro="" textlink="">
      <xdr:nvSpPr>
        <xdr:cNvPr id="69" name="正方形/長方形 68">
          <a:hlinkClick xmlns:r="http://schemas.openxmlformats.org/officeDocument/2006/relationships" r:id="rId11"/>
          <a:extLst>
            <a:ext uri="{FF2B5EF4-FFF2-40B4-BE49-F238E27FC236}">
              <a16:creationId xmlns:a16="http://schemas.microsoft.com/office/drawing/2014/main" id="{00000000-0008-0000-0400-000045000000}"/>
            </a:ext>
          </a:extLst>
        </xdr:cNvPr>
        <xdr:cNvSpPr/>
      </xdr:nvSpPr>
      <xdr:spPr>
        <a:xfrm>
          <a:off x="957188" y="33133750"/>
          <a:ext cx="1260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1286675</xdr:colOff>
      <xdr:row>42</xdr:row>
      <xdr:rowOff>564256</xdr:rowOff>
    </xdr:from>
    <xdr:to>
      <xdr:col>12</xdr:col>
      <xdr:colOff>2674893</xdr:colOff>
      <xdr:row>42</xdr:row>
      <xdr:rowOff>564256</xdr:rowOff>
    </xdr:to>
    <xdr:sp macro="" textlink="">
      <xdr:nvSpPr>
        <xdr:cNvPr id="71" name="正方形/長方形 70">
          <a:hlinkClick xmlns:r="http://schemas.openxmlformats.org/officeDocument/2006/relationships" r:id="rId4"/>
          <a:extLst>
            <a:ext uri="{FF2B5EF4-FFF2-40B4-BE49-F238E27FC236}">
              <a16:creationId xmlns:a16="http://schemas.microsoft.com/office/drawing/2014/main" id="{00000000-0008-0000-0400-000047000000}"/>
            </a:ext>
          </a:extLst>
        </xdr:cNvPr>
        <xdr:cNvSpPr/>
      </xdr:nvSpPr>
      <xdr:spPr>
        <a:xfrm>
          <a:off x="2206045" y="14238843"/>
          <a:ext cx="349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2013016</xdr:colOff>
      <xdr:row>22</xdr:row>
      <xdr:rowOff>771649</xdr:rowOff>
    </xdr:from>
    <xdr:to>
      <xdr:col>12</xdr:col>
      <xdr:colOff>2897234</xdr:colOff>
      <xdr:row>22</xdr:row>
      <xdr:rowOff>771649</xdr:rowOff>
    </xdr:to>
    <xdr:sp macro="" textlink="">
      <xdr:nvSpPr>
        <xdr:cNvPr id="74" name="正方形/長方形 73">
          <a:hlinkClick xmlns:r="http://schemas.openxmlformats.org/officeDocument/2006/relationships" r:id="rId12"/>
          <a:extLst>
            <a:ext uri="{FF2B5EF4-FFF2-40B4-BE49-F238E27FC236}">
              <a16:creationId xmlns:a16="http://schemas.microsoft.com/office/drawing/2014/main" id="{00000000-0008-0000-0400-00004A000000}"/>
            </a:ext>
          </a:extLst>
        </xdr:cNvPr>
        <xdr:cNvSpPr/>
      </xdr:nvSpPr>
      <xdr:spPr>
        <a:xfrm>
          <a:off x="2932386" y="7041584"/>
          <a:ext cx="2988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1313578</xdr:colOff>
      <xdr:row>65</xdr:row>
      <xdr:rowOff>566537</xdr:rowOff>
    </xdr:from>
    <xdr:to>
      <xdr:col>12</xdr:col>
      <xdr:colOff>2665796</xdr:colOff>
      <xdr:row>65</xdr:row>
      <xdr:rowOff>566537</xdr:rowOff>
    </xdr:to>
    <xdr:sp macro="" textlink="">
      <xdr:nvSpPr>
        <xdr:cNvPr id="75" name="正方形/長方形 74">
          <a:hlinkClick xmlns:r="http://schemas.openxmlformats.org/officeDocument/2006/relationships" r:id="rId4"/>
          <a:extLst>
            <a:ext uri="{FF2B5EF4-FFF2-40B4-BE49-F238E27FC236}">
              <a16:creationId xmlns:a16="http://schemas.microsoft.com/office/drawing/2014/main" id="{00000000-0008-0000-0400-00004B000000}"/>
            </a:ext>
          </a:extLst>
        </xdr:cNvPr>
        <xdr:cNvSpPr/>
      </xdr:nvSpPr>
      <xdr:spPr>
        <a:xfrm>
          <a:off x="2232948" y="21571233"/>
          <a:ext cx="3456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39761</xdr:colOff>
      <xdr:row>120</xdr:row>
      <xdr:rowOff>959128</xdr:rowOff>
    </xdr:from>
    <xdr:to>
      <xdr:col>12</xdr:col>
      <xdr:colOff>959979</xdr:colOff>
      <xdr:row>120</xdr:row>
      <xdr:rowOff>959128</xdr:rowOff>
    </xdr:to>
    <xdr:sp macro="" textlink="">
      <xdr:nvSpPr>
        <xdr:cNvPr id="76" name="正方形/長方形 75">
          <a:hlinkClick xmlns:r="http://schemas.openxmlformats.org/officeDocument/2006/relationships" r:id="rId8"/>
          <a:extLst>
            <a:ext uri="{FF2B5EF4-FFF2-40B4-BE49-F238E27FC236}">
              <a16:creationId xmlns:a16="http://schemas.microsoft.com/office/drawing/2014/main" id="{00000000-0008-0000-0400-00004C000000}"/>
            </a:ext>
          </a:extLst>
        </xdr:cNvPr>
        <xdr:cNvSpPr/>
      </xdr:nvSpPr>
      <xdr:spPr>
        <a:xfrm>
          <a:off x="959131" y="42678628"/>
          <a:ext cx="3024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1146313</xdr:colOff>
      <xdr:row>120</xdr:row>
      <xdr:rowOff>765313</xdr:rowOff>
    </xdr:from>
    <xdr:to>
      <xdr:col>12</xdr:col>
      <xdr:colOff>3830531</xdr:colOff>
      <xdr:row>120</xdr:row>
      <xdr:rowOff>765313</xdr:rowOff>
    </xdr:to>
    <xdr:sp macro="" textlink="">
      <xdr:nvSpPr>
        <xdr:cNvPr id="77" name="正方形/長方形 76">
          <a:hlinkClick xmlns:r="http://schemas.openxmlformats.org/officeDocument/2006/relationships" r:id="rId10"/>
          <a:extLst>
            <a:ext uri="{FF2B5EF4-FFF2-40B4-BE49-F238E27FC236}">
              <a16:creationId xmlns:a16="http://schemas.microsoft.com/office/drawing/2014/main" id="{00000000-0008-0000-0400-00004D000000}"/>
            </a:ext>
          </a:extLst>
        </xdr:cNvPr>
        <xdr:cNvSpPr/>
      </xdr:nvSpPr>
      <xdr:spPr>
        <a:xfrm flipV="1">
          <a:off x="2065683" y="44663139"/>
          <a:ext cx="4788000" cy="0"/>
        </a:xfrm>
        <a:prstGeom prst="rect">
          <a:avLst/>
        </a:prstGeom>
        <a:noFill/>
        <a:ln w="63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4100793</xdr:colOff>
      <xdr:row>120</xdr:row>
      <xdr:rowOff>760346</xdr:rowOff>
    </xdr:from>
    <xdr:to>
      <xdr:col>12</xdr:col>
      <xdr:colOff>4352793</xdr:colOff>
      <xdr:row>120</xdr:row>
      <xdr:rowOff>760346</xdr:rowOff>
    </xdr:to>
    <xdr:sp macro="" textlink="">
      <xdr:nvSpPr>
        <xdr:cNvPr id="78" name="正方形/長方形 77">
          <a:hlinkClick xmlns:r="http://schemas.openxmlformats.org/officeDocument/2006/relationships" r:id="rId9"/>
          <a:extLst>
            <a:ext uri="{FF2B5EF4-FFF2-40B4-BE49-F238E27FC236}">
              <a16:creationId xmlns:a16="http://schemas.microsoft.com/office/drawing/2014/main" id="{00000000-0008-0000-0400-00004E000000}"/>
            </a:ext>
          </a:extLst>
        </xdr:cNvPr>
        <xdr:cNvSpPr/>
      </xdr:nvSpPr>
      <xdr:spPr>
        <a:xfrm flipV="1">
          <a:off x="7123945" y="44658172"/>
          <a:ext cx="252000" cy="0"/>
        </a:xfrm>
        <a:prstGeom prst="rect">
          <a:avLst/>
        </a:prstGeom>
        <a:noFill/>
        <a:ln w="63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102873</xdr:colOff>
      <xdr:row>126</xdr:row>
      <xdr:rowOff>573159</xdr:rowOff>
    </xdr:from>
    <xdr:to>
      <xdr:col>12</xdr:col>
      <xdr:colOff>1311091</xdr:colOff>
      <xdr:row>126</xdr:row>
      <xdr:rowOff>573159</xdr:rowOff>
    </xdr:to>
    <xdr:sp macro="" textlink="">
      <xdr:nvSpPr>
        <xdr:cNvPr id="79" name="正方形/長方形 78">
          <a:hlinkClick xmlns:r="http://schemas.openxmlformats.org/officeDocument/2006/relationships" r:id="rId13"/>
          <a:extLst>
            <a:ext uri="{FF2B5EF4-FFF2-40B4-BE49-F238E27FC236}">
              <a16:creationId xmlns:a16="http://schemas.microsoft.com/office/drawing/2014/main" id="{00000000-0008-0000-0400-00004F000000}"/>
            </a:ext>
          </a:extLst>
        </xdr:cNvPr>
        <xdr:cNvSpPr/>
      </xdr:nvSpPr>
      <xdr:spPr>
        <a:xfrm>
          <a:off x="1022243" y="45050768"/>
          <a:ext cx="331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11</xdr:col>
      <xdr:colOff>0</xdr:colOff>
      <xdr:row>219</xdr:row>
      <xdr:rowOff>0</xdr:rowOff>
    </xdr:from>
    <xdr:to>
      <xdr:col>12</xdr:col>
      <xdr:colOff>3944218</xdr:colOff>
      <xdr:row>220</xdr:row>
      <xdr:rowOff>0</xdr:rowOff>
    </xdr:to>
    <xdr:sp macro="" textlink="">
      <xdr:nvSpPr>
        <xdr:cNvPr id="3" name="正方形/長方形 2">
          <a:hlinkClick xmlns:r="http://schemas.openxmlformats.org/officeDocument/2006/relationships" r:id="rId14"/>
          <a:extLst>
            <a:ext uri="{FF2B5EF4-FFF2-40B4-BE49-F238E27FC236}">
              <a16:creationId xmlns:a16="http://schemas.microsoft.com/office/drawing/2014/main" id="{00000000-0008-0000-0400-000003000000}"/>
            </a:ext>
          </a:extLst>
        </xdr:cNvPr>
        <xdr:cNvSpPr/>
      </xdr:nvSpPr>
      <xdr:spPr>
        <a:xfrm>
          <a:off x="919370" y="78635087"/>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219</xdr:row>
      <xdr:rowOff>198782</xdr:rowOff>
    </xdr:from>
    <xdr:to>
      <xdr:col>12</xdr:col>
      <xdr:colOff>3944218</xdr:colOff>
      <xdr:row>221</xdr:row>
      <xdr:rowOff>0</xdr:rowOff>
    </xdr:to>
    <xdr:sp macro="" textlink="">
      <xdr:nvSpPr>
        <xdr:cNvPr id="33" name="正方形/長方形 32">
          <a:hlinkClick xmlns:r="http://schemas.openxmlformats.org/officeDocument/2006/relationships" r:id="rId15"/>
          <a:extLst>
            <a:ext uri="{FF2B5EF4-FFF2-40B4-BE49-F238E27FC236}">
              <a16:creationId xmlns:a16="http://schemas.microsoft.com/office/drawing/2014/main" id="{00000000-0008-0000-0400-000021000000}"/>
            </a:ext>
          </a:extLst>
        </xdr:cNvPr>
        <xdr:cNvSpPr/>
      </xdr:nvSpPr>
      <xdr:spPr>
        <a:xfrm>
          <a:off x="919370" y="78833869"/>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221</xdr:row>
      <xdr:rowOff>0</xdr:rowOff>
    </xdr:from>
    <xdr:to>
      <xdr:col>12</xdr:col>
      <xdr:colOff>3944218</xdr:colOff>
      <xdr:row>222</xdr:row>
      <xdr:rowOff>0</xdr:rowOff>
    </xdr:to>
    <xdr:sp macro="" textlink="">
      <xdr:nvSpPr>
        <xdr:cNvPr id="34" name="正方形/長方形 33">
          <a:hlinkClick xmlns:r="http://schemas.openxmlformats.org/officeDocument/2006/relationships" r:id="rId16"/>
          <a:extLst>
            <a:ext uri="{FF2B5EF4-FFF2-40B4-BE49-F238E27FC236}">
              <a16:creationId xmlns:a16="http://schemas.microsoft.com/office/drawing/2014/main" id="{00000000-0008-0000-0400-000022000000}"/>
            </a:ext>
          </a:extLst>
        </xdr:cNvPr>
        <xdr:cNvSpPr/>
      </xdr:nvSpPr>
      <xdr:spPr>
        <a:xfrm>
          <a:off x="919370" y="79032652"/>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222</xdr:row>
      <xdr:rowOff>0</xdr:rowOff>
    </xdr:from>
    <xdr:to>
      <xdr:col>12</xdr:col>
      <xdr:colOff>3944218</xdr:colOff>
      <xdr:row>223</xdr:row>
      <xdr:rowOff>1</xdr:rowOff>
    </xdr:to>
    <xdr:sp macro="" textlink="">
      <xdr:nvSpPr>
        <xdr:cNvPr id="35" name="正方形/長方形 34">
          <a:hlinkClick xmlns:r="http://schemas.openxmlformats.org/officeDocument/2006/relationships" r:id="rId17"/>
          <a:extLst>
            <a:ext uri="{FF2B5EF4-FFF2-40B4-BE49-F238E27FC236}">
              <a16:creationId xmlns:a16="http://schemas.microsoft.com/office/drawing/2014/main" id="{00000000-0008-0000-0400-000023000000}"/>
            </a:ext>
          </a:extLst>
        </xdr:cNvPr>
        <xdr:cNvSpPr/>
      </xdr:nvSpPr>
      <xdr:spPr>
        <a:xfrm>
          <a:off x="919370" y="79231435"/>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223</xdr:row>
      <xdr:rowOff>0</xdr:rowOff>
    </xdr:from>
    <xdr:to>
      <xdr:col>12</xdr:col>
      <xdr:colOff>3944218</xdr:colOff>
      <xdr:row>224</xdr:row>
      <xdr:rowOff>0</xdr:rowOff>
    </xdr:to>
    <xdr:sp macro="" textlink="">
      <xdr:nvSpPr>
        <xdr:cNvPr id="36" name="正方形/長方形 35">
          <a:hlinkClick xmlns:r="http://schemas.openxmlformats.org/officeDocument/2006/relationships" r:id="rId18"/>
          <a:extLst>
            <a:ext uri="{FF2B5EF4-FFF2-40B4-BE49-F238E27FC236}">
              <a16:creationId xmlns:a16="http://schemas.microsoft.com/office/drawing/2014/main" id="{00000000-0008-0000-0400-000024000000}"/>
            </a:ext>
          </a:extLst>
        </xdr:cNvPr>
        <xdr:cNvSpPr/>
      </xdr:nvSpPr>
      <xdr:spPr>
        <a:xfrm>
          <a:off x="919370" y="79430217"/>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224</xdr:row>
      <xdr:rowOff>0</xdr:rowOff>
    </xdr:from>
    <xdr:to>
      <xdr:col>12</xdr:col>
      <xdr:colOff>3944218</xdr:colOff>
      <xdr:row>225</xdr:row>
      <xdr:rowOff>0</xdr:rowOff>
    </xdr:to>
    <xdr:sp macro="" textlink="">
      <xdr:nvSpPr>
        <xdr:cNvPr id="37" name="正方形/長方形 36">
          <a:hlinkClick xmlns:r="http://schemas.openxmlformats.org/officeDocument/2006/relationships" r:id="rId19"/>
          <a:extLst>
            <a:ext uri="{FF2B5EF4-FFF2-40B4-BE49-F238E27FC236}">
              <a16:creationId xmlns:a16="http://schemas.microsoft.com/office/drawing/2014/main" id="{00000000-0008-0000-0400-000025000000}"/>
            </a:ext>
          </a:extLst>
        </xdr:cNvPr>
        <xdr:cNvSpPr/>
      </xdr:nvSpPr>
      <xdr:spPr>
        <a:xfrm>
          <a:off x="919370" y="79629000"/>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224</xdr:row>
      <xdr:rowOff>198782</xdr:rowOff>
    </xdr:from>
    <xdr:to>
      <xdr:col>12</xdr:col>
      <xdr:colOff>3944218</xdr:colOff>
      <xdr:row>226</xdr:row>
      <xdr:rowOff>0</xdr:rowOff>
    </xdr:to>
    <xdr:sp macro="" textlink="">
      <xdr:nvSpPr>
        <xdr:cNvPr id="38" name="正方形/長方形 37">
          <a:hlinkClick xmlns:r="http://schemas.openxmlformats.org/officeDocument/2006/relationships" r:id="rId20"/>
          <a:extLst>
            <a:ext uri="{FF2B5EF4-FFF2-40B4-BE49-F238E27FC236}">
              <a16:creationId xmlns:a16="http://schemas.microsoft.com/office/drawing/2014/main" id="{00000000-0008-0000-0400-000026000000}"/>
            </a:ext>
          </a:extLst>
        </xdr:cNvPr>
        <xdr:cNvSpPr/>
      </xdr:nvSpPr>
      <xdr:spPr>
        <a:xfrm>
          <a:off x="919370" y="79827782"/>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226</xdr:row>
      <xdr:rowOff>0</xdr:rowOff>
    </xdr:from>
    <xdr:to>
      <xdr:col>12</xdr:col>
      <xdr:colOff>3944218</xdr:colOff>
      <xdr:row>227</xdr:row>
      <xdr:rowOff>0</xdr:rowOff>
    </xdr:to>
    <xdr:sp macro="" textlink="">
      <xdr:nvSpPr>
        <xdr:cNvPr id="39" name="正方形/長方形 38">
          <a:hlinkClick xmlns:r="http://schemas.openxmlformats.org/officeDocument/2006/relationships" r:id="rId21"/>
          <a:extLst>
            <a:ext uri="{FF2B5EF4-FFF2-40B4-BE49-F238E27FC236}">
              <a16:creationId xmlns:a16="http://schemas.microsoft.com/office/drawing/2014/main" id="{00000000-0008-0000-0400-000027000000}"/>
            </a:ext>
          </a:extLst>
        </xdr:cNvPr>
        <xdr:cNvSpPr/>
      </xdr:nvSpPr>
      <xdr:spPr>
        <a:xfrm>
          <a:off x="919370" y="80026565"/>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226</xdr:row>
      <xdr:rowOff>198782</xdr:rowOff>
    </xdr:from>
    <xdr:to>
      <xdr:col>12</xdr:col>
      <xdr:colOff>3944218</xdr:colOff>
      <xdr:row>228</xdr:row>
      <xdr:rowOff>0</xdr:rowOff>
    </xdr:to>
    <xdr:sp macro="" textlink="">
      <xdr:nvSpPr>
        <xdr:cNvPr id="40" name="正方形/長方形 39">
          <a:hlinkClick xmlns:r="http://schemas.openxmlformats.org/officeDocument/2006/relationships" r:id="rId22"/>
          <a:extLst>
            <a:ext uri="{FF2B5EF4-FFF2-40B4-BE49-F238E27FC236}">
              <a16:creationId xmlns:a16="http://schemas.microsoft.com/office/drawing/2014/main" id="{00000000-0008-0000-0400-000028000000}"/>
            </a:ext>
          </a:extLst>
        </xdr:cNvPr>
        <xdr:cNvSpPr/>
      </xdr:nvSpPr>
      <xdr:spPr>
        <a:xfrm>
          <a:off x="919370" y="80225347"/>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228</xdr:row>
      <xdr:rowOff>0</xdr:rowOff>
    </xdr:from>
    <xdr:to>
      <xdr:col>12</xdr:col>
      <xdr:colOff>3944218</xdr:colOff>
      <xdr:row>229</xdr:row>
      <xdr:rowOff>0</xdr:rowOff>
    </xdr:to>
    <xdr:sp macro="" textlink="">
      <xdr:nvSpPr>
        <xdr:cNvPr id="41" name="正方形/長方形 40">
          <a:hlinkClick xmlns:r="http://schemas.openxmlformats.org/officeDocument/2006/relationships" r:id="rId23"/>
          <a:extLst>
            <a:ext uri="{FF2B5EF4-FFF2-40B4-BE49-F238E27FC236}">
              <a16:creationId xmlns:a16="http://schemas.microsoft.com/office/drawing/2014/main" id="{00000000-0008-0000-0400-000029000000}"/>
            </a:ext>
          </a:extLst>
        </xdr:cNvPr>
        <xdr:cNvSpPr/>
      </xdr:nvSpPr>
      <xdr:spPr>
        <a:xfrm>
          <a:off x="919370" y="80424130"/>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229</xdr:row>
      <xdr:rowOff>0</xdr:rowOff>
    </xdr:from>
    <xdr:to>
      <xdr:col>12</xdr:col>
      <xdr:colOff>3944218</xdr:colOff>
      <xdr:row>230</xdr:row>
      <xdr:rowOff>0</xdr:rowOff>
    </xdr:to>
    <xdr:sp macro="" textlink="">
      <xdr:nvSpPr>
        <xdr:cNvPr id="42" name="正方形/長方形 41">
          <a:hlinkClick xmlns:r="http://schemas.openxmlformats.org/officeDocument/2006/relationships" r:id="rId24"/>
          <a:extLst>
            <a:ext uri="{FF2B5EF4-FFF2-40B4-BE49-F238E27FC236}">
              <a16:creationId xmlns:a16="http://schemas.microsoft.com/office/drawing/2014/main" id="{00000000-0008-0000-0400-00002A000000}"/>
            </a:ext>
          </a:extLst>
        </xdr:cNvPr>
        <xdr:cNvSpPr/>
      </xdr:nvSpPr>
      <xdr:spPr>
        <a:xfrm>
          <a:off x="919370" y="80622913"/>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230</xdr:row>
      <xdr:rowOff>0</xdr:rowOff>
    </xdr:from>
    <xdr:to>
      <xdr:col>12</xdr:col>
      <xdr:colOff>3944218</xdr:colOff>
      <xdr:row>231</xdr:row>
      <xdr:rowOff>1</xdr:rowOff>
    </xdr:to>
    <xdr:sp macro="" textlink="">
      <xdr:nvSpPr>
        <xdr:cNvPr id="43" name="正方形/長方形 42">
          <a:hlinkClick xmlns:r="http://schemas.openxmlformats.org/officeDocument/2006/relationships" r:id="rId25"/>
          <a:extLst>
            <a:ext uri="{FF2B5EF4-FFF2-40B4-BE49-F238E27FC236}">
              <a16:creationId xmlns:a16="http://schemas.microsoft.com/office/drawing/2014/main" id="{00000000-0008-0000-0400-00002B000000}"/>
            </a:ext>
          </a:extLst>
        </xdr:cNvPr>
        <xdr:cNvSpPr/>
      </xdr:nvSpPr>
      <xdr:spPr>
        <a:xfrm>
          <a:off x="919370" y="80821696"/>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231</xdr:row>
      <xdr:rowOff>0</xdr:rowOff>
    </xdr:from>
    <xdr:to>
      <xdr:col>12</xdr:col>
      <xdr:colOff>3944218</xdr:colOff>
      <xdr:row>232</xdr:row>
      <xdr:rowOff>0</xdr:rowOff>
    </xdr:to>
    <xdr:sp macro="" textlink="">
      <xdr:nvSpPr>
        <xdr:cNvPr id="44" name="正方形/長方形 43">
          <a:hlinkClick xmlns:r="http://schemas.openxmlformats.org/officeDocument/2006/relationships" r:id="rId26"/>
          <a:extLst>
            <a:ext uri="{FF2B5EF4-FFF2-40B4-BE49-F238E27FC236}">
              <a16:creationId xmlns:a16="http://schemas.microsoft.com/office/drawing/2014/main" id="{00000000-0008-0000-0400-00002C000000}"/>
            </a:ext>
          </a:extLst>
        </xdr:cNvPr>
        <xdr:cNvSpPr/>
      </xdr:nvSpPr>
      <xdr:spPr>
        <a:xfrm>
          <a:off x="919370" y="81020478"/>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231</xdr:row>
      <xdr:rowOff>198782</xdr:rowOff>
    </xdr:from>
    <xdr:to>
      <xdr:col>12</xdr:col>
      <xdr:colOff>3944218</xdr:colOff>
      <xdr:row>232</xdr:row>
      <xdr:rowOff>198782</xdr:rowOff>
    </xdr:to>
    <xdr:sp macro="" textlink="">
      <xdr:nvSpPr>
        <xdr:cNvPr id="45" name="正方形/長方形 44">
          <a:hlinkClick xmlns:r="http://schemas.openxmlformats.org/officeDocument/2006/relationships" r:id="rId27"/>
          <a:extLst>
            <a:ext uri="{FF2B5EF4-FFF2-40B4-BE49-F238E27FC236}">
              <a16:creationId xmlns:a16="http://schemas.microsoft.com/office/drawing/2014/main" id="{00000000-0008-0000-0400-00002D000000}"/>
            </a:ext>
          </a:extLst>
        </xdr:cNvPr>
        <xdr:cNvSpPr/>
      </xdr:nvSpPr>
      <xdr:spPr>
        <a:xfrm>
          <a:off x="919370" y="81219260"/>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232</xdr:row>
      <xdr:rowOff>198782</xdr:rowOff>
    </xdr:from>
    <xdr:to>
      <xdr:col>12</xdr:col>
      <xdr:colOff>3944218</xdr:colOff>
      <xdr:row>234</xdr:row>
      <xdr:rowOff>0</xdr:rowOff>
    </xdr:to>
    <xdr:sp macro="" textlink="">
      <xdr:nvSpPr>
        <xdr:cNvPr id="46" name="正方形/長方形 45">
          <a:hlinkClick xmlns:r="http://schemas.openxmlformats.org/officeDocument/2006/relationships" r:id="rId28"/>
          <a:extLst>
            <a:ext uri="{FF2B5EF4-FFF2-40B4-BE49-F238E27FC236}">
              <a16:creationId xmlns:a16="http://schemas.microsoft.com/office/drawing/2014/main" id="{00000000-0008-0000-0400-00002E000000}"/>
            </a:ext>
          </a:extLst>
        </xdr:cNvPr>
        <xdr:cNvSpPr/>
      </xdr:nvSpPr>
      <xdr:spPr>
        <a:xfrm>
          <a:off x="919370" y="81418043"/>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234</xdr:row>
      <xdr:rowOff>0</xdr:rowOff>
    </xdr:from>
    <xdr:to>
      <xdr:col>12</xdr:col>
      <xdr:colOff>3944218</xdr:colOff>
      <xdr:row>235</xdr:row>
      <xdr:rowOff>0</xdr:rowOff>
    </xdr:to>
    <xdr:sp macro="" textlink="">
      <xdr:nvSpPr>
        <xdr:cNvPr id="47" name="正方形/長方形 46">
          <a:hlinkClick xmlns:r="http://schemas.openxmlformats.org/officeDocument/2006/relationships" r:id="rId29"/>
          <a:extLst>
            <a:ext uri="{FF2B5EF4-FFF2-40B4-BE49-F238E27FC236}">
              <a16:creationId xmlns:a16="http://schemas.microsoft.com/office/drawing/2014/main" id="{00000000-0008-0000-0400-00002F000000}"/>
            </a:ext>
          </a:extLst>
        </xdr:cNvPr>
        <xdr:cNvSpPr/>
      </xdr:nvSpPr>
      <xdr:spPr>
        <a:xfrm>
          <a:off x="919370" y="81616826"/>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235</xdr:row>
      <xdr:rowOff>0</xdr:rowOff>
    </xdr:from>
    <xdr:to>
      <xdr:col>12</xdr:col>
      <xdr:colOff>3944218</xdr:colOff>
      <xdr:row>236</xdr:row>
      <xdr:rowOff>1</xdr:rowOff>
    </xdr:to>
    <xdr:sp macro="" textlink="">
      <xdr:nvSpPr>
        <xdr:cNvPr id="48" name="正方形/長方形 47">
          <a:hlinkClick xmlns:r="http://schemas.openxmlformats.org/officeDocument/2006/relationships" r:id="rId29"/>
          <a:extLst>
            <a:ext uri="{FF2B5EF4-FFF2-40B4-BE49-F238E27FC236}">
              <a16:creationId xmlns:a16="http://schemas.microsoft.com/office/drawing/2014/main" id="{00000000-0008-0000-0400-000030000000}"/>
            </a:ext>
          </a:extLst>
        </xdr:cNvPr>
        <xdr:cNvSpPr/>
      </xdr:nvSpPr>
      <xdr:spPr>
        <a:xfrm>
          <a:off x="919370" y="81815609"/>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236</xdr:row>
      <xdr:rowOff>0</xdr:rowOff>
    </xdr:from>
    <xdr:to>
      <xdr:col>12</xdr:col>
      <xdr:colOff>3944218</xdr:colOff>
      <xdr:row>237</xdr:row>
      <xdr:rowOff>0</xdr:rowOff>
    </xdr:to>
    <xdr:sp macro="" textlink="">
      <xdr:nvSpPr>
        <xdr:cNvPr id="49" name="正方形/長方形 48">
          <a:hlinkClick xmlns:r="http://schemas.openxmlformats.org/officeDocument/2006/relationships" r:id="rId30"/>
          <a:extLst>
            <a:ext uri="{FF2B5EF4-FFF2-40B4-BE49-F238E27FC236}">
              <a16:creationId xmlns:a16="http://schemas.microsoft.com/office/drawing/2014/main" id="{00000000-0008-0000-0400-000031000000}"/>
            </a:ext>
          </a:extLst>
        </xdr:cNvPr>
        <xdr:cNvSpPr/>
      </xdr:nvSpPr>
      <xdr:spPr>
        <a:xfrm>
          <a:off x="919370" y="82014391"/>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237</xdr:row>
      <xdr:rowOff>198782</xdr:rowOff>
    </xdr:from>
    <xdr:to>
      <xdr:col>12</xdr:col>
      <xdr:colOff>3944218</xdr:colOff>
      <xdr:row>239</xdr:row>
      <xdr:rowOff>0</xdr:rowOff>
    </xdr:to>
    <xdr:sp macro="" textlink="">
      <xdr:nvSpPr>
        <xdr:cNvPr id="50" name="正方形/長方形 49">
          <a:hlinkClick xmlns:r="http://schemas.openxmlformats.org/officeDocument/2006/relationships" r:id="rId31"/>
          <a:extLst>
            <a:ext uri="{FF2B5EF4-FFF2-40B4-BE49-F238E27FC236}">
              <a16:creationId xmlns:a16="http://schemas.microsoft.com/office/drawing/2014/main" id="{00000000-0008-0000-0400-000032000000}"/>
            </a:ext>
          </a:extLst>
        </xdr:cNvPr>
        <xdr:cNvSpPr/>
      </xdr:nvSpPr>
      <xdr:spPr>
        <a:xfrm>
          <a:off x="919370" y="82411956"/>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239</xdr:row>
      <xdr:rowOff>0</xdr:rowOff>
    </xdr:from>
    <xdr:to>
      <xdr:col>12</xdr:col>
      <xdr:colOff>3944218</xdr:colOff>
      <xdr:row>240</xdr:row>
      <xdr:rowOff>0</xdr:rowOff>
    </xdr:to>
    <xdr:sp macro="" textlink="">
      <xdr:nvSpPr>
        <xdr:cNvPr id="58" name="正方形/長方形 57">
          <a:hlinkClick xmlns:r="http://schemas.openxmlformats.org/officeDocument/2006/relationships" r:id="rId32"/>
          <a:extLst>
            <a:ext uri="{FF2B5EF4-FFF2-40B4-BE49-F238E27FC236}">
              <a16:creationId xmlns:a16="http://schemas.microsoft.com/office/drawing/2014/main" id="{00000000-0008-0000-0400-00003A000000}"/>
            </a:ext>
          </a:extLst>
        </xdr:cNvPr>
        <xdr:cNvSpPr/>
      </xdr:nvSpPr>
      <xdr:spPr>
        <a:xfrm>
          <a:off x="919370" y="82610739"/>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240</xdr:row>
      <xdr:rowOff>0</xdr:rowOff>
    </xdr:from>
    <xdr:to>
      <xdr:col>12</xdr:col>
      <xdr:colOff>3944218</xdr:colOff>
      <xdr:row>241</xdr:row>
      <xdr:rowOff>1</xdr:rowOff>
    </xdr:to>
    <xdr:sp macro="" textlink="">
      <xdr:nvSpPr>
        <xdr:cNvPr id="59" name="正方形/長方形 58">
          <a:hlinkClick xmlns:r="http://schemas.openxmlformats.org/officeDocument/2006/relationships" r:id="rId33"/>
          <a:extLst>
            <a:ext uri="{FF2B5EF4-FFF2-40B4-BE49-F238E27FC236}">
              <a16:creationId xmlns:a16="http://schemas.microsoft.com/office/drawing/2014/main" id="{00000000-0008-0000-0400-00003B000000}"/>
            </a:ext>
          </a:extLst>
        </xdr:cNvPr>
        <xdr:cNvSpPr/>
      </xdr:nvSpPr>
      <xdr:spPr>
        <a:xfrm>
          <a:off x="919370" y="82809522"/>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242</xdr:row>
      <xdr:rowOff>0</xdr:rowOff>
    </xdr:from>
    <xdr:to>
      <xdr:col>12</xdr:col>
      <xdr:colOff>3944218</xdr:colOff>
      <xdr:row>243</xdr:row>
      <xdr:rowOff>0</xdr:rowOff>
    </xdr:to>
    <xdr:sp macro="" textlink="">
      <xdr:nvSpPr>
        <xdr:cNvPr id="70" name="正方形/長方形 69">
          <a:hlinkClick xmlns:r="http://schemas.openxmlformats.org/officeDocument/2006/relationships" r:id="rId32"/>
          <a:extLst>
            <a:ext uri="{FF2B5EF4-FFF2-40B4-BE49-F238E27FC236}">
              <a16:creationId xmlns:a16="http://schemas.microsoft.com/office/drawing/2014/main" id="{00000000-0008-0000-0400-000046000000}"/>
            </a:ext>
          </a:extLst>
        </xdr:cNvPr>
        <xdr:cNvSpPr/>
      </xdr:nvSpPr>
      <xdr:spPr>
        <a:xfrm>
          <a:off x="919370" y="83207087"/>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245</xdr:row>
      <xdr:rowOff>0</xdr:rowOff>
    </xdr:from>
    <xdr:to>
      <xdr:col>12</xdr:col>
      <xdr:colOff>3944218</xdr:colOff>
      <xdr:row>246</xdr:row>
      <xdr:rowOff>1</xdr:rowOff>
    </xdr:to>
    <xdr:sp macro="" textlink="">
      <xdr:nvSpPr>
        <xdr:cNvPr id="80" name="正方形/長方形 79">
          <a:hlinkClick xmlns:r="http://schemas.openxmlformats.org/officeDocument/2006/relationships" r:id="rId34"/>
          <a:extLst>
            <a:ext uri="{FF2B5EF4-FFF2-40B4-BE49-F238E27FC236}">
              <a16:creationId xmlns:a16="http://schemas.microsoft.com/office/drawing/2014/main" id="{00000000-0008-0000-0400-000050000000}"/>
            </a:ext>
          </a:extLst>
        </xdr:cNvPr>
        <xdr:cNvSpPr/>
      </xdr:nvSpPr>
      <xdr:spPr>
        <a:xfrm>
          <a:off x="919370" y="83803435"/>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247</xdr:row>
      <xdr:rowOff>0</xdr:rowOff>
    </xdr:from>
    <xdr:to>
      <xdr:col>12</xdr:col>
      <xdr:colOff>3944218</xdr:colOff>
      <xdr:row>248</xdr:row>
      <xdr:rowOff>0</xdr:rowOff>
    </xdr:to>
    <xdr:sp macro="" textlink="">
      <xdr:nvSpPr>
        <xdr:cNvPr id="82" name="正方形/長方形 81">
          <a:hlinkClick xmlns:r="http://schemas.openxmlformats.org/officeDocument/2006/relationships" r:id="rId35"/>
          <a:extLst>
            <a:ext uri="{FF2B5EF4-FFF2-40B4-BE49-F238E27FC236}">
              <a16:creationId xmlns:a16="http://schemas.microsoft.com/office/drawing/2014/main" id="{00000000-0008-0000-0400-000052000000}"/>
            </a:ext>
          </a:extLst>
        </xdr:cNvPr>
        <xdr:cNvSpPr/>
      </xdr:nvSpPr>
      <xdr:spPr>
        <a:xfrm>
          <a:off x="919370" y="84201000"/>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5</xdr:row>
      <xdr:rowOff>0</xdr:rowOff>
    </xdr:from>
    <xdr:to>
      <xdr:col>13</xdr:col>
      <xdr:colOff>0</xdr:colOff>
      <xdr:row>6</xdr:row>
      <xdr:rowOff>0</xdr:rowOff>
    </xdr:to>
    <xdr:sp macro="" textlink="">
      <xdr:nvSpPr>
        <xdr:cNvPr id="4" name="正方形/長方形 3">
          <a:hlinkClick xmlns:r="http://schemas.openxmlformats.org/officeDocument/2006/relationships" r:id="rId36"/>
          <a:extLst>
            <a:ext uri="{FF2B5EF4-FFF2-40B4-BE49-F238E27FC236}">
              <a16:creationId xmlns:a16="http://schemas.microsoft.com/office/drawing/2014/main" id="{00000000-0008-0000-0400-000004000000}"/>
            </a:ext>
          </a:extLst>
        </xdr:cNvPr>
        <xdr:cNvSpPr/>
      </xdr:nvSpPr>
      <xdr:spPr>
        <a:xfrm>
          <a:off x="3023152" y="1731065"/>
          <a:ext cx="4406348" cy="1987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0</xdr:colOff>
      <xdr:row>6</xdr:row>
      <xdr:rowOff>0</xdr:rowOff>
    </xdr:from>
    <xdr:to>
      <xdr:col>13</xdr:col>
      <xdr:colOff>0</xdr:colOff>
      <xdr:row>7</xdr:row>
      <xdr:rowOff>1</xdr:rowOff>
    </xdr:to>
    <xdr:sp macro="" textlink="">
      <xdr:nvSpPr>
        <xdr:cNvPr id="5" name="正方形/長方形 4">
          <a:hlinkClick xmlns:r="http://schemas.openxmlformats.org/officeDocument/2006/relationships" r:id="rId37"/>
          <a:extLst>
            <a:ext uri="{FF2B5EF4-FFF2-40B4-BE49-F238E27FC236}">
              <a16:creationId xmlns:a16="http://schemas.microsoft.com/office/drawing/2014/main" id="{00000000-0008-0000-0400-000005000000}"/>
            </a:ext>
          </a:extLst>
        </xdr:cNvPr>
        <xdr:cNvSpPr/>
      </xdr:nvSpPr>
      <xdr:spPr>
        <a:xfrm>
          <a:off x="3023152" y="1929848"/>
          <a:ext cx="4406348" cy="1987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0</xdr:colOff>
      <xdr:row>7</xdr:row>
      <xdr:rowOff>0</xdr:rowOff>
    </xdr:from>
    <xdr:to>
      <xdr:col>13</xdr:col>
      <xdr:colOff>0</xdr:colOff>
      <xdr:row>8</xdr:row>
      <xdr:rowOff>0</xdr:rowOff>
    </xdr:to>
    <xdr:sp macro="" textlink="">
      <xdr:nvSpPr>
        <xdr:cNvPr id="6" name="正方形/長方形 5">
          <a:hlinkClick xmlns:r="http://schemas.openxmlformats.org/officeDocument/2006/relationships" r:id="rId38"/>
          <a:extLst>
            <a:ext uri="{FF2B5EF4-FFF2-40B4-BE49-F238E27FC236}">
              <a16:creationId xmlns:a16="http://schemas.microsoft.com/office/drawing/2014/main" id="{00000000-0008-0000-0400-000006000000}"/>
            </a:ext>
          </a:extLst>
        </xdr:cNvPr>
        <xdr:cNvSpPr/>
      </xdr:nvSpPr>
      <xdr:spPr>
        <a:xfrm>
          <a:off x="3023152" y="2128630"/>
          <a:ext cx="4406348" cy="1987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0</xdr:colOff>
      <xdr:row>8</xdr:row>
      <xdr:rowOff>0</xdr:rowOff>
    </xdr:from>
    <xdr:to>
      <xdr:col>13</xdr:col>
      <xdr:colOff>0</xdr:colOff>
      <xdr:row>9</xdr:row>
      <xdr:rowOff>0</xdr:rowOff>
    </xdr:to>
    <xdr:sp macro="" textlink="">
      <xdr:nvSpPr>
        <xdr:cNvPr id="7" name="正方形/長方形 6">
          <a:hlinkClick xmlns:r="http://schemas.openxmlformats.org/officeDocument/2006/relationships" r:id="rId39"/>
          <a:extLst>
            <a:ext uri="{FF2B5EF4-FFF2-40B4-BE49-F238E27FC236}">
              <a16:creationId xmlns:a16="http://schemas.microsoft.com/office/drawing/2014/main" id="{00000000-0008-0000-0400-000007000000}"/>
            </a:ext>
          </a:extLst>
        </xdr:cNvPr>
        <xdr:cNvSpPr/>
      </xdr:nvSpPr>
      <xdr:spPr>
        <a:xfrm>
          <a:off x="3023152" y="2327413"/>
          <a:ext cx="4406348" cy="1987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430909</xdr:colOff>
      <xdr:row>102</xdr:row>
      <xdr:rowOff>174315</xdr:rowOff>
    </xdr:from>
    <xdr:to>
      <xdr:col>12</xdr:col>
      <xdr:colOff>1819127</xdr:colOff>
      <xdr:row>102</xdr:row>
      <xdr:rowOff>174315</xdr:rowOff>
    </xdr:to>
    <xdr:sp macro="" textlink="">
      <xdr:nvSpPr>
        <xdr:cNvPr id="8" name="正方形/長方形 7">
          <a:hlinkClick xmlns:r="http://schemas.openxmlformats.org/officeDocument/2006/relationships" r:id="rId11"/>
          <a:extLst>
            <a:ext uri="{FF2B5EF4-FFF2-40B4-BE49-F238E27FC236}">
              <a16:creationId xmlns:a16="http://schemas.microsoft.com/office/drawing/2014/main" id="{00000000-0008-0000-0400-000008000000}"/>
            </a:ext>
          </a:extLst>
        </xdr:cNvPr>
        <xdr:cNvSpPr/>
      </xdr:nvSpPr>
      <xdr:spPr>
        <a:xfrm>
          <a:off x="1350279" y="32940315"/>
          <a:ext cx="349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82826</xdr:colOff>
      <xdr:row>29</xdr:row>
      <xdr:rowOff>828260</xdr:rowOff>
    </xdr:from>
    <xdr:to>
      <xdr:col>12</xdr:col>
      <xdr:colOff>1424609</xdr:colOff>
      <xdr:row>29</xdr:row>
      <xdr:rowOff>969065</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6969401" y="7743410"/>
          <a:ext cx="3446808" cy="1408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79553</xdr:colOff>
      <xdr:row>29</xdr:row>
      <xdr:rowOff>772765</xdr:rowOff>
    </xdr:from>
    <xdr:to>
      <xdr:col>12</xdr:col>
      <xdr:colOff>1287771</xdr:colOff>
      <xdr:row>29</xdr:row>
      <xdr:rowOff>772765</xdr:rowOff>
    </xdr:to>
    <xdr:sp macro="" textlink="">
      <xdr:nvSpPr>
        <xdr:cNvPr id="10" name="正方形/長方形 9">
          <a:hlinkClick xmlns:r="http://schemas.openxmlformats.org/officeDocument/2006/relationships" r:id="rId40"/>
          <a:extLst>
            <a:ext uri="{FF2B5EF4-FFF2-40B4-BE49-F238E27FC236}">
              <a16:creationId xmlns:a16="http://schemas.microsoft.com/office/drawing/2014/main" id="{00000000-0008-0000-0400-00000A000000}"/>
            </a:ext>
          </a:extLst>
        </xdr:cNvPr>
        <xdr:cNvSpPr/>
      </xdr:nvSpPr>
      <xdr:spPr>
        <a:xfrm>
          <a:off x="998923" y="9933330"/>
          <a:ext cx="3312000" cy="0"/>
        </a:xfrm>
        <a:prstGeom prst="rect">
          <a:avLst/>
        </a:prstGeom>
        <a:noFill/>
        <a:ln w="6350">
          <a:solidFill>
            <a:srgbClr val="4472C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241</xdr:row>
      <xdr:rowOff>0</xdr:rowOff>
    </xdr:from>
    <xdr:to>
      <xdr:col>12</xdr:col>
      <xdr:colOff>3944218</xdr:colOff>
      <xdr:row>242</xdr:row>
      <xdr:rowOff>0</xdr:rowOff>
    </xdr:to>
    <xdr:sp macro="" textlink="">
      <xdr:nvSpPr>
        <xdr:cNvPr id="64" name="正方形/長方形 63">
          <a:hlinkClick xmlns:r="http://schemas.openxmlformats.org/officeDocument/2006/relationships" r:id="rId31"/>
          <a:extLst>
            <a:ext uri="{FF2B5EF4-FFF2-40B4-BE49-F238E27FC236}">
              <a16:creationId xmlns:a16="http://schemas.microsoft.com/office/drawing/2014/main" id="{00000000-0008-0000-0400-000040000000}"/>
            </a:ext>
          </a:extLst>
        </xdr:cNvPr>
        <xdr:cNvSpPr/>
      </xdr:nvSpPr>
      <xdr:spPr>
        <a:xfrm>
          <a:off x="919370" y="83008304"/>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250</xdr:row>
      <xdr:rowOff>8658</xdr:rowOff>
    </xdr:from>
    <xdr:to>
      <xdr:col>12</xdr:col>
      <xdr:colOff>1734</xdr:colOff>
      <xdr:row>251</xdr:row>
      <xdr:rowOff>0</xdr:rowOff>
    </xdr:to>
    <xdr:sp macro="" textlink="">
      <xdr:nvSpPr>
        <xdr:cNvPr id="83" name="正方形/長方形 82">
          <a:hlinkClick xmlns:r="http://schemas.openxmlformats.org/officeDocument/2006/relationships" r:id="rId41"/>
          <a:extLst>
            <a:ext uri="{FF2B5EF4-FFF2-40B4-BE49-F238E27FC236}">
              <a16:creationId xmlns:a16="http://schemas.microsoft.com/office/drawing/2014/main" id="{00000000-0008-0000-0400-000053000000}"/>
            </a:ext>
          </a:extLst>
        </xdr:cNvPr>
        <xdr:cNvSpPr/>
      </xdr:nvSpPr>
      <xdr:spPr>
        <a:xfrm>
          <a:off x="554182" y="91162908"/>
          <a:ext cx="2478234" cy="1905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246</xdr:row>
      <xdr:rowOff>0</xdr:rowOff>
    </xdr:from>
    <xdr:to>
      <xdr:col>12</xdr:col>
      <xdr:colOff>3944218</xdr:colOff>
      <xdr:row>247</xdr:row>
      <xdr:rowOff>0</xdr:rowOff>
    </xdr:to>
    <xdr:sp macro="" textlink="">
      <xdr:nvSpPr>
        <xdr:cNvPr id="81" name="正方形/長方形 80">
          <a:hlinkClick xmlns:r="http://schemas.openxmlformats.org/officeDocument/2006/relationships" r:id="rId42"/>
          <a:extLst>
            <a:ext uri="{FF2B5EF4-FFF2-40B4-BE49-F238E27FC236}">
              <a16:creationId xmlns:a16="http://schemas.microsoft.com/office/drawing/2014/main" id="{00000000-0008-0000-0400-000051000000}"/>
            </a:ext>
          </a:extLst>
        </xdr:cNvPr>
        <xdr:cNvSpPr/>
      </xdr:nvSpPr>
      <xdr:spPr>
        <a:xfrm>
          <a:off x="919370" y="84002217"/>
          <a:ext cx="6048000" cy="1987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2074634</xdr:colOff>
      <xdr:row>215</xdr:row>
      <xdr:rowOff>327715</xdr:rowOff>
    </xdr:from>
    <xdr:to>
      <xdr:col>12</xdr:col>
      <xdr:colOff>4233634</xdr:colOff>
      <xdr:row>215</xdr:row>
      <xdr:rowOff>1479715</xdr:rowOff>
    </xdr:to>
    <xdr:sp macro="" textlink="">
      <xdr:nvSpPr>
        <xdr:cNvPr id="11" name="テキスト ボックス 10">
          <a:extLst>
            <a:ext uri="{FF2B5EF4-FFF2-40B4-BE49-F238E27FC236}">
              <a16:creationId xmlns:a16="http://schemas.microsoft.com/office/drawing/2014/main" id="{5F63CD1D-E0D2-4439-BE18-AC13E708750B}"/>
            </a:ext>
          </a:extLst>
        </xdr:cNvPr>
        <xdr:cNvSpPr txBox="1"/>
      </xdr:nvSpPr>
      <xdr:spPr>
        <a:xfrm>
          <a:off x="5106759" y="756340"/>
          <a:ext cx="2159000" cy="11520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baseline="0">
              <a:solidFill>
                <a:schemeClr val="dk1"/>
              </a:solidFill>
              <a:effectLst/>
              <a:latin typeface="+mn-lt"/>
              <a:ea typeface="+mn-ea"/>
              <a:cs typeface="+mn-cs"/>
            </a:rPr>
            <a:t> </a:t>
          </a:r>
          <a:r>
            <a:rPr kumimoji="1" lang="en-US" altLang="ja-JP" sz="1100" b="1" u="sng" baseline="0">
              <a:solidFill>
                <a:srgbClr val="FF0000"/>
              </a:solidFill>
              <a:effectLst/>
              <a:latin typeface="+mn-lt"/>
              <a:ea typeface="+mn-ea"/>
              <a:cs typeface="+mn-cs"/>
            </a:rPr>
            <a:t>STEP.1</a:t>
          </a:r>
          <a:r>
            <a:rPr kumimoji="1" lang="ja-JP" altLang="ja-JP" sz="1100" b="1" baseline="0">
              <a:solidFill>
                <a:srgbClr val="FF0000"/>
              </a:solidFill>
              <a:effectLst/>
              <a:latin typeface="+mn-lt"/>
              <a:ea typeface="+mn-ea"/>
              <a:cs typeface="+mn-cs"/>
            </a:rPr>
            <a:t>　 </a:t>
          </a:r>
          <a:r>
            <a:rPr kumimoji="1" lang="ja-JP" altLang="en-US" sz="1100" baseline="0">
              <a:solidFill>
                <a:srgbClr val="FF0000"/>
              </a:solidFill>
            </a:rPr>
            <a:t>　　　</a:t>
          </a:r>
          <a:endParaRPr kumimoji="1" lang="en-US" altLang="ja-JP" sz="1100" baseline="0">
            <a:solidFill>
              <a:srgbClr val="FF0000"/>
            </a:solidFill>
          </a:endParaRPr>
        </a:p>
        <a:p>
          <a:endParaRPr kumimoji="1" lang="en-US" altLang="ja-JP" sz="1100" baseline="0"/>
        </a:p>
        <a:p>
          <a:r>
            <a:rPr kumimoji="1" lang="ja-JP" altLang="en-US" sz="1100" b="1" baseline="0">
              <a:solidFill>
                <a:schemeClr val="accent1"/>
              </a:solidFill>
            </a:rPr>
            <a:t>　　マークをカーソルクリックすると、左図が現れます。</a:t>
          </a:r>
          <a:endParaRPr kumimoji="1" lang="ja-JP" altLang="en-US" sz="1100" b="1">
            <a:solidFill>
              <a:schemeClr val="accent1"/>
            </a:solidFill>
          </a:endParaRPr>
        </a:p>
      </xdr:txBody>
    </xdr:sp>
    <xdr:clientData/>
  </xdr:twoCellAnchor>
  <xdr:twoCellAnchor>
    <xdr:from>
      <xdr:col>11</xdr:col>
      <xdr:colOff>1827704</xdr:colOff>
      <xdr:row>215</xdr:row>
      <xdr:rowOff>317405</xdr:rowOff>
    </xdr:from>
    <xdr:to>
      <xdr:col>12</xdr:col>
      <xdr:colOff>1894958</xdr:colOff>
      <xdr:row>215</xdr:row>
      <xdr:rowOff>3719528</xdr:rowOff>
    </xdr:to>
    <xdr:pic>
      <xdr:nvPicPr>
        <xdr:cNvPr id="13" name="図 12">
          <a:extLst>
            <a:ext uri="{FF2B5EF4-FFF2-40B4-BE49-F238E27FC236}">
              <a16:creationId xmlns:a16="http://schemas.microsoft.com/office/drawing/2014/main" id="{25FFA2F5-9AE6-4AF8-88BD-D87383510174}"/>
            </a:ext>
          </a:extLst>
        </xdr:cNvPr>
        <xdr:cNvPicPr>
          <a:picLocks noChangeAspect="1"/>
        </xdr:cNvPicPr>
      </xdr:nvPicPr>
      <xdr:blipFill>
        <a:blip xmlns:r="http://schemas.openxmlformats.org/officeDocument/2006/relationships" r:embed="rId43"/>
        <a:stretch>
          <a:fillRect/>
        </a:stretch>
      </xdr:blipFill>
      <xdr:spPr>
        <a:xfrm>
          <a:off x="2756392" y="746030"/>
          <a:ext cx="2170691" cy="3402123"/>
        </a:xfrm>
        <a:prstGeom prst="rect">
          <a:avLst/>
        </a:prstGeom>
      </xdr:spPr>
    </xdr:pic>
    <xdr:clientData/>
  </xdr:twoCellAnchor>
  <xdr:twoCellAnchor>
    <xdr:from>
      <xdr:col>12</xdr:col>
      <xdr:colOff>2072300</xdr:colOff>
      <xdr:row>215</xdr:row>
      <xdr:rowOff>1604625</xdr:rowOff>
    </xdr:from>
    <xdr:to>
      <xdr:col>12</xdr:col>
      <xdr:colOff>4232300</xdr:colOff>
      <xdr:row>215</xdr:row>
      <xdr:rowOff>2405065</xdr:rowOff>
    </xdr:to>
    <xdr:sp macro="" textlink="">
      <xdr:nvSpPr>
        <xdr:cNvPr id="14" name="テキスト ボックス 13">
          <a:extLst>
            <a:ext uri="{FF2B5EF4-FFF2-40B4-BE49-F238E27FC236}">
              <a16:creationId xmlns:a16="http://schemas.microsoft.com/office/drawing/2014/main" id="{B0BEBBC0-1C8B-4ACB-9787-7D2356A8E3EF}"/>
            </a:ext>
          </a:extLst>
        </xdr:cNvPr>
        <xdr:cNvSpPr txBox="1"/>
      </xdr:nvSpPr>
      <xdr:spPr>
        <a:xfrm>
          <a:off x="5104425" y="2033250"/>
          <a:ext cx="2160000" cy="80044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 </a:t>
          </a:r>
          <a:r>
            <a:rPr kumimoji="1" lang="en-US" altLang="ja-JP" sz="1000" b="1" u="sng">
              <a:solidFill>
                <a:srgbClr val="FF0000"/>
              </a:solidFill>
            </a:rPr>
            <a:t>STEP.2</a:t>
          </a:r>
        </a:p>
        <a:p>
          <a:r>
            <a:rPr kumimoji="1" lang="ja-JP" altLang="en-US" sz="1600"/>
            <a:t> ☑</a:t>
          </a:r>
          <a:r>
            <a:rPr kumimoji="1" lang="ja-JP" altLang="en-US" sz="1100" b="1"/>
            <a:t>「該当」</a:t>
          </a:r>
          <a:r>
            <a:rPr kumimoji="1" lang="ja-JP" altLang="en-US" sz="1100"/>
            <a:t>のみにチェック</a:t>
          </a:r>
        </a:p>
      </xdr:txBody>
    </xdr:sp>
    <xdr:clientData/>
  </xdr:twoCellAnchor>
  <xdr:twoCellAnchor>
    <xdr:from>
      <xdr:col>12</xdr:col>
      <xdr:colOff>286777</xdr:colOff>
      <xdr:row>215</xdr:row>
      <xdr:rowOff>1806357</xdr:rowOff>
    </xdr:from>
    <xdr:to>
      <xdr:col>12</xdr:col>
      <xdr:colOff>2156277</xdr:colOff>
      <xdr:row>215</xdr:row>
      <xdr:rowOff>2180073</xdr:rowOff>
    </xdr:to>
    <xdr:cxnSp macro="">
      <xdr:nvCxnSpPr>
        <xdr:cNvPr id="15" name="直線矢印コネクタ 14">
          <a:extLst>
            <a:ext uri="{FF2B5EF4-FFF2-40B4-BE49-F238E27FC236}">
              <a16:creationId xmlns:a16="http://schemas.microsoft.com/office/drawing/2014/main" id="{79DF2026-640D-418D-8FAA-F080040BF835}"/>
            </a:ext>
          </a:extLst>
        </xdr:cNvPr>
        <xdr:cNvCxnSpPr/>
      </xdr:nvCxnSpPr>
      <xdr:spPr>
        <a:xfrm flipH="1">
          <a:off x="3318902" y="2234982"/>
          <a:ext cx="1869500" cy="373716"/>
        </a:xfrm>
        <a:prstGeom prst="straightConnector1">
          <a:avLst/>
        </a:prstGeom>
        <a:solidFill>
          <a:schemeClr val="bg1">
            <a:lumMod val="85000"/>
          </a:schemeClr>
        </a:solidFill>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107269</xdr:colOff>
      <xdr:row>215</xdr:row>
      <xdr:rowOff>2090073</xdr:rowOff>
    </xdr:from>
    <xdr:to>
      <xdr:col>12</xdr:col>
      <xdr:colOff>286777</xdr:colOff>
      <xdr:row>215</xdr:row>
      <xdr:rowOff>2270073</xdr:rowOff>
    </xdr:to>
    <xdr:sp macro="" textlink="">
      <xdr:nvSpPr>
        <xdr:cNvPr id="16" name="楕円 15">
          <a:extLst>
            <a:ext uri="{FF2B5EF4-FFF2-40B4-BE49-F238E27FC236}">
              <a16:creationId xmlns:a16="http://schemas.microsoft.com/office/drawing/2014/main" id="{8312BD55-E52E-4E1D-8E91-4B03703F3A09}"/>
            </a:ext>
          </a:extLst>
        </xdr:cNvPr>
        <xdr:cNvSpPr/>
      </xdr:nvSpPr>
      <xdr:spPr>
        <a:xfrm>
          <a:off x="3139394" y="2518698"/>
          <a:ext cx="179508" cy="1800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2505533</xdr:colOff>
      <xdr:row>215</xdr:row>
      <xdr:rowOff>3170478</xdr:rowOff>
    </xdr:from>
    <xdr:to>
      <xdr:col>12</xdr:col>
      <xdr:colOff>4017533</xdr:colOff>
      <xdr:row>215</xdr:row>
      <xdr:rowOff>3530478</xdr:rowOff>
    </xdr:to>
    <xdr:sp macro="" textlink="">
      <xdr:nvSpPr>
        <xdr:cNvPr id="18" name="正方形/長方形 17">
          <a:hlinkClick xmlns:r="http://schemas.openxmlformats.org/officeDocument/2006/relationships" r:id="rId44"/>
          <a:extLst>
            <a:ext uri="{FF2B5EF4-FFF2-40B4-BE49-F238E27FC236}">
              <a16:creationId xmlns:a16="http://schemas.microsoft.com/office/drawing/2014/main" id="{522B955A-4F23-40E3-A2AA-298878C93582}"/>
            </a:ext>
          </a:extLst>
        </xdr:cNvPr>
        <xdr:cNvSpPr/>
      </xdr:nvSpPr>
      <xdr:spPr>
        <a:xfrm>
          <a:off x="5537658" y="3599103"/>
          <a:ext cx="1512000" cy="360000"/>
        </a:xfrm>
        <a:prstGeom prst="rect">
          <a:avLst/>
        </a:prstGeom>
        <a:solidFill>
          <a:schemeClr val="accent1"/>
        </a:solidFill>
        <a:ln w="19050">
          <a:solidFill>
            <a:schemeClr val="accent5">
              <a:lumMod val="20000"/>
              <a:lumOff val="80000"/>
            </a:schemeClr>
          </a:solidFill>
        </a:ln>
        <a:effectLst>
          <a:softEdge rad="0"/>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00" b="1"/>
            <a:t>【</a:t>
          </a:r>
          <a:r>
            <a:rPr kumimoji="1" lang="ja-JP" altLang="en-US" sz="700" b="1"/>
            <a:t>マニュアル</a:t>
          </a:r>
          <a:r>
            <a:rPr kumimoji="1" lang="en-US" altLang="ja-JP" sz="700" b="1"/>
            <a:t>】</a:t>
          </a:r>
          <a:r>
            <a:rPr kumimoji="1" lang="ja-JP" altLang="en-US" sz="700" b="1"/>
            <a:t>を確認する</a:t>
          </a:r>
          <a:endParaRPr kumimoji="1" lang="en-US" altLang="ja-JP" sz="700" b="1"/>
        </a:p>
      </xdr:txBody>
    </xdr:sp>
    <xdr:clientData/>
  </xdr:twoCellAnchor>
  <xdr:twoCellAnchor>
    <xdr:from>
      <xdr:col>12</xdr:col>
      <xdr:colOff>2163373</xdr:colOff>
      <xdr:row>215</xdr:row>
      <xdr:rowOff>763803</xdr:rowOff>
    </xdr:from>
    <xdr:to>
      <xdr:col>12</xdr:col>
      <xdr:colOff>2391902</xdr:colOff>
      <xdr:row>215</xdr:row>
      <xdr:rowOff>1013770</xdr:rowOff>
    </xdr:to>
    <xdr:pic>
      <xdr:nvPicPr>
        <xdr:cNvPr id="19" name="図 18">
          <a:extLst>
            <a:ext uri="{FF2B5EF4-FFF2-40B4-BE49-F238E27FC236}">
              <a16:creationId xmlns:a16="http://schemas.microsoft.com/office/drawing/2014/main" id="{7C937099-242F-4938-85B8-BA11E3127887}"/>
            </a:ext>
          </a:extLst>
        </xdr:cNvPr>
        <xdr:cNvPicPr>
          <a:picLocks noChangeAspect="1"/>
        </xdr:cNvPicPr>
      </xdr:nvPicPr>
      <xdr:blipFill rotWithShape="1">
        <a:blip xmlns:r="http://schemas.openxmlformats.org/officeDocument/2006/relationships" r:embed="rId45"/>
        <a:srcRect l="26563" t="17161" r="23437" b="24380"/>
        <a:stretch>
          <a:fillRect/>
        </a:stretch>
      </xdr:blipFill>
      <xdr:spPr>
        <a:xfrm>
          <a:off x="5195498" y="1192428"/>
          <a:ext cx="228529" cy="249967"/>
        </a:xfrm>
        <a:prstGeom prst="rect">
          <a:avLst/>
        </a:prstGeom>
        <a:solidFill>
          <a:schemeClr val="bg1">
            <a:lumMod val="85000"/>
          </a:schemeClr>
        </a:solidFill>
      </xdr:spPr>
    </xdr:pic>
    <xdr:clientData/>
  </xdr:twoCellAnchor>
  <xdr:twoCellAnchor>
    <xdr:from>
      <xdr:col>9</xdr:col>
      <xdr:colOff>218615</xdr:colOff>
      <xdr:row>215</xdr:row>
      <xdr:rowOff>96383</xdr:rowOff>
    </xdr:from>
    <xdr:to>
      <xdr:col>11</xdr:col>
      <xdr:colOff>1738309</xdr:colOff>
      <xdr:row>215</xdr:row>
      <xdr:rowOff>1988921</xdr:rowOff>
    </xdr:to>
    <xdr:cxnSp macro="">
      <xdr:nvCxnSpPr>
        <xdr:cNvPr id="21" name="コネクタ: カギ線 20">
          <a:extLst>
            <a:ext uri="{FF2B5EF4-FFF2-40B4-BE49-F238E27FC236}">
              <a16:creationId xmlns:a16="http://schemas.microsoft.com/office/drawing/2014/main" id="{F1900283-AA68-4037-89D9-4674F5253588}"/>
            </a:ext>
          </a:extLst>
        </xdr:cNvPr>
        <xdr:cNvCxnSpPr>
          <a:stCxn id="23" idx="1"/>
          <a:endCxn id="25" idx="0"/>
        </xdr:cNvCxnSpPr>
      </xdr:nvCxnSpPr>
      <xdr:spPr>
        <a:xfrm rot="10800000">
          <a:off x="496428" y="525008"/>
          <a:ext cx="2170569" cy="1892538"/>
        </a:xfrm>
        <a:prstGeom prst="bentConnector2">
          <a:avLst/>
        </a:prstGeom>
        <a:ln w="76200" cap="flat" cmpd="sng" algn="ctr">
          <a:solidFill>
            <a:srgbClr val="FFFFCC"/>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11</xdr:col>
      <xdr:colOff>1793875</xdr:colOff>
      <xdr:row>215</xdr:row>
      <xdr:rowOff>3946079</xdr:rowOff>
    </xdr:from>
    <xdr:to>
      <xdr:col>12</xdr:col>
      <xdr:colOff>4302125</xdr:colOff>
      <xdr:row>215</xdr:row>
      <xdr:rowOff>4738079</xdr:rowOff>
    </xdr:to>
    <xdr:sp macro="" textlink="">
      <xdr:nvSpPr>
        <xdr:cNvPr id="22" name="テキスト ボックス 21">
          <a:extLst>
            <a:ext uri="{FF2B5EF4-FFF2-40B4-BE49-F238E27FC236}">
              <a16:creationId xmlns:a16="http://schemas.microsoft.com/office/drawing/2014/main" id="{4883C87D-B39A-4C6B-912F-98CE37C859E0}"/>
            </a:ext>
          </a:extLst>
        </xdr:cNvPr>
        <xdr:cNvSpPr txBox="1"/>
      </xdr:nvSpPr>
      <xdr:spPr>
        <a:xfrm>
          <a:off x="2722563" y="4374704"/>
          <a:ext cx="4611687" cy="7920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フィルター操作により、今回の図面変更について確認の必要な内容が表示されます。</a:t>
          </a:r>
          <a:endParaRPr kumimoji="1" lang="en-US" altLang="ja-JP" sz="800">
            <a:solidFill>
              <a:sysClr val="windowText" lastClr="000000"/>
            </a:solidFill>
          </a:endParaRPr>
        </a:p>
        <a:p>
          <a:r>
            <a:rPr kumimoji="1" lang="ja-JP" altLang="en-US" sz="800">
              <a:solidFill>
                <a:sysClr val="windowText" lastClr="000000"/>
              </a:solidFill>
            </a:rPr>
            <a:t>最新の図面や協議内容と照らし合わせ、チェック・必要事項の入力を行ってください。</a:t>
          </a:r>
          <a:endParaRPr kumimoji="1" lang="en-US" altLang="ja-JP" sz="800">
            <a:solidFill>
              <a:sysClr val="windowText" lastClr="000000"/>
            </a:solidFill>
          </a:endParaRPr>
        </a:p>
        <a:p>
          <a:r>
            <a:rPr kumimoji="1" lang="en-US" altLang="ja-JP" sz="800">
              <a:solidFill>
                <a:srgbClr val="FF0000"/>
              </a:solidFill>
            </a:rPr>
            <a:t>※</a:t>
          </a:r>
          <a:r>
            <a:rPr kumimoji="1" lang="en-US" altLang="ja-JP" sz="800">
              <a:solidFill>
                <a:srgbClr val="FF0000"/>
              </a:solidFill>
              <a:effectLst/>
              <a:latin typeface="+mn-lt"/>
              <a:ea typeface="+mn-ea"/>
              <a:cs typeface="+mn-cs"/>
            </a:rPr>
            <a:t>【</a:t>
          </a:r>
          <a:r>
            <a:rPr kumimoji="1" lang="ja-JP" altLang="en-US" sz="800">
              <a:solidFill>
                <a:srgbClr val="FF0000"/>
              </a:solidFill>
            </a:rPr>
            <a:t>②変更確認</a:t>
          </a:r>
          <a:r>
            <a:rPr kumimoji="1" lang="en-US" altLang="ja-JP" sz="800">
              <a:solidFill>
                <a:srgbClr val="FF0000"/>
              </a:solidFill>
            </a:rPr>
            <a:t>】</a:t>
          </a:r>
          <a:r>
            <a:rPr kumimoji="1" lang="ja-JP" altLang="en-US" sz="800">
              <a:solidFill>
                <a:srgbClr val="FF0000"/>
              </a:solidFill>
            </a:rPr>
            <a:t>のチェック内容を変更した場合には、その都度上記フィルター操作を</a:t>
          </a:r>
          <a:endParaRPr kumimoji="1" lang="en-US" altLang="ja-JP" sz="800">
            <a:solidFill>
              <a:srgbClr val="FF0000"/>
            </a:solidFill>
          </a:endParaRPr>
        </a:p>
        <a:p>
          <a:r>
            <a:rPr kumimoji="1" lang="ja-JP" altLang="en-US" sz="800">
              <a:solidFill>
                <a:srgbClr val="FF0000"/>
              </a:solidFill>
            </a:rPr>
            <a:t>行ってください。</a:t>
          </a:r>
        </a:p>
      </xdr:txBody>
    </xdr:sp>
    <xdr:clientData/>
  </xdr:twoCellAnchor>
  <xdr:twoCellAnchor>
    <xdr:from>
      <xdr:col>9</xdr:col>
      <xdr:colOff>39680</xdr:colOff>
      <xdr:row>215</xdr:row>
      <xdr:rowOff>23813</xdr:rowOff>
    </xdr:from>
    <xdr:to>
      <xdr:col>10</xdr:col>
      <xdr:colOff>119736</xdr:colOff>
      <xdr:row>215</xdr:row>
      <xdr:rowOff>96383</xdr:rowOff>
    </xdr:to>
    <xdr:sp macro="" textlink="">
      <xdr:nvSpPr>
        <xdr:cNvPr id="25" name="正方形/長方形 24">
          <a:extLst>
            <a:ext uri="{FF2B5EF4-FFF2-40B4-BE49-F238E27FC236}">
              <a16:creationId xmlns:a16="http://schemas.microsoft.com/office/drawing/2014/main" id="{785C0FB9-8A0A-40B0-9453-303CF6942234}"/>
            </a:ext>
          </a:extLst>
        </xdr:cNvPr>
        <xdr:cNvSpPr/>
      </xdr:nvSpPr>
      <xdr:spPr>
        <a:xfrm flipH="1" flipV="1">
          <a:off x="317493" y="452438"/>
          <a:ext cx="357868" cy="725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74468</xdr:colOff>
      <xdr:row>249</xdr:row>
      <xdr:rowOff>5194</xdr:rowOff>
    </xdr:from>
    <xdr:to>
      <xdr:col>12</xdr:col>
      <xdr:colOff>76202</xdr:colOff>
      <xdr:row>249</xdr:row>
      <xdr:rowOff>195695</xdr:rowOff>
    </xdr:to>
    <xdr:sp macro="" textlink="">
      <xdr:nvSpPr>
        <xdr:cNvPr id="12" name="正方形/長方形 11">
          <a:hlinkClick xmlns:r="http://schemas.openxmlformats.org/officeDocument/2006/relationships" r:id="rId46"/>
          <a:extLst>
            <a:ext uri="{FF2B5EF4-FFF2-40B4-BE49-F238E27FC236}">
              <a16:creationId xmlns:a16="http://schemas.microsoft.com/office/drawing/2014/main" id="{0A25B96A-B72F-4791-BC29-2E9B2806A6B1}"/>
            </a:ext>
          </a:extLst>
        </xdr:cNvPr>
        <xdr:cNvSpPr/>
      </xdr:nvSpPr>
      <xdr:spPr>
        <a:xfrm>
          <a:off x="628650" y="90960285"/>
          <a:ext cx="2478234" cy="1905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250</xdr:row>
      <xdr:rowOff>0</xdr:rowOff>
    </xdr:from>
    <xdr:to>
      <xdr:col>12</xdr:col>
      <xdr:colOff>3944218</xdr:colOff>
      <xdr:row>251</xdr:row>
      <xdr:rowOff>0</xdr:rowOff>
    </xdr:to>
    <xdr:sp macro="" textlink="">
      <xdr:nvSpPr>
        <xdr:cNvPr id="17" name="正方形/長方形 16">
          <a:hlinkClick xmlns:r="http://schemas.openxmlformats.org/officeDocument/2006/relationships" r:id="rId41"/>
          <a:extLst>
            <a:ext uri="{FF2B5EF4-FFF2-40B4-BE49-F238E27FC236}">
              <a16:creationId xmlns:a16="http://schemas.microsoft.com/office/drawing/2014/main" id="{0F4F6171-FDE8-44F4-9C2A-9C7A5A3349C5}"/>
            </a:ext>
          </a:extLst>
        </xdr:cNvPr>
        <xdr:cNvSpPr/>
      </xdr:nvSpPr>
      <xdr:spPr>
        <a:xfrm>
          <a:off x="926523" y="91154250"/>
          <a:ext cx="6048377" cy="19915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249</xdr:row>
      <xdr:rowOff>0</xdr:rowOff>
    </xdr:from>
    <xdr:to>
      <xdr:col>12</xdr:col>
      <xdr:colOff>3944218</xdr:colOff>
      <xdr:row>250</xdr:row>
      <xdr:rowOff>0</xdr:rowOff>
    </xdr:to>
    <xdr:sp macro="" textlink="">
      <xdr:nvSpPr>
        <xdr:cNvPr id="20" name="正方形/長方形 19">
          <a:hlinkClick xmlns:r="http://schemas.openxmlformats.org/officeDocument/2006/relationships" r:id="rId46"/>
          <a:extLst>
            <a:ext uri="{FF2B5EF4-FFF2-40B4-BE49-F238E27FC236}">
              <a16:creationId xmlns:a16="http://schemas.microsoft.com/office/drawing/2014/main" id="{9C0AB6C1-2D84-4A07-8609-957A80009FFF}"/>
            </a:ext>
          </a:extLst>
        </xdr:cNvPr>
        <xdr:cNvSpPr/>
      </xdr:nvSpPr>
      <xdr:spPr>
        <a:xfrm>
          <a:off x="926523" y="90955091"/>
          <a:ext cx="6048377" cy="19915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248</xdr:row>
      <xdr:rowOff>0</xdr:rowOff>
    </xdr:from>
    <xdr:to>
      <xdr:col>12</xdr:col>
      <xdr:colOff>3944218</xdr:colOff>
      <xdr:row>249</xdr:row>
      <xdr:rowOff>0</xdr:rowOff>
    </xdr:to>
    <xdr:sp macro="" textlink="">
      <xdr:nvSpPr>
        <xdr:cNvPr id="24" name="正方形/長方形 23">
          <a:hlinkClick xmlns:r="http://schemas.openxmlformats.org/officeDocument/2006/relationships" r:id="rId47"/>
          <a:extLst>
            <a:ext uri="{FF2B5EF4-FFF2-40B4-BE49-F238E27FC236}">
              <a16:creationId xmlns:a16="http://schemas.microsoft.com/office/drawing/2014/main" id="{C76CF8F6-FA3D-44FF-99BA-6E0B43D76659}"/>
            </a:ext>
          </a:extLst>
        </xdr:cNvPr>
        <xdr:cNvSpPr/>
      </xdr:nvSpPr>
      <xdr:spPr>
        <a:xfrm>
          <a:off x="926523" y="90755932"/>
          <a:ext cx="6048377" cy="19915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kishii/Desktop/&#9679;&#27861;&#20196;&#12475;&#12523;&#12501;&#12481;&#12455;&#12483;&#12463;&#12471;&#12540;&#12488;0924kish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印刷提出① 基本事項】"/>
      <sheetName val="【印刷提出② 変更確認】"/>
      <sheetName val="【印刷提出③ 結果入力】"/>
      <sheetName val="仮リンク先（後日破棄）"/>
    </sheetNames>
    <sheetDataSet>
      <sheetData sheetId="0"/>
      <sheetData sheetId="1">
        <row r="5">
          <cell r="F5" t="str">
            <v>株式会社〇〇〇〇</v>
          </cell>
        </row>
        <row r="7">
          <cell r="F7" t="str">
            <v>〇〇〇〇保育園</v>
          </cell>
        </row>
        <row r="9">
          <cell r="F9" t="str">
            <v>育成 太郎</v>
          </cell>
          <cell r="K9" t="str">
            <v>H009999</v>
          </cell>
        </row>
        <row r="11">
          <cell r="F11" t="str">
            <v>2020年度（令和2年）</v>
          </cell>
          <cell r="K11" t="str">
            <v>あり</v>
          </cell>
        </row>
        <row r="13">
          <cell r="F13" t="str">
            <v>2022（令和4）年度</v>
          </cell>
          <cell r="K13" t="str">
            <v>2024/12/〇〇</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テーブル8" displayName="テーブル8" ref="AD61:AD73" totalsRowShown="0" headerRowDxfId="1139" dataDxfId="1138">
  <autoFilter ref="AD61:AD73" xr:uid="{00000000-0009-0000-0100-000008000000}"/>
  <tableColumns count="1">
    <tableColumn id="1" xr3:uid="{00000000-0010-0000-0000-000001000000}" name="選択してください" dataDxfId="1137"/>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テーブル9" displayName="テーブル9" ref="AE61:AE72" totalsRowShown="0" headerRowDxfId="1136" dataDxfId="1135">
  <autoFilter ref="AE61:AE72" xr:uid="{00000000-0009-0000-0100-000009000000}"/>
  <tableColumns count="1">
    <tableColumn id="1" xr3:uid="{00000000-0010-0000-0100-000001000000}" name="・2016年度※平成28" dataDxfId="1134"/>
  </tableColumns>
  <tableStyleInfo name="TableStyleDark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テーブル10" displayName="テーブル10" ref="AF61:AF71" totalsRowShown="0" headerRowDxfId="1133" dataDxfId="1132">
  <autoFilter ref="AF61:AF71" xr:uid="{00000000-0009-0000-0100-00000A000000}"/>
  <tableColumns count="1">
    <tableColumn id="1" xr3:uid="{00000000-0010-0000-0200-000001000000}" name="・2017年度※平成29" dataDxfId="1131"/>
  </tableColumns>
  <tableStyleInfo name="TableStyleDark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テーブル11" displayName="テーブル11" ref="AG61:AG70" totalsRowShown="0" headerRowDxfId="1130" dataDxfId="1129">
  <autoFilter ref="AG61:AG70" xr:uid="{00000000-0009-0000-0100-00000B000000}"/>
  <tableColumns count="1">
    <tableColumn id="1" xr3:uid="{00000000-0010-0000-0300-000001000000}" name="・2018年度※平成30" dataDxfId="1128"/>
  </tableColumns>
  <tableStyleInfo name="TableStyleDark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テーブル12" displayName="テーブル12" ref="AH61:AH69" totalsRowShown="0" headerRowDxfId="1127" dataDxfId="1126">
  <autoFilter ref="AH61:AH69" xr:uid="{00000000-0009-0000-0100-00000C000000}"/>
  <tableColumns count="1">
    <tableColumn id="1" xr3:uid="{00000000-0010-0000-0400-000001000000}" name="・2019年度※令和元" dataDxfId="1125"/>
  </tableColumns>
  <tableStyleInfo name="TableStyleDark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テーブル13" displayName="テーブル13" ref="AI61:AI68" totalsRowShown="0" headerRowDxfId="1124" dataDxfId="1123">
  <autoFilter ref="AI61:AI68" xr:uid="{00000000-0009-0000-0100-00000D000000}"/>
  <tableColumns count="1">
    <tableColumn id="1" xr3:uid="{00000000-0010-0000-0500-000001000000}" name="・2020年度※令和2" dataDxfId="1122"/>
  </tableColumns>
  <tableStyleInfo name="TableStyleDark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テーブル14" displayName="テーブル14" ref="AJ61:AJ67" totalsRowShown="0" headerRowDxfId="1121" dataDxfId="1120">
  <autoFilter ref="AJ61:AJ67" xr:uid="{00000000-0009-0000-0100-00000E000000}"/>
  <tableColumns count="1">
    <tableColumn id="1" xr3:uid="{00000000-0010-0000-0600-000001000000}" name="・2021年度※令和3" dataDxfId="1119"/>
  </tableColumns>
  <tableStyleInfo name="TableStyleDark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テーブル15" displayName="テーブル15" ref="AK61:AK66" totalsRowShown="0" headerRowDxfId="1118" dataDxfId="1117">
  <autoFilter ref="AK61:AK66" xr:uid="{00000000-0009-0000-0100-00000F000000}"/>
  <tableColumns count="1">
    <tableColumn id="1" xr3:uid="{00000000-0010-0000-0700-000001000000}" name="・2022年度※令和4" dataDxfId="1116"/>
  </tableColumns>
  <tableStyleInfo name="TableStyleDark1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6350">
          <a:solidFill>
            <a:srgbClr val="4472C4"/>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table" Target="../tables/table5.xml"/><Relationship Id="rId3" Type="http://schemas.openxmlformats.org/officeDocument/2006/relationships/vmlDrawing" Target="../drawings/vmlDrawing1.vml"/><Relationship Id="rId21" Type="http://schemas.openxmlformats.org/officeDocument/2006/relationships/table" Target="../tables/table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table" Target="../tables/table4.xml"/><Relationship Id="rId2" Type="http://schemas.openxmlformats.org/officeDocument/2006/relationships/drawing" Target="../drawings/drawing3.xml"/><Relationship Id="rId16" Type="http://schemas.openxmlformats.org/officeDocument/2006/relationships/table" Target="../tables/table3.xml"/><Relationship Id="rId20" Type="http://schemas.openxmlformats.org/officeDocument/2006/relationships/table" Target="../tables/table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table" Target="../tables/table2.xml"/><Relationship Id="rId10" Type="http://schemas.openxmlformats.org/officeDocument/2006/relationships/ctrlProp" Target="../ctrlProps/ctrlProp7.xml"/><Relationship Id="rId19" Type="http://schemas.openxmlformats.org/officeDocument/2006/relationships/table" Target="../tables/table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1.xm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38" Type="http://schemas.openxmlformats.org/officeDocument/2006/relationships/ctrlProp" Target="../ctrlProps/ctrlProp145.xml"/><Relationship Id="rId159" Type="http://schemas.openxmlformats.org/officeDocument/2006/relationships/ctrlProp" Target="../ctrlProps/ctrlProp166.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53" Type="http://schemas.openxmlformats.org/officeDocument/2006/relationships/ctrlProp" Target="../ctrlProps/ctrlProp60.xml"/><Relationship Id="rId74" Type="http://schemas.openxmlformats.org/officeDocument/2006/relationships/ctrlProp" Target="../ctrlProps/ctrlProp81.xml"/><Relationship Id="rId128" Type="http://schemas.openxmlformats.org/officeDocument/2006/relationships/ctrlProp" Target="../ctrlProps/ctrlProp135.xml"/><Relationship Id="rId149" Type="http://schemas.openxmlformats.org/officeDocument/2006/relationships/ctrlProp" Target="../ctrlProps/ctrlProp156.xml"/><Relationship Id="rId5" Type="http://schemas.openxmlformats.org/officeDocument/2006/relationships/ctrlProp" Target="../ctrlProps/ctrlProp12.xml"/><Relationship Id="rId95" Type="http://schemas.openxmlformats.org/officeDocument/2006/relationships/ctrlProp" Target="../ctrlProps/ctrlProp102.xml"/><Relationship Id="rId160" Type="http://schemas.openxmlformats.org/officeDocument/2006/relationships/ctrlProp" Target="../ctrlProps/ctrlProp167.xml"/><Relationship Id="rId22" Type="http://schemas.openxmlformats.org/officeDocument/2006/relationships/ctrlProp" Target="../ctrlProps/ctrlProp29.xml"/><Relationship Id="rId43" Type="http://schemas.openxmlformats.org/officeDocument/2006/relationships/ctrlProp" Target="../ctrlProps/ctrlProp50.xml"/><Relationship Id="rId64" Type="http://schemas.openxmlformats.org/officeDocument/2006/relationships/ctrlProp" Target="../ctrlProps/ctrlProp71.xml"/><Relationship Id="rId118" Type="http://schemas.openxmlformats.org/officeDocument/2006/relationships/ctrlProp" Target="../ctrlProps/ctrlProp125.xml"/><Relationship Id="rId139" Type="http://schemas.openxmlformats.org/officeDocument/2006/relationships/ctrlProp" Target="../ctrlProps/ctrlProp146.xml"/><Relationship Id="rId85" Type="http://schemas.openxmlformats.org/officeDocument/2006/relationships/ctrlProp" Target="../ctrlProps/ctrlProp92.xml"/><Relationship Id="rId150" Type="http://schemas.openxmlformats.org/officeDocument/2006/relationships/ctrlProp" Target="../ctrlProps/ctrlProp157.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40" Type="http://schemas.openxmlformats.org/officeDocument/2006/relationships/ctrlProp" Target="../ctrlProps/ctrlProp147.xml"/><Relationship Id="rId145" Type="http://schemas.openxmlformats.org/officeDocument/2006/relationships/ctrlProp" Target="../ctrlProps/ctrlProp152.xml"/><Relationship Id="rId161" Type="http://schemas.openxmlformats.org/officeDocument/2006/relationships/ctrlProp" Target="../ctrlProps/ctrlProp168.xml"/><Relationship Id="rId166" Type="http://schemas.openxmlformats.org/officeDocument/2006/relationships/ctrlProp" Target="../ctrlProps/ctrlProp17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51" Type="http://schemas.openxmlformats.org/officeDocument/2006/relationships/ctrlProp" Target="../ctrlProps/ctrlProp158.xml"/><Relationship Id="rId156" Type="http://schemas.openxmlformats.org/officeDocument/2006/relationships/ctrlProp" Target="../ctrlProps/ctrlProp163.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141" Type="http://schemas.openxmlformats.org/officeDocument/2006/relationships/ctrlProp" Target="../ctrlProps/ctrlProp148.xml"/><Relationship Id="rId146" Type="http://schemas.openxmlformats.org/officeDocument/2006/relationships/ctrlProp" Target="../ctrlProps/ctrlProp153.xml"/><Relationship Id="rId167" Type="http://schemas.openxmlformats.org/officeDocument/2006/relationships/comments" Target="../comments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162" Type="http://schemas.openxmlformats.org/officeDocument/2006/relationships/ctrlProp" Target="../ctrlProps/ctrlProp169.xml"/><Relationship Id="rId2" Type="http://schemas.openxmlformats.org/officeDocument/2006/relationships/drawing" Target="../drawings/drawing4.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157" Type="http://schemas.openxmlformats.org/officeDocument/2006/relationships/ctrlProp" Target="../ctrlProps/ctrlProp164.xml"/><Relationship Id="rId61" Type="http://schemas.openxmlformats.org/officeDocument/2006/relationships/ctrlProp" Target="../ctrlProps/ctrlProp68.xml"/><Relationship Id="rId82" Type="http://schemas.openxmlformats.org/officeDocument/2006/relationships/ctrlProp" Target="../ctrlProps/ctrlProp89.xml"/><Relationship Id="rId152" Type="http://schemas.openxmlformats.org/officeDocument/2006/relationships/ctrlProp" Target="../ctrlProps/ctrlProp15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147" Type="http://schemas.openxmlformats.org/officeDocument/2006/relationships/ctrlProp" Target="../ctrlProps/ctrlProp15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142" Type="http://schemas.openxmlformats.org/officeDocument/2006/relationships/ctrlProp" Target="../ctrlProps/ctrlProp149.xml"/><Relationship Id="rId163" Type="http://schemas.openxmlformats.org/officeDocument/2006/relationships/ctrlProp" Target="../ctrlProps/ctrlProp170.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137" Type="http://schemas.openxmlformats.org/officeDocument/2006/relationships/ctrlProp" Target="../ctrlProps/ctrlProp144.xml"/><Relationship Id="rId158" Type="http://schemas.openxmlformats.org/officeDocument/2006/relationships/ctrlProp" Target="../ctrlProps/ctrlProp165.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3" Type="http://schemas.openxmlformats.org/officeDocument/2006/relationships/ctrlProp" Target="../ctrlProps/ctrlProp160.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143" Type="http://schemas.openxmlformats.org/officeDocument/2006/relationships/ctrlProp" Target="../ctrlProps/ctrlProp150.xml"/><Relationship Id="rId148" Type="http://schemas.openxmlformats.org/officeDocument/2006/relationships/ctrlProp" Target="../ctrlProps/ctrlProp155.xml"/><Relationship Id="rId164" Type="http://schemas.openxmlformats.org/officeDocument/2006/relationships/ctrlProp" Target="../ctrlProps/ctrlProp171.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 Id="rId154" Type="http://schemas.openxmlformats.org/officeDocument/2006/relationships/ctrlProp" Target="../ctrlProps/ctrlProp161.xml"/><Relationship Id="rId16" Type="http://schemas.openxmlformats.org/officeDocument/2006/relationships/ctrlProp" Target="../ctrlProps/ctrlProp23.xml"/><Relationship Id="rId37" Type="http://schemas.openxmlformats.org/officeDocument/2006/relationships/ctrlProp" Target="../ctrlProps/ctrlProp44.xml"/><Relationship Id="rId58" Type="http://schemas.openxmlformats.org/officeDocument/2006/relationships/ctrlProp" Target="../ctrlProps/ctrlProp65.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44" Type="http://schemas.openxmlformats.org/officeDocument/2006/relationships/ctrlProp" Target="../ctrlProps/ctrlProp151.xml"/><Relationship Id="rId90" Type="http://schemas.openxmlformats.org/officeDocument/2006/relationships/ctrlProp" Target="../ctrlProps/ctrlProp97.xml"/><Relationship Id="rId165" Type="http://schemas.openxmlformats.org/officeDocument/2006/relationships/ctrlProp" Target="../ctrlProps/ctrlProp172.xml"/><Relationship Id="rId27" Type="http://schemas.openxmlformats.org/officeDocument/2006/relationships/ctrlProp" Target="../ctrlProps/ctrlProp34.xml"/><Relationship Id="rId48" Type="http://schemas.openxmlformats.org/officeDocument/2006/relationships/ctrlProp" Target="../ctrlProps/ctrlProp55.xml"/><Relationship Id="rId69" Type="http://schemas.openxmlformats.org/officeDocument/2006/relationships/ctrlProp" Target="../ctrlProps/ctrlProp76.xml"/><Relationship Id="rId113" Type="http://schemas.openxmlformats.org/officeDocument/2006/relationships/ctrlProp" Target="../ctrlProps/ctrlProp120.xml"/><Relationship Id="rId134" Type="http://schemas.openxmlformats.org/officeDocument/2006/relationships/ctrlProp" Target="../ctrlProps/ctrlProp141.xml"/><Relationship Id="rId80" Type="http://schemas.openxmlformats.org/officeDocument/2006/relationships/ctrlProp" Target="../ctrlProps/ctrlProp87.xml"/><Relationship Id="rId155" Type="http://schemas.openxmlformats.org/officeDocument/2006/relationships/ctrlProp" Target="../ctrlProps/ctrlProp16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3"/>
  <sheetViews>
    <sheetView showGridLines="0" showRowColHeaders="0" tabSelected="1" topLeftCell="B1" zoomScale="130" zoomScaleNormal="130" zoomScaleSheetLayoutView="80" workbookViewId="0">
      <selection activeCell="E5" sqref="E5"/>
    </sheetView>
  </sheetViews>
  <sheetFormatPr defaultColWidth="0" defaultRowHeight="18.75" zeroHeight="1"/>
  <cols>
    <col min="1" max="1" width="0" hidden="1" customWidth="1"/>
    <col min="2" max="2" width="9" customWidth="1"/>
    <col min="3" max="3" width="4.625" customWidth="1"/>
    <col min="4" max="4" width="71.125" customWidth="1"/>
    <col min="5" max="5" width="4.625" customWidth="1"/>
    <col min="6" max="6" width="9" customWidth="1"/>
    <col min="7" max="15" width="0" hidden="1" customWidth="1"/>
    <col min="16" max="16384" width="9" hidden="1"/>
  </cols>
  <sheetData>
    <row r="1" spans="1:14" s="48" customFormat="1" ht="36.75" customHeight="1">
      <c r="A1" s="193"/>
      <c r="B1" s="193"/>
      <c r="C1" s="193"/>
      <c r="D1" s="193"/>
      <c r="E1" s="193"/>
      <c r="F1" s="193"/>
      <c r="G1" s="193"/>
      <c r="H1" s="193"/>
      <c r="I1" s="193"/>
      <c r="J1" s="193"/>
    </row>
    <row r="2" spans="1:14" s="48" customFormat="1" ht="49.5" customHeight="1">
      <c r="A2" s="193"/>
      <c r="B2" s="193"/>
      <c r="D2" s="128" t="s">
        <v>331</v>
      </c>
      <c r="E2" s="128"/>
      <c r="F2" s="194"/>
      <c r="G2" s="194"/>
      <c r="H2" s="194"/>
      <c r="I2" s="194"/>
      <c r="J2" s="194"/>
      <c r="K2" s="195"/>
      <c r="L2" s="195"/>
      <c r="M2" s="195"/>
      <c r="N2" s="195"/>
    </row>
    <row r="3" spans="1:14" s="48" customFormat="1" ht="58.5" customHeight="1">
      <c r="A3" s="193"/>
      <c r="B3" s="193"/>
      <c r="D3" s="793" t="s">
        <v>531</v>
      </c>
      <c r="E3" s="196"/>
      <c r="F3" s="194"/>
      <c r="G3" s="194"/>
      <c r="H3" s="194"/>
      <c r="I3" s="194"/>
      <c r="J3" s="194"/>
      <c r="K3" s="195"/>
      <c r="L3" s="195"/>
      <c r="M3" s="195"/>
      <c r="N3" s="195"/>
    </row>
    <row r="4" spans="1:14" s="48" customFormat="1" ht="22.5" customHeight="1">
      <c r="A4" s="193"/>
      <c r="B4" s="193"/>
      <c r="D4" s="774" t="s">
        <v>477</v>
      </c>
      <c r="E4" s="197"/>
      <c r="F4" s="194"/>
      <c r="G4" s="194"/>
      <c r="H4" s="194"/>
      <c r="I4" s="194"/>
      <c r="J4" s="194"/>
      <c r="K4" s="195"/>
      <c r="L4" s="195"/>
      <c r="M4" s="195"/>
      <c r="N4" s="195"/>
    </row>
    <row r="5" spans="1:14" s="48" customFormat="1" ht="258.75" customHeight="1">
      <c r="A5" s="193"/>
      <c r="B5" s="193"/>
      <c r="D5" s="772" t="s">
        <v>478</v>
      </c>
      <c r="E5" s="772"/>
      <c r="F5" s="193"/>
      <c r="G5" s="198"/>
      <c r="H5" s="193"/>
      <c r="I5" s="193"/>
      <c r="J5" s="193"/>
    </row>
    <row r="6" spans="1:14" s="48" customFormat="1" ht="23.25" customHeight="1">
      <c r="A6" s="193"/>
      <c r="B6" s="193"/>
      <c r="D6" s="773" t="s">
        <v>513</v>
      </c>
      <c r="E6" s="770"/>
      <c r="F6" s="193"/>
      <c r="G6" s="193"/>
      <c r="H6" s="193"/>
      <c r="I6" s="193"/>
      <c r="J6" s="193"/>
    </row>
    <row r="7" spans="1:14" s="48" customFormat="1" ht="23.25" customHeight="1">
      <c r="A7" s="193"/>
      <c r="B7" s="193"/>
      <c r="D7" s="773" t="s">
        <v>476</v>
      </c>
      <c r="E7" s="770"/>
      <c r="F7" s="193"/>
      <c r="G7" s="193"/>
      <c r="H7" s="193"/>
      <c r="I7" s="193"/>
      <c r="J7" s="193"/>
    </row>
    <row r="8" spans="1:14" s="48" customFormat="1" ht="34.5" customHeight="1">
      <c r="A8" s="193"/>
      <c r="B8" s="193"/>
      <c r="D8" s="199"/>
      <c r="E8" s="199"/>
      <c r="F8" s="193"/>
      <c r="G8" s="193"/>
      <c r="H8" s="193"/>
      <c r="I8" s="193"/>
      <c r="J8" s="193"/>
    </row>
    <row r="9" spans="1:14" s="48" customFormat="1" ht="126" customHeight="1">
      <c r="A9" s="193"/>
      <c r="B9" s="193"/>
      <c r="D9" s="775" t="s">
        <v>479</v>
      </c>
      <c r="E9" s="769"/>
      <c r="F9" s="193"/>
      <c r="G9" s="193"/>
      <c r="H9" s="193"/>
      <c r="I9" s="193"/>
      <c r="J9" s="193"/>
    </row>
    <row r="10" spans="1:14" s="48" customFormat="1" ht="63.75" customHeight="1">
      <c r="A10" s="193"/>
      <c r="B10" s="193"/>
      <c r="D10" s="756" t="s">
        <v>496</v>
      </c>
      <c r="E10" s="756"/>
      <c r="F10" s="193"/>
      <c r="G10" s="193"/>
      <c r="H10" s="193"/>
      <c r="I10" s="193"/>
      <c r="J10" s="193"/>
    </row>
    <row r="11" spans="1:14">
      <c r="B11" s="513"/>
      <c r="C11" s="513"/>
      <c r="D11" s="513"/>
      <c r="E11" s="513"/>
      <c r="F11" s="513"/>
      <c r="G11" s="513"/>
      <c r="H11" s="513"/>
      <c r="I11" s="513"/>
      <c r="J11" s="513"/>
    </row>
    <row r="12" spans="1:14">
      <c r="B12" s="513"/>
      <c r="C12" s="513"/>
      <c r="D12" s="513"/>
      <c r="E12" s="513"/>
      <c r="F12" s="513"/>
      <c r="G12" s="513"/>
      <c r="H12" s="513"/>
      <c r="I12" s="513"/>
      <c r="J12" s="513"/>
    </row>
    <row r="13" spans="1:14">
      <c r="B13" s="513"/>
      <c r="C13" s="513"/>
      <c r="D13" s="513"/>
      <c r="E13" s="513"/>
      <c r="F13" s="513"/>
      <c r="G13" s="513"/>
      <c r="H13" s="513"/>
      <c r="I13" s="513"/>
      <c r="J13" s="513"/>
    </row>
  </sheetData>
  <sheetProtection algorithmName="SHA-512" hashValue="LUZogQZBOHvOLvBH1zqsf3DJGyypqW2aWM3GErqnRU9ZAkSHXVzkMdJI6NWJx2TUrpG9mMgukk8ApgZ0PzeeUA==" saltValue="2GeCd92QLRDsIsFev98cdA==" spinCount="100000" sheet="1" selectLockedCells="1" selectUnlockedCells="1"/>
  <phoneticPr fontId="3"/>
  <pageMargins left="0.70866141732283472" right="0.70866141732283472" top="0.74803149606299213" bottom="0.74803149606299213" header="0.31496062992125984" footer="0.31496062992125984"/>
  <pageSetup paperSize="9" orientation="portrait" verticalDpi="1200" r:id="rId1"/>
  <headerFooter>
    <oddHeader>&amp;C&amp;A&amp;R&amp;D</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A1:XFC320"/>
  <sheetViews>
    <sheetView showGridLines="0" showRowColHeaders="0" topLeftCell="B1" zoomScale="120" zoomScaleNormal="120" zoomScaleSheetLayoutView="110" workbookViewId="0">
      <selection activeCell="B1" sqref="B1"/>
    </sheetView>
  </sheetViews>
  <sheetFormatPr defaultColWidth="9" defaultRowHeight="18.75" customHeight="1" zeroHeight="1"/>
  <cols>
    <col min="1" max="1" width="6.5" style="759" hidden="1" customWidth="1"/>
    <col min="2" max="2" width="6.5" customWidth="1"/>
    <col min="3" max="3" width="64.75" style="48" customWidth="1"/>
    <col min="4" max="4" width="26.25" style="48" customWidth="1"/>
    <col min="5" max="5" width="6.75" style="48" customWidth="1"/>
    <col min="6" max="16383" width="0" style="48" hidden="1" customWidth="1"/>
    <col min="16384" max="16384" width="9" style="48" hidden="1" customWidth="1"/>
  </cols>
  <sheetData>
    <row r="1" spans="1:14" ht="36.75" customHeight="1">
      <c r="A1" s="757"/>
      <c r="B1" s="513"/>
      <c r="C1" s="193"/>
      <c r="D1" s="193"/>
      <c r="E1" s="193"/>
      <c r="F1" s="193"/>
      <c r="G1" s="193"/>
      <c r="H1" s="193"/>
      <c r="I1" s="193"/>
    </row>
    <row r="2" spans="1:14" ht="40.5" customHeight="1">
      <c r="A2" s="757"/>
      <c r="B2" s="513"/>
      <c r="C2" s="798" t="s">
        <v>530</v>
      </c>
      <c r="D2" s="799"/>
      <c r="E2" s="515"/>
      <c r="F2" s="515"/>
      <c r="G2" s="515"/>
      <c r="H2" s="515"/>
      <c r="I2" s="515"/>
      <c r="J2" s="514"/>
      <c r="K2" s="514"/>
      <c r="L2" s="514"/>
      <c r="M2" s="514"/>
      <c r="N2" s="514"/>
    </row>
    <row r="3" spans="1:14" ht="83.25" customHeight="1">
      <c r="A3" s="757"/>
      <c r="B3" s="513"/>
      <c r="C3" s="804" t="s">
        <v>511</v>
      </c>
      <c r="D3" s="804"/>
      <c r="E3" s="515"/>
      <c r="F3" s="515"/>
      <c r="G3" s="515"/>
      <c r="H3" s="515"/>
      <c r="I3" s="515"/>
      <c r="J3" s="514"/>
      <c r="K3" s="514"/>
      <c r="L3" s="514"/>
      <c r="M3" s="514"/>
      <c r="N3" s="514"/>
    </row>
    <row r="4" spans="1:14" ht="39" customHeight="1">
      <c r="A4" s="757"/>
      <c r="B4" s="513"/>
      <c r="C4" s="201" t="s">
        <v>231</v>
      </c>
      <c r="E4" s="193"/>
      <c r="F4" s="193"/>
      <c r="G4" s="193"/>
      <c r="H4" s="193"/>
      <c r="I4" s="193"/>
    </row>
    <row r="5" spans="1:14" ht="20.100000000000001" customHeight="1">
      <c r="A5" s="757"/>
      <c r="B5" s="513"/>
      <c r="C5" s="48" t="s">
        <v>199</v>
      </c>
      <c r="E5" s="193"/>
      <c r="F5" s="193"/>
      <c r="G5" s="193"/>
      <c r="H5" s="193"/>
      <c r="I5" s="193"/>
    </row>
    <row r="6" spans="1:14" ht="20.100000000000001" customHeight="1">
      <c r="A6" s="757"/>
      <c r="B6" s="513"/>
      <c r="E6" s="193"/>
      <c r="F6" s="193"/>
      <c r="G6" s="193"/>
      <c r="H6" s="193"/>
      <c r="I6" s="193"/>
    </row>
    <row r="7" spans="1:14" ht="20.100000000000001" customHeight="1">
      <c r="A7" s="757"/>
      <c r="B7" s="513"/>
      <c r="E7" s="193"/>
      <c r="F7" s="193"/>
      <c r="G7" s="193"/>
      <c r="H7" s="193"/>
      <c r="I7" s="193"/>
    </row>
    <row r="8" spans="1:14" ht="20.100000000000001" customHeight="1">
      <c r="A8" s="757"/>
      <c r="B8" s="513"/>
      <c r="E8" s="193"/>
      <c r="F8" s="193"/>
      <c r="G8" s="193"/>
      <c r="H8" s="193"/>
      <c r="I8" s="193"/>
      <c r="M8" s="200"/>
    </row>
    <row r="9" spans="1:14" ht="20.100000000000001" customHeight="1">
      <c r="A9" s="757"/>
      <c r="B9" s="513"/>
      <c r="C9" s="200"/>
      <c r="E9" s="193"/>
      <c r="F9" s="193"/>
      <c r="G9" s="193"/>
      <c r="H9" s="193"/>
      <c r="I9" s="193"/>
    </row>
    <row r="10" spans="1:14" ht="20.100000000000001" customHeight="1">
      <c r="A10" s="757"/>
      <c r="B10" s="513"/>
      <c r="E10" s="193"/>
      <c r="F10" s="193"/>
      <c r="G10" s="193"/>
      <c r="H10" s="193"/>
      <c r="I10" s="193"/>
    </row>
    <row r="11" spans="1:14" ht="20.100000000000001" customHeight="1">
      <c r="A11" s="757"/>
      <c r="B11" s="513"/>
      <c r="C11" s="200"/>
      <c r="E11" s="193"/>
      <c r="F11" s="193"/>
      <c r="G11" s="193"/>
      <c r="H11" s="193"/>
      <c r="I11" s="193"/>
    </row>
    <row r="12" spans="1:14" ht="20.100000000000001" customHeight="1">
      <c r="A12" s="757"/>
      <c r="B12" s="513"/>
      <c r="D12" s="202"/>
      <c r="E12" s="193"/>
      <c r="F12" s="193"/>
      <c r="G12" s="193"/>
      <c r="H12" s="193"/>
      <c r="I12" s="193"/>
    </row>
    <row r="13" spans="1:14" ht="20.100000000000001" customHeight="1">
      <c r="A13" s="757"/>
      <c r="B13" s="513"/>
      <c r="E13" s="193"/>
      <c r="F13" s="193"/>
      <c r="G13" s="193"/>
      <c r="H13" s="193"/>
      <c r="I13" s="193"/>
    </row>
    <row r="14" spans="1:14" ht="20.100000000000001" customHeight="1">
      <c r="A14" s="757"/>
      <c r="B14" s="513"/>
      <c r="E14" s="193"/>
      <c r="F14" s="193"/>
      <c r="G14" s="193"/>
      <c r="H14" s="193"/>
      <c r="I14" s="193"/>
    </row>
    <row r="15" spans="1:14" ht="20.100000000000001" customHeight="1">
      <c r="A15" s="757"/>
      <c r="B15" s="513"/>
      <c r="E15" s="193"/>
      <c r="F15" s="193"/>
      <c r="G15" s="193"/>
      <c r="H15" s="193"/>
      <c r="I15" s="193"/>
    </row>
    <row r="16" spans="1:14" ht="20.100000000000001" customHeight="1">
      <c r="A16" s="757"/>
      <c r="B16" s="513"/>
      <c r="E16" s="193"/>
      <c r="F16" s="193"/>
      <c r="G16" s="193"/>
      <c r="H16" s="193"/>
      <c r="I16" s="193"/>
    </row>
    <row r="17" spans="1:13" ht="20.100000000000001" customHeight="1">
      <c r="A17" s="757"/>
      <c r="B17" s="513"/>
      <c r="E17" s="193"/>
      <c r="F17" s="193"/>
      <c r="G17" s="193"/>
      <c r="H17" s="193"/>
      <c r="I17" s="193"/>
    </row>
    <row r="18" spans="1:13" ht="20.100000000000001" customHeight="1">
      <c r="A18" s="757"/>
      <c r="B18" s="513"/>
      <c r="E18" s="193"/>
      <c r="F18" s="193"/>
      <c r="G18" s="193"/>
      <c r="H18" s="193"/>
      <c r="I18" s="193"/>
      <c r="M18" s="200"/>
    </row>
    <row r="19" spans="1:13" ht="20.100000000000001" customHeight="1">
      <c r="A19" s="757"/>
      <c r="B19" s="513"/>
      <c r="C19" s="200"/>
      <c r="E19" s="193"/>
      <c r="F19" s="193"/>
      <c r="G19" s="193"/>
      <c r="H19" s="193"/>
      <c r="I19" s="193"/>
    </row>
    <row r="20" spans="1:13" ht="20.100000000000001" customHeight="1">
      <c r="A20" s="757"/>
      <c r="B20" s="513"/>
      <c r="E20" s="193"/>
      <c r="F20" s="193"/>
      <c r="G20" s="193"/>
      <c r="H20" s="193"/>
      <c r="I20" s="193"/>
    </row>
    <row r="21" spans="1:13" ht="20.100000000000001" customHeight="1">
      <c r="A21" s="757"/>
      <c r="B21" s="513"/>
      <c r="C21" s="200"/>
      <c r="E21" s="193"/>
      <c r="F21" s="193"/>
      <c r="G21" s="193"/>
      <c r="H21" s="193"/>
      <c r="I21" s="193"/>
    </row>
    <row r="22" spans="1:13" ht="20.100000000000001" customHeight="1">
      <c r="A22" s="757"/>
      <c r="B22" s="513"/>
      <c r="E22" s="193"/>
      <c r="F22" s="193"/>
      <c r="G22" s="193"/>
      <c r="H22" s="193"/>
      <c r="I22" s="193"/>
    </row>
    <row r="23" spans="1:13" ht="20.100000000000001" customHeight="1">
      <c r="A23" s="757"/>
      <c r="B23" s="513"/>
      <c r="E23" s="193"/>
      <c r="F23" s="193"/>
      <c r="G23" s="193"/>
      <c r="H23" s="193"/>
      <c r="I23" s="193"/>
    </row>
    <row r="24" spans="1:13" ht="20.100000000000001" customHeight="1">
      <c r="A24" s="757"/>
      <c r="B24" s="513"/>
      <c r="E24" s="193"/>
      <c r="F24" s="193"/>
      <c r="G24" s="193"/>
      <c r="H24" s="193"/>
      <c r="I24" s="193"/>
    </row>
    <row r="25" spans="1:13" ht="20.100000000000001" customHeight="1">
      <c r="A25" s="757"/>
      <c r="B25" s="513"/>
      <c r="E25" s="193"/>
      <c r="F25" s="193"/>
      <c r="G25" s="193"/>
      <c r="H25" s="193"/>
      <c r="I25" s="193"/>
    </row>
    <row r="26" spans="1:13" ht="20.100000000000001" customHeight="1">
      <c r="A26" s="757"/>
      <c r="B26" s="513"/>
      <c r="E26" s="193"/>
      <c r="F26" s="193"/>
      <c r="G26" s="193"/>
      <c r="H26" s="193"/>
      <c r="I26" s="193"/>
    </row>
    <row r="27" spans="1:13" ht="20.100000000000001" customHeight="1">
      <c r="A27" s="757"/>
      <c r="B27" s="513"/>
      <c r="E27" s="193"/>
      <c r="F27" s="193"/>
      <c r="G27" s="193"/>
      <c r="H27" s="193"/>
      <c r="I27" s="193"/>
    </row>
    <row r="28" spans="1:13" ht="20.100000000000001" customHeight="1">
      <c r="A28" s="757"/>
      <c r="B28" s="513"/>
      <c r="E28" s="193"/>
      <c r="F28" s="193"/>
      <c r="G28" s="193"/>
      <c r="H28" s="193"/>
      <c r="I28" s="193"/>
    </row>
    <row r="29" spans="1:13" ht="20.100000000000001" customHeight="1">
      <c r="A29" s="757"/>
      <c r="B29" s="513"/>
      <c r="E29" s="193"/>
      <c r="F29" s="193"/>
      <c r="G29" s="193"/>
      <c r="H29" s="193"/>
      <c r="I29" s="193"/>
    </row>
    <row r="30" spans="1:13" ht="20.100000000000001" customHeight="1">
      <c r="A30" s="757"/>
      <c r="B30" s="513"/>
      <c r="E30" s="193"/>
      <c r="F30" s="193"/>
      <c r="G30" s="193"/>
      <c r="H30" s="193"/>
      <c r="I30" s="193"/>
    </row>
    <row r="31" spans="1:13" ht="20.100000000000001" customHeight="1">
      <c r="A31" s="757"/>
      <c r="B31" s="513"/>
      <c r="E31" s="193"/>
      <c r="F31" s="193"/>
      <c r="G31" s="193"/>
      <c r="H31" s="193"/>
      <c r="I31" s="193"/>
      <c r="M31" s="200"/>
    </row>
    <row r="32" spans="1:13" ht="20.100000000000001" customHeight="1">
      <c r="A32" s="757"/>
      <c r="B32" s="513"/>
      <c r="C32" s="200"/>
      <c r="E32" s="193"/>
      <c r="F32" s="193"/>
      <c r="G32" s="193"/>
      <c r="H32" s="193"/>
      <c r="I32" s="193"/>
    </row>
    <row r="33" spans="1:13" ht="20.100000000000001" customHeight="1">
      <c r="A33" s="757"/>
      <c r="B33" s="513"/>
      <c r="E33" s="193"/>
      <c r="F33" s="193"/>
      <c r="G33" s="193"/>
      <c r="H33" s="193"/>
      <c r="I33" s="193"/>
    </row>
    <row r="34" spans="1:13" ht="20.100000000000001" customHeight="1">
      <c r="A34" s="757"/>
      <c r="B34" s="513"/>
      <c r="C34" s="203"/>
      <c r="D34" s="203"/>
      <c r="E34" s="193"/>
      <c r="F34" s="193"/>
      <c r="G34" s="193"/>
      <c r="H34" s="193"/>
      <c r="I34" s="193"/>
    </row>
    <row r="35" spans="1:13" ht="39" customHeight="1">
      <c r="A35" s="757"/>
      <c r="B35" s="513"/>
      <c r="C35" s="800" t="s">
        <v>437</v>
      </c>
      <c r="D35" s="800"/>
      <c r="E35" s="193"/>
      <c r="F35" s="193"/>
      <c r="G35" s="193"/>
      <c r="H35" s="193"/>
      <c r="I35" s="193"/>
    </row>
    <row r="36" spans="1:13" ht="20.100000000000001" customHeight="1">
      <c r="A36" s="757"/>
      <c r="B36" s="513"/>
      <c r="C36" s="48" t="s">
        <v>232</v>
      </c>
      <c r="E36" s="193"/>
      <c r="F36" s="193"/>
      <c r="G36" s="193"/>
      <c r="H36" s="193"/>
      <c r="I36" s="193"/>
    </row>
    <row r="37" spans="1:13" ht="20.100000000000001" customHeight="1">
      <c r="A37" s="757"/>
      <c r="B37" s="513"/>
      <c r="E37" s="193"/>
      <c r="F37" s="193"/>
      <c r="G37" s="193"/>
      <c r="H37" s="193"/>
      <c r="I37" s="193"/>
      <c r="M37" s="200"/>
    </row>
    <row r="38" spans="1:13" ht="20.100000000000001" customHeight="1">
      <c r="A38" s="757"/>
      <c r="B38" s="513"/>
      <c r="C38" s="200"/>
      <c r="E38" s="193"/>
      <c r="F38" s="193"/>
      <c r="G38" s="193"/>
      <c r="H38" s="193"/>
      <c r="I38" s="193"/>
    </row>
    <row r="39" spans="1:13" ht="20.100000000000001" customHeight="1">
      <c r="A39" s="757"/>
      <c r="B39" s="513"/>
      <c r="E39" s="193"/>
      <c r="F39" s="193"/>
      <c r="G39" s="193"/>
      <c r="H39" s="193"/>
      <c r="I39" s="193"/>
    </row>
    <row r="40" spans="1:13" ht="20.100000000000001" customHeight="1">
      <c r="A40" s="757"/>
      <c r="B40" s="513"/>
      <c r="C40" s="200"/>
      <c r="E40" s="193"/>
      <c r="F40" s="193"/>
      <c r="G40" s="193"/>
      <c r="H40" s="193"/>
      <c r="I40" s="193"/>
    </row>
    <row r="41" spans="1:13" ht="20.100000000000001" customHeight="1">
      <c r="A41" s="757"/>
      <c r="B41" s="513"/>
      <c r="E41" s="193"/>
      <c r="F41" s="193"/>
      <c r="G41" s="193"/>
      <c r="H41" s="193"/>
      <c r="I41" s="193"/>
    </row>
    <row r="42" spans="1:13" ht="20.100000000000001" customHeight="1">
      <c r="A42" s="757"/>
      <c r="B42" s="513"/>
      <c r="E42" s="193"/>
      <c r="F42" s="193"/>
      <c r="G42" s="193"/>
      <c r="H42" s="193"/>
      <c r="I42" s="193"/>
    </row>
    <row r="43" spans="1:13" ht="20.100000000000001" customHeight="1">
      <c r="A43" s="757"/>
      <c r="B43" s="513"/>
      <c r="E43" s="193"/>
      <c r="F43" s="193"/>
      <c r="G43" s="193"/>
      <c r="H43" s="193"/>
      <c r="I43" s="193"/>
    </row>
    <row r="44" spans="1:13" ht="20.100000000000001" customHeight="1">
      <c r="A44" s="757"/>
      <c r="B44" s="513"/>
      <c r="E44" s="193"/>
      <c r="F44" s="193"/>
      <c r="G44" s="193"/>
      <c r="H44" s="193"/>
      <c r="I44" s="193"/>
    </row>
    <row r="45" spans="1:13" ht="20.100000000000001" customHeight="1">
      <c r="A45" s="757"/>
      <c r="B45" s="513"/>
      <c r="E45" s="193"/>
      <c r="F45" s="193"/>
      <c r="G45" s="193"/>
      <c r="H45" s="193"/>
      <c r="I45" s="193"/>
    </row>
    <row r="46" spans="1:13" ht="20.100000000000001" customHeight="1">
      <c r="A46" s="757"/>
      <c r="B46" s="513"/>
      <c r="E46" s="193"/>
      <c r="F46" s="193"/>
      <c r="G46" s="193"/>
      <c r="H46" s="193"/>
      <c r="I46" s="193"/>
    </row>
    <row r="47" spans="1:13" ht="20.100000000000001" customHeight="1">
      <c r="A47" s="757"/>
      <c r="B47" s="513"/>
      <c r="E47" s="193"/>
      <c r="F47" s="193"/>
      <c r="G47" s="193"/>
      <c r="H47" s="193"/>
      <c r="I47" s="193"/>
      <c r="M47" s="200"/>
    </row>
    <row r="48" spans="1:13" ht="20.100000000000001" customHeight="1">
      <c r="A48" s="757"/>
      <c r="B48" s="513"/>
      <c r="C48" s="200"/>
      <c r="E48" s="193"/>
      <c r="F48" s="193"/>
      <c r="G48" s="193"/>
      <c r="H48" s="193"/>
      <c r="I48" s="193"/>
    </row>
    <row r="49" spans="1:13" ht="20.100000000000001" customHeight="1">
      <c r="A49" s="757"/>
      <c r="B49" s="513"/>
      <c r="E49" s="193"/>
      <c r="F49" s="193"/>
      <c r="G49" s="193"/>
      <c r="H49" s="193"/>
      <c r="I49" s="193"/>
    </row>
    <row r="50" spans="1:13" ht="20.100000000000001" customHeight="1">
      <c r="A50" s="757"/>
      <c r="B50" s="513"/>
      <c r="C50" s="200"/>
      <c r="E50" s="193"/>
      <c r="F50" s="193"/>
      <c r="G50" s="193"/>
      <c r="H50" s="193"/>
      <c r="I50" s="193"/>
    </row>
    <row r="51" spans="1:13" ht="20.100000000000001" customHeight="1">
      <c r="A51" s="757"/>
      <c r="B51" s="513"/>
      <c r="E51" s="193"/>
      <c r="F51" s="193"/>
      <c r="G51" s="193"/>
      <c r="H51" s="193"/>
      <c r="I51" s="193"/>
    </row>
    <row r="52" spans="1:13" ht="20.100000000000001" customHeight="1">
      <c r="A52" s="757"/>
      <c r="B52" s="513"/>
      <c r="E52" s="193"/>
      <c r="F52" s="193"/>
      <c r="G52" s="193"/>
      <c r="H52" s="193"/>
      <c r="I52" s="193"/>
    </row>
    <row r="53" spans="1:13" ht="20.100000000000001" customHeight="1">
      <c r="A53" s="757"/>
      <c r="B53" s="513"/>
      <c r="E53" s="193"/>
      <c r="F53" s="193"/>
      <c r="G53" s="193"/>
      <c r="H53" s="193"/>
      <c r="I53" s="193"/>
    </row>
    <row r="54" spans="1:13" ht="20.100000000000001" customHeight="1">
      <c r="A54" s="757"/>
      <c r="B54" s="513"/>
      <c r="E54" s="193"/>
      <c r="F54" s="193"/>
      <c r="G54" s="193"/>
      <c r="H54" s="193"/>
      <c r="I54" s="193"/>
    </row>
    <row r="55" spans="1:13" ht="20.100000000000001" customHeight="1">
      <c r="A55" s="757"/>
      <c r="B55" s="513"/>
      <c r="E55" s="193"/>
      <c r="F55" s="193"/>
      <c r="G55" s="193"/>
      <c r="H55" s="193"/>
      <c r="I55" s="193"/>
    </row>
    <row r="56" spans="1:13" ht="20.100000000000001" customHeight="1">
      <c r="A56" s="757"/>
      <c r="B56" s="513"/>
      <c r="E56" s="193"/>
      <c r="F56" s="193"/>
      <c r="G56" s="193"/>
      <c r="H56" s="193"/>
      <c r="I56" s="193"/>
    </row>
    <row r="57" spans="1:13" ht="20.100000000000001" customHeight="1">
      <c r="A57" s="757"/>
      <c r="B57" s="513"/>
      <c r="E57" s="193"/>
      <c r="F57" s="193"/>
      <c r="G57" s="193"/>
      <c r="H57" s="193"/>
      <c r="I57" s="193"/>
    </row>
    <row r="58" spans="1:13" ht="20.100000000000001" customHeight="1">
      <c r="A58" s="757"/>
      <c r="B58" s="513"/>
      <c r="E58" s="193"/>
      <c r="F58" s="193"/>
      <c r="G58" s="193"/>
      <c r="H58" s="193"/>
      <c r="I58" s="193"/>
      <c r="M58" s="200"/>
    </row>
    <row r="59" spans="1:13" ht="20.100000000000001" customHeight="1">
      <c r="A59" s="757"/>
      <c r="B59" s="513"/>
      <c r="C59" s="200"/>
      <c r="E59" s="193"/>
      <c r="F59" s="193"/>
      <c r="G59" s="193"/>
      <c r="H59" s="193"/>
      <c r="I59" s="193"/>
    </row>
    <row r="60" spans="1:13" ht="20.100000000000001" customHeight="1">
      <c r="A60" s="757"/>
      <c r="B60" s="513"/>
      <c r="E60" s="193"/>
      <c r="F60" s="193"/>
      <c r="G60" s="193"/>
      <c r="H60" s="193"/>
      <c r="I60" s="193"/>
    </row>
    <row r="61" spans="1:13" ht="20.100000000000001" customHeight="1">
      <c r="A61" s="757"/>
      <c r="B61" s="513"/>
      <c r="C61" s="200"/>
      <c r="E61" s="757"/>
      <c r="F61" s="193"/>
      <c r="G61" s="193"/>
      <c r="H61" s="193"/>
      <c r="I61" s="193"/>
    </row>
    <row r="62" spans="1:13" ht="20.100000000000001" customHeight="1">
      <c r="A62" s="757"/>
      <c r="B62" s="513"/>
      <c r="E62" s="193"/>
      <c r="F62" s="193"/>
      <c r="G62" s="193"/>
      <c r="H62" s="193"/>
      <c r="I62" s="193"/>
    </row>
    <row r="63" spans="1:13" ht="20.100000000000001" customHeight="1">
      <c r="A63" s="757"/>
      <c r="B63" s="513"/>
      <c r="E63" s="193"/>
      <c r="F63" s="193"/>
      <c r="G63" s="193"/>
      <c r="H63" s="193"/>
      <c r="I63" s="193"/>
    </row>
    <row r="64" spans="1:13" ht="20.100000000000001" customHeight="1">
      <c r="A64" s="757"/>
      <c r="B64" s="513"/>
      <c r="E64" s="193"/>
      <c r="F64" s="193"/>
      <c r="G64" s="193"/>
      <c r="H64" s="193"/>
      <c r="I64" s="193"/>
    </row>
    <row r="65" spans="1:13" ht="20.100000000000001" customHeight="1">
      <c r="A65" s="757"/>
      <c r="B65" s="513"/>
      <c r="E65" s="193"/>
      <c r="F65" s="193"/>
      <c r="G65" s="193"/>
      <c r="H65" s="193"/>
      <c r="I65" s="193"/>
    </row>
    <row r="66" spans="1:13" ht="20.100000000000001" customHeight="1">
      <c r="A66" s="757"/>
      <c r="B66" s="513"/>
      <c r="E66" s="193"/>
      <c r="F66" s="193"/>
      <c r="G66" s="193"/>
      <c r="H66" s="193"/>
      <c r="I66" s="193"/>
    </row>
    <row r="67" spans="1:13" ht="20.100000000000001" customHeight="1">
      <c r="A67" s="757"/>
      <c r="B67" s="513"/>
      <c r="E67" s="193"/>
      <c r="F67" s="193"/>
      <c r="G67" s="193"/>
      <c r="H67" s="193"/>
      <c r="I67" s="193"/>
    </row>
    <row r="68" spans="1:13" ht="20.100000000000001" customHeight="1">
      <c r="A68" s="757"/>
      <c r="B68" s="513"/>
      <c r="E68" s="193"/>
      <c r="F68" s="193"/>
      <c r="G68" s="193"/>
      <c r="H68" s="193"/>
      <c r="I68" s="193"/>
      <c r="M68" s="200"/>
    </row>
    <row r="69" spans="1:13" ht="20.100000000000001" customHeight="1">
      <c r="A69" s="757"/>
      <c r="B69" s="513"/>
      <c r="C69" s="200"/>
      <c r="E69" s="193"/>
      <c r="F69" s="193"/>
      <c r="G69" s="193"/>
      <c r="H69" s="193"/>
      <c r="I69" s="193"/>
    </row>
    <row r="70" spans="1:13" ht="20.100000000000001" customHeight="1">
      <c r="A70" s="757"/>
      <c r="B70" s="513"/>
      <c r="E70" s="193"/>
      <c r="F70" s="193"/>
      <c r="G70" s="193"/>
      <c r="H70" s="193"/>
      <c r="I70" s="193"/>
    </row>
    <row r="71" spans="1:13" ht="20.100000000000001" customHeight="1">
      <c r="A71" s="757"/>
      <c r="B71" s="513"/>
      <c r="C71" s="200"/>
      <c r="E71" s="757"/>
      <c r="F71" s="193"/>
      <c r="G71" s="193"/>
      <c r="H71" s="193"/>
      <c r="I71" s="193"/>
    </row>
    <row r="72" spans="1:13" ht="20.100000000000001" customHeight="1">
      <c r="A72" s="757"/>
      <c r="B72" s="513"/>
      <c r="E72" s="193"/>
      <c r="F72" s="193"/>
      <c r="G72" s="193"/>
      <c r="H72" s="193"/>
      <c r="I72" s="193"/>
    </row>
    <row r="73" spans="1:13" ht="20.100000000000001" customHeight="1">
      <c r="A73" s="757"/>
      <c r="B73" s="513"/>
      <c r="E73" s="193"/>
      <c r="F73" s="193"/>
      <c r="G73" s="193"/>
      <c r="H73" s="193"/>
      <c r="I73" s="193"/>
    </row>
    <row r="74" spans="1:13" ht="20.100000000000001" customHeight="1">
      <c r="A74" s="757"/>
      <c r="B74" s="513"/>
      <c r="E74" s="193"/>
      <c r="F74" s="193"/>
      <c r="G74" s="193"/>
      <c r="H74" s="193"/>
      <c r="I74" s="193"/>
    </row>
    <row r="75" spans="1:13" ht="20.100000000000001" customHeight="1">
      <c r="A75" s="757"/>
      <c r="B75" s="513"/>
      <c r="E75" s="193"/>
      <c r="F75" s="193"/>
      <c r="G75" s="193"/>
      <c r="H75" s="193"/>
      <c r="I75" s="193"/>
    </row>
    <row r="76" spans="1:13" ht="20.100000000000001" customHeight="1">
      <c r="A76" s="757"/>
      <c r="B76" s="513"/>
      <c r="E76" s="193"/>
      <c r="F76" s="193"/>
      <c r="G76" s="193"/>
      <c r="H76" s="193"/>
      <c r="I76" s="193"/>
    </row>
    <row r="77" spans="1:13" ht="20.100000000000001" customHeight="1">
      <c r="A77" s="757"/>
      <c r="B77" s="513"/>
      <c r="C77" s="204"/>
      <c r="E77" s="193"/>
      <c r="F77" s="193"/>
      <c r="G77" s="193"/>
      <c r="H77" s="193"/>
      <c r="I77" s="193"/>
    </row>
    <row r="78" spans="1:13" ht="20.100000000000001" customHeight="1">
      <c r="A78" s="757"/>
      <c r="B78" s="513"/>
      <c r="C78" s="200"/>
      <c r="E78" s="193"/>
      <c r="F78" s="193"/>
      <c r="G78" s="193"/>
      <c r="H78" s="193"/>
      <c r="I78" s="193"/>
    </row>
    <row r="79" spans="1:13" ht="20.100000000000001" customHeight="1">
      <c r="A79" s="757"/>
      <c r="B79" s="513"/>
      <c r="E79" s="193"/>
      <c r="F79" s="193"/>
      <c r="G79" s="193"/>
      <c r="H79" s="193"/>
      <c r="I79" s="193"/>
    </row>
    <row r="80" spans="1:13" ht="20.100000000000001" customHeight="1">
      <c r="A80" s="757"/>
      <c r="B80" s="513"/>
      <c r="E80" s="193"/>
      <c r="F80" s="193"/>
      <c r="G80" s="193"/>
      <c r="H80" s="193"/>
      <c r="I80" s="193"/>
    </row>
    <row r="81" spans="1:9" ht="20.100000000000001" customHeight="1">
      <c r="A81" s="757"/>
      <c r="B81" s="513"/>
      <c r="E81" s="193"/>
      <c r="F81" s="193"/>
      <c r="G81" s="193"/>
      <c r="H81" s="193"/>
      <c r="I81" s="193"/>
    </row>
    <row r="82" spans="1:9" ht="20.100000000000001" customHeight="1">
      <c r="A82" s="757"/>
      <c r="B82" s="513"/>
      <c r="E82" s="193"/>
      <c r="F82" s="193"/>
      <c r="G82" s="193"/>
      <c r="H82" s="193"/>
      <c r="I82" s="193"/>
    </row>
    <row r="83" spans="1:9" ht="20.100000000000001" customHeight="1">
      <c r="A83" s="757"/>
      <c r="B83" s="513"/>
      <c r="E83" s="193"/>
      <c r="F83" s="193"/>
      <c r="G83" s="193"/>
      <c r="H83" s="193"/>
      <c r="I83" s="193"/>
    </row>
    <row r="84" spans="1:9" ht="20.100000000000001" customHeight="1">
      <c r="A84" s="757"/>
      <c r="B84" s="513"/>
      <c r="E84" s="193"/>
      <c r="F84" s="193"/>
      <c r="G84" s="193"/>
      <c r="H84" s="193"/>
      <c r="I84" s="193"/>
    </row>
    <row r="85" spans="1:9" ht="20.100000000000001" customHeight="1">
      <c r="A85" s="757"/>
      <c r="B85" s="513"/>
      <c r="E85" s="193"/>
      <c r="F85" s="193"/>
      <c r="G85" s="193"/>
      <c r="H85" s="193"/>
      <c r="I85" s="193"/>
    </row>
    <row r="86" spans="1:9" ht="20.100000000000001" customHeight="1">
      <c r="A86" s="757"/>
      <c r="B86" s="513"/>
      <c r="E86" s="193"/>
      <c r="F86" s="193"/>
      <c r="G86" s="193"/>
      <c r="H86" s="193"/>
      <c r="I86" s="193"/>
    </row>
    <row r="87" spans="1:9" ht="20.100000000000001" customHeight="1">
      <c r="A87" s="757"/>
      <c r="B87" s="513"/>
      <c r="E87" s="193"/>
      <c r="F87" s="193"/>
      <c r="G87" s="193"/>
      <c r="H87" s="193"/>
      <c r="I87" s="193"/>
    </row>
    <row r="88" spans="1:9" ht="20.100000000000001" customHeight="1">
      <c r="A88" s="757"/>
      <c r="B88" s="513"/>
      <c r="E88" s="193"/>
      <c r="F88" s="193"/>
      <c r="G88" s="193"/>
      <c r="H88" s="193"/>
      <c r="I88" s="193"/>
    </row>
    <row r="89" spans="1:9" ht="20.100000000000001" customHeight="1">
      <c r="A89" s="757"/>
      <c r="B89" s="513"/>
      <c r="E89" s="193"/>
      <c r="F89" s="193"/>
      <c r="G89" s="193"/>
      <c r="H89" s="193"/>
      <c r="I89" s="193"/>
    </row>
    <row r="90" spans="1:9" ht="20.100000000000001" customHeight="1">
      <c r="A90" s="757"/>
      <c r="B90" s="513"/>
      <c r="E90" s="193"/>
      <c r="F90" s="193"/>
      <c r="G90" s="193"/>
      <c r="H90" s="193"/>
      <c r="I90" s="193"/>
    </row>
    <row r="91" spans="1:9" ht="20.100000000000001" customHeight="1">
      <c r="A91" s="757"/>
      <c r="B91" s="513"/>
      <c r="E91" s="193"/>
      <c r="F91" s="193"/>
      <c r="G91" s="193"/>
      <c r="H91" s="193"/>
      <c r="I91" s="193"/>
    </row>
    <row r="92" spans="1:9" ht="20.100000000000001" customHeight="1">
      <c r="A92" s="757"/>
      <c r="B92" s="513"/>
      <c r="E92" s="193"/>
      <c r="F92" s="193"/>
      <c r="G92" s="193"/>
      <c r="H92" s="193"/>
      <c r="I92" s="193"/>
    </row>
    <row r="93" spans="1:9" ht="20.100000000000001" customHeight="1">
      <c r="A93" s="757"/>
      <c r="B93" s="513"/>
      <c r="E93" s="193"/>
      <c r="F93" s="193"/>
      <c r="G93" s="193"/>
      <c r="H93" s="193"/>
      <c r="I93" s="193"/>
    </row>
    <row r="94" spans="1:9" ht="20.100000000000001" customHeight="1">
      <c r="A94" s="757"/>
      <c r="B94" s="513"/>
      <c r="E94" s="193"/>
      <c r="F94" s="193"/>
      <c r="G94" s="193"/>
      <c r="H94" s="193"/>
      <c r="I94" s="193"/>
    </row>
    <row r="95" spans="1:9" ht="20.100000000000001" customHeight="1">
      <c r="A95" s="757"/>
      <c r="B95" s="513"/>
      <c r="E95" s="193"/>
      <c r="F95" s="193"/>
      <c r="G95" s="193"/>
      <c r="H95" s="193"/>
      <c r="I95" s="193"/>
    </row>
    <row r="96" spans="1:9" ht="20.100000000000001" customHeight="1">
      <c r="A96" s="757"/>
      <c r="B96" s="513"/>
      <c r="E96" s="193"/>
      <c r="F96" s="193"/>
      <c r="G96" s="193"/>
      <c r="H96" s="193"/>
      <c r="I96" s="193"/>
    </row>
    <row r="97" spans="1:9" ht="20.100000000000001" customHeight="1">
      <c r="A97" s="757"/>
      <c r="B97" s="513"/>
      <c r="E97" s="193"/>
      <c r="F97" s="193"/>
      <c r="G97" s="193"/>
      <c r="H97" s="193"/>
      <c r="I97" s="193"/>
    </row>
    <row r="98" spans="1:9" ht="20.100000000000001" customHeight="1">
      <c r="A98" s="757"/>
      <c r="B98" s="513"/>
      <c r="E98" s="193"/>
      <c r="F98" s="193"/>
      <c r="G98" s="193"/>
      <c r="H98" s="193"/>
      <c r="I98" s="193"/>
    </row>
    <row r="99" spans="1:9" ht="20.100000000000001" customHeight="1">
      <c r="A99" s="757"/>
      <c r="B99" s="513"/>
      <c r="E99" s="193"/>
      <c r="F99" s="193"/>
      <c r="G99" s="193"/>
      <c r="H99" s="193"/>
      <c r="I99" s="193"/>
    </row>
    <row r="100" spans="1:9" ht="20.100000000000001" customHeight="1">
      <c r="A100" s="757"/>
      <c r="B100" s="513"/>
      <c r="E100" s="193"/>
      <c r="F100" s="193"/>
      <c r="G100" s="193"/>
      <c r="H100" s="193"/>
      <c r="I100" s="193"/>
    </row>
    <row r="101" spans="1:9" ht="20.100000000000001" customHeight="1">
      <c r="A101" s="757"/>
      <c r="B101" s="513"/>
      <c r="E101" s="193"/>
      <c r="F101" s="193"/>
      <c r="G101" s="193"/>
      <c r="H101" s="193"/>
      <c r="I101" s="193"/>
    </row>
    <row r="102" spans="1:9" ht="20.100000000000001" customHeight="1">
      <c r="A102" s="757"/>
      <c r="B102" s="513"/>
      <c r="E102" s="193"/>
      <c r="F102" s="193"/>
      <c r="G102" s="193"/>
      <c r="H102" s="193"/>
      <c r="I102" s="193"/>
    </row>
    <row r="103" spans="1:9" ht="20.100000000000001" customHeight="1">
      <c r="A103" s="757"/>
      <c r="B103" s="513"/>
      <c r="E103" s="193"/>
      <c r="F103" s="193"/>
      <c r="G103" s="193"/>
      <c r="H103" s="193"/>
      <c r="I103" s="193"/>
    </row>
    <row r="104" spans="1:9" ht="20.100000000000001" customHeight="1">
      <c r="A104" s="757"/>
      <c r="B104" s="513"/>
      <c r="E104" s="193"/>
      <c r="F104" s="193"/>
      <c r="G104" s="193"/>
      <c r="H104" s="193"/>
      <c r="I104" s="193"/>
    </row>
    <row r="105" spans="1:9" ht="20.100000000000001" customHeight="1">
      <c r="A105" s="757"/>
      <c r="B105" s="513"/>
      <c r="E105" s="193"/>
      <c r="F105" s="193"/>
      <c r="G105" s="193"/>
      <c r="H105" s="193"/>
      <c r="I105" s="193"/>
    </row>
    <row r="106" spans="1:9" ht="20.100000000000001" customHeight="1">
      <c r="A106" s="757"/>
      <c r="B106" s="513"/>
      <c r="E106" s="193"/>
      <c r="F106" s="193"/>
      <c r="G106" s="193"/>
      <c r="H106" s="193"/>
      <c r="I106" s="193"/>
    </row>
    <row r="107" spans="1:9" ht="20.100000000000001" customHeight="1">
      <c r="A107" s="757"/>
      <c r="B107" s="513"/>
      <c r="E107" s="193"/>
      <c r="F107" s="193"/>
      <c r="G107" s="193"/>
      <c r="H107" s="193"/>
      <c r="I107" s="193"/>
    </row>
    <row r="108" spans="1:9" ht="20.100000000000001" customHeight="1">
      <c r="A108" s="757"/>
      <c r="B108" s="513"/>
      <c r="E108" s="193"/>
      <c r="F108" s="193"/>
      <c r="G108" s="193"/>
      <c r="H108" s="193"/>
      <c r="I108" s="193"/>
    </row>
    <row r="109" spans="1:9" ht="20.100000000000001" customHeight="1">
      <c r="A109" s="757"/>
      <c r="B109" s="513"/>
      <c r="E109" s="193"/>
      <c r="F109" s="193"/>
      <c r="G109" s="193"/>
      <c r="H109" s="193"/>
      <c r="I109" s="193"/>
    </row>
    <row r="110" spans="1:9" ht="20.100000000000001" customHeight="1">
      <c r="A110" s="757"/>
      <c r="B110" s="513"/>
      <c r="E110" s="193"/>
      <c r="F110" s="193"/>
      <c r="G110" s="193"/>
      <c r="H110" s="193"/>
      <c r="I110" s="193"/>
    </row>
    <row r="111" spans="1:9" ht="20.100000000000001" customHeight="1">
      <c r="A111" s="757"/>
      <c r="B111" s="513"/>
      <c r="E111" s="193"/>
      <c r="F111" s="193"/>
      <c r="G111" s="193"/>
      <c r="H111" s="193"/>
      <c r="I111" s="193"/>
    </row>
    <row r="112" spans="1:9" ht="20.100000000000001" customHeight="1">
      <c r="A112" s="757"/>
      <c r="B112" s="513"/>
      <c r="E112" s="193"/>
      <c r="F112" s="193"/>
      <c r="G112" s="193"/>
      <c r="H112" s="193"/>
      <c r="I112" s="193"/>
    </row>
    <row r="113" spans="1:9" ht="20.100000000000001" customHeight="1">
      <c r="A113" s="757"/>
      <c r="B113" s="513"/>
      <c r="E113" s="193"/>
      <c r="F113" s="193"/>
      <c r="G113" s="193"/>
      <c r="H113" s="193"/>
      <c r="I113" s="193"/>
    </row>
    <row r="114" spans="1:9" ht="20.100000000000001" customHeight="1">
      <c r="A114" s="757"/>
      <c r="B114" s="513"/>
      <c r="E114" s="193"/>
      <c r="F114" s="193"/>
      <c r="G114" s="193"/>
      <c r="H114" s="193"/>
      <c r="I114" s="193"/>
    </row>
    <row r="115" spans="1:9" ht="20.100000000000001" customHeight="1">
      <c r="A115" s="757"/>
      <c r="B115" s="513"/>
      <c r="C115" s="204"/>
      <c r="E115" s="193"/>
      <c r="F115" s="193"/>
      <c r="G115" s="193"/>
      <c r="H115" s="193"/>
      <c r="I115" s="193"/>
    </row>
    <row r="116" spans="1:9" ht="20.100000000000001" customHeight="1">
      <c r="A116" s="757"/>
      <c r="B116" s="513"/>
      <c r="C116" s="200"/>
      <c r="E116" s="193"/>
      <c r="F116" s="193"/>
      <c r="G116" s="193"/>
      <c r="H116" s="193"/>
      <c r="I116" s="193"/>
    </row>
    <row r="117" spans="1:9" ht="20.100000000000001" customHeight="1">
      <c r="A117" s="757"/>
      <c r="B117" s="513"/>
      <c r="E117" s="193"/>
      <c r="F117" s="193"/>
      <c r="G117" s="193"/>
      <c r="H117" s="193"/>
      <c r="I117" s="193"/>
    </row>
    <row r="118" spans="1:9" ht="20.100000000000001" customHeight="1">
      <c r="A118" s="757"/>
      <c r="B118" s="513"/>
      <c r="E118" s="193"/>
      <c r="F118" s="193"/>
      <c r="G118" s="193"/>
      <c r="H118" s="193"/>
      <c r="I118" s="193"/>
    </row>
    <row r="119" spans="1:9" ht="20.100000000000001" customHeight="1">
      <c r="A119" s="757"/>
      <c r="B119" s="513"/>
      <c r="E119" s="193"/>
      <c r="F119" s="193"/>
      <c r="G119" s="193"/>
      <c r="H119" s="193"/>
      <c r="I119" s="193"/>
    </row>
    <row r="120" spans="1:9" ht="20.100000000000001" customHeight="1">
      <c r="A120" s="757"/>
      <c r="B120" s="513"/>
      <c r="E120" s="193"/>
      <c r="F120" s="193"/>
      <c r="G120" s="193"/>
      <c r="H120" s="193"/>
      <c r="I120" s="193"/>
    </row>
    <row r="121" spans="1:9" ht="20.100000000000001" customHeight="1">
      <c r="A121" s="757"/>
      <c r="B121" s="513"/>
      <c r="E121" s="193"/>
      <c r="F121" s="193"/>
      <c r="G121" s="193"/>
      <c r="H121" s="193"/>
      <c r="I121" s="193"/>
    </row>
    <row r="122" spans="1:9" ht="20.100000000000001" customHeight="1">
      <c r="A122" s="757"/>
      <c r="B122" s="513"/>
      <c r="E122" s="193"/>
      <c r="F122" s="193"/>
      <c r="G122" s="193"/>
      <c r="H122" s="193"/>
      <c r="I122" s="193"/>
    </row>
    <row r="123" spans="1:9" ht="20.100000000000001" customHeight="1">
      <c r="A123" s="757"/>
      <c r="B123" s="513"/>
      <c r="E123" s="193"/>
      <c r="F123" s="193"/>
      <c r="G123" s="193"/>
      <c r="H123" s="193"/>
      <c r="I123" s="193"/>
    </row>
    <row r="124" spans="1:9" ht="20.100000000000001" customHeight="1">
      <c r="A124" s="757"/>
      <c r="B124" s="513"/>
      <c r="E124" s="193"/>
      <c r="F124" s="193"/>
      <c r="G124" s="193"/>
      <c r="H124" s="193"/>
      <c r="I124" s="193"/>
    </row>
    <row r="125" spans="1:9" ht="20.100000000000001" customHeight="1">
      <c r="A125" s="757"/>
      <c r="B125" s="513"/>
      <c r="E125" s="193"/>
      <c r="F125" s="193"/>
      <c r="G125" s="193"/>
      <c r="H125" s="193"/>
      <c r="I125" s="193"/>
    </row>
    <row r="126" spans="1:9" ht="20.100000000000001" customHeight="1">
      <c r="A126" s="757"/>
      <c r="B126" s="513"/>
      <c r="E126" s="193"/>
      <c r="F126" s="193"/>
      <c r="G126" s="193"/>
      <c r="H126" s="193"/>
      <c r="I126" s="193"/>
    </row>
    <row r="127" spans="1:9" ht="20.100000000000001" customHeight="1">
      <c r="A127" s="757"/>
      <c r="B127" s="513"/>
      <c r="E127" s="193"/>
      <c r="F127" s="193"/>
      <c r="G127" s="193"/>
      <c r="H127" s="193"/>
      <c r="I127" s="193"/>
    </row>
    <row r="128" spans="1:9" ht="20.100000000000001" customHeight="1">
      <c r="A128" s="757"/>
      <c r="B128" s="513"/>
      <c r="E128" s="193"/>
      <c r="F128" s="193"/>
      <c r="G128" s="193"/>
      <c r="H128" s="193"/>
      <c r="I128" s="193"/>
    </row>
    <row r="129" spans="1:9" ht="20.100000000000001" customHeight="1">
      <c r="A129" s="757"/>
      <c r="B129" s="513"/>
      <c r="E129" s="193"/>
      <c r="F129" s="193"/>
      <c r="G129" s="193"/>
      <c r="H129" s="193"/>
      <c r="I129" s="193"/>
    </row>
    <row r="130" spans="1:9" ht="20.100000000000001" customHeight="1">
      <c r="A130" s="757"/>
      <c r="B130" s="513"/>
      <c r="E130" s="193"/>
      <c r="F130" s="193"/>
      <c r="G130" s="193"/>
      <c r="H130" s="193"/>
      <c r="I130" s="193"/>
    </row>
    <row r="131" spans="1:9" ht="20.100000000000001" customHeight="1">
      <c r="A131" s="757"/>
      <c r="B131" s="513"/>
      <c r="E131" s="193"/>
      <c r="F131" s="193"/>
      <c r="G131" s="193"/>
      <c r="H131" s="193"/>
      <c r="I131" s="193"/>
    </row>
    <row r="132" spans="1:9" ht="20.100000000000001" customHeight="1">
      <c r="A132" s="757"/>
      <c r="B132" s="513"/>
      <c r="E132" s="193"/>
      <c r="F132" s="193"/>
      <c r="G132" s="193"/>
      <c r="H132" s="193"/>
      <c r="I132" s="193"/>
    </row>
    <row r="133" spans="1:9" ht="20.100000000000001" customHeight="1">
      <c r="A133" s="757"/>
      <c r="B133" s="513"/>
      <c r="E133" s="193"/>
      <c r="F133" s="193"/>
      <c r="G133" s="193"/>
      <c r="H133" s="193"/>
      <c r="I133" s="193"/>
    </row>
    <row r="134" spans="1:9" ht="20.100000000000001" customHeight="1">
      <c r="A134" s="757"/>
      <c r="B134" s="513"/>
      <c r="E134" s="193"/>
      <c r="F134" s="193"/>
      <c r="G134" s="193"/>
      <c r="H134" s="193"/>
      <c r="I134" s="193"/>
    </row>
    <row r="135" spans="1:9" ht="20.100000000000001" customHeight="1">
      <c r="A135" s="757"/>
      <c r="B135" s="513"/>
      <c r="E135" s="193"/>
      <c r="F135" s="193"/>
      <c r="G135" s="193"/>
      <c r="H135" s="193"/>
      <c r="I135" s="193"/>
    </row>
    <row r="136" spans="1:9" ht="20.100000000000001" customHeight="1">
      <c r="A136" s="757"/>
      <c r="B136" s="513"/>
      <c r="E136" s="193"/>
      <c r="F136" s="193"/>
      <c r="G136" s="193"/>
      <c r="H136" s="193"/>
      <c r="I136" s="193"/>
    </row>
    <row r="137" spans="1:9" ht="20.100000000000001" customHeight="1">
      <c r="A137" s="757"/>
      <c r="B137" s="513"/>
      <c r="E137" s="193"/>
      <c r="F137" s="193"/>
      <c r="G137" s="193"/>
      <c r="H137" s="193"/>
      <c r="I137" s="193"/>
    </row>
    <row r="138" spans="1:9" ht="20.100000000000001" customHeight="1">
      <c r="A138" s="757"/>
      <c r="B138" s="513"/>
      <c r="E138" s="193"/>
      <c r="F138" s="193"/>
      <c r="G138" s="193"/>
      <c r="H138" s="193"/>
      <c r="I138" s="193"/>
    </row>
    <row r="139" spans="1:9" ht="20.100000000000001" customHeight="1">
      <c r="A139" s="757"/>
      <c r="B139" s="513"/>
      <c r="E139" s="193"/>
      <c r="F139" s="193"/>
      <c r="G139" s="193"/>
      <c r="H139" s="193"/>
      <c r="I139" s="193"/>
    </row>
    <row r="140" spans="1:9" ht="20.100000000000001" customHeight="1">
      <c r="A140" s="757"/>
      <c r="B140" s="513"/>
      <c r="E140" s="193"/>
      <c r="F140" s="193"/>
      <c r="G140" s="193"/>
      <c r="H140" s="193"/>
      <c r="I140" s="193"/>
    </row>
    <row r="141" spans="1:9" ht="20.100000000000001" customHeight="1">
      <c r="A141" s="757"/>
      <c r="B141" s="513"/>
      <c r="E141" s="193"/>
      <c r="F141" s="193"/>
      <c r="G141" s="193"/>
      <c r="H141" s="193"/>
      <c r="I141" s="193"/>
    </row>
    <row r="142" spans="1:9" ht="20.100000000000001" customHeight="1">
      <c r="A142" s="757"/>
      <c r="B142" s="513"/>
      <c r="C142" s="205" t="s">
        <v>480</v>
      </c>
      <c r="E142" s="193"/>
      <c r="F142" s="193"/>
      <c r="G142" s="193"/>
      <c r="H142" s="193"/>
      <c r="I142" s="193"/>
    </row>
    <row r="143" spans="1:9" ht="29.25" customHeight="1">
      <c r="A143" s="757"/>
      <c r="B143" s="513"/>
      <c r="C143" s="801" t="s">
        <v>481</v>
      </c>
      <c r="D143" s="801"/>
      <c r="E143" s="193"/>
      <c r="F143" s="193"/>
      <c r="G143" s="193"/>
      <c r="H143" s="193"/>
      <c r="I143" s="193"/>
    </row>
    <row r="144" spans="1:9" s="207" customFormat="1" ht="29.25" customHeight="1">
      <c r="A144" s="758"/>
      <c r="B144" s="796"/>
      <c r="C144" s="802" t="s">
        <v>482</v>
      </c>
      <c r="D144" s="803"/>
      <c r="E144" s="206"/>
      <c r="F144" s="206"/>
      <c r="G144" s="206"/>
      <c r="H144" s="206"/>
      <c r="I144" s="206"/>
    </row>
    <row r="145" spans="1:9" ht="20.100000000000001" customHeight="1">
      <c r="A145" s="757"/>
      <c r="B145" s="513"/>
      <c r="E145" s="193"/>
      <c r="F145" s="193"/>
      <c r="G145" s="193"/>
      <c r="H145" s="193"/>
      <c r="I145" s="193"/>
    </row>
    <row r="146" spans="1:9" ht="39" customHeight="1">
      <c r="A146" s="757"/>
      <c r="B146" s="513" t="s">
        <v>444</v>
      </c>
      <c r="C146" s="800" t="s">
        <v>438</v>
      </c>
      <c r="D146" s="800"/>
      <c r="E146" s="193"/>
      <c r="F146" s="193"/>
      <c r="G146" s="193"/>
      <c r="H146" s="193"/>
      <c r="I146" s="193"/>
    </row>
    <row r="147" spans="1:9" ht="20.100000000000001" customHeight="1">
      <c r="A147" s="757"/>
      <c r="B147" s="513"/>
      <c r="C147" s="210" t="s">
        <v>439</v>
      </c>
      <c r="E147" s="193"/>
      <c r="F147" s="193"/>
      <c r="G147" s="193"/>
      <c r="H147" s="193"/>
      <c r="I147" s="193"/>
    </row>
    <row r="148" spans="1:9" ht="20.100000000000001" customHeight="1">
      <c r="A148" s="757"/>
      <c r="B148" s="513"/>
      <c r="E148" s="193"/>
      <c r="F148" s="193"/>
      <c r="G148" s="193"/>
      <c r="H148" s="193"/>
      <c r="I148" s="193"/>
    </row>
    <row r="149" spans="1:9" ht="20.100000000000001" customHeight="1">
      <c r="A149" s="757"/>
      <c r="B149" s="513"/>
      <c r="E149" s="193"/>
      <c r="F149" s="193"/>
      <c r="G149" s="193"/>
      <c r="H149" s="193"/>
      <c r="I149" s="193"/>
    </row>
    <row r="150" spans="1:9" ht="20.100000000000001" customHeight="1">
      <c r="A150" s="757"/>
      <c r="B150" s="513"/>
      <c r="E150" s="193"/>
      <c r="F150" s="193"/>
      <c r="G150" s="193"/>
      <c r="H150" s="193"/>
      <c r="I150" s="193"/>
    </row>
    <row r="151" spans="1:9" ht="20.100000000000001" customHeight="1">
      <c r="A151" s="757"/>
      <c r="B151" s="513"/>
      <c r="E151" s="193"/>
      <c r="F151" s="193"/>
      <c r="G151" s="193"/>
      <c r="H151" s="193"/>
      <c r="I151" s="193"/>
    </row>
    <row r="152" spans="1:9" ht="20.100000000000001" customHeight="1">
      <c r="A152" s="757"/>
      <c r="B152" s="513"/>
      <c r="E152" s="193"/>
      <c r="F152" s="193"/>
      <c r="G152" s="193"/>
      <c r="H152" s="193"/>
      <c r="I152" s="193"/>
    </row>
    <row r="153" spans="1:9" ht="20.100000000000001" customHeight="1">
      <c r="A153" s="757"/>
      <c r="B153" s="513"/>
      <c r="E153" s="193"/>
      <c r="F153" s="193"/>
      <c r="G153" s="193"/>
      <c r="H153" s="193"/>
      <c r="I153" s="193"/>
    </row>
    <row r="154" spans="1:9" ht="20.100000000000001" customHeight="1">
      <c r="A154" s="757"/>
      <c r="B154" s="513"/>
      <c r="E154" s="193"/>
      <c r="F154" s="193"/>
      <c r="G154" s="193"/>
      <c r="H154" s="193"/>
      <c r="I154" s="193"/>
    </row>
    <row r="155" spans="1:9" ht="20.100000000000001" customHeight="1">
      <c r="A155" s="757"/>
      <c r="B155" s="513"/>
      <c r="E155" s="193"/>
      <c r="F155" s="193"/>
      <c r="G155" s="193"/>
      <c r="H155" s="193"/>
      <c r="I155" s="193"/>
    </row>
    <row r="156" spans="1:9" ht="20.100000000000001" customHeight="1">
      <c r="A156" s="757"/>
      <c r="B156" s="513"/>
      <c r="E156" s="193"/>
      <c r="F156" s="193"/>
      <c r="G156" s="193"/>
      <c r="H156" s="193"/>
      <c r="I156" s="193"/>
    </row>
    <row r="157" spans="1:9" ht="20.100000000000001" customHeight="1">
      <c r="A157" s="757"/>
      <c r="B157" s="513"/>
      <c r="E157" s="193"/>
      <c r="F157" s="193"/>
      <c r="G157" s="193"/>
      <c r="H157" s="193"/>
      <c r="I157" s="193"/>
    </row>
    <row r="158" spans="1:9" ht="20.100000000000001" customHeight="1">
      <c r="A158" s="757"/>
      <c r="B158" s="513"/>
      <c r="E158" s="193"/>
      <c r="F158" s="193"/>
      <c r="G158" s="193"/>
      <c r="H158" s="193"/>
      <c r="I158" s="193"/>
    </row>
    <row r="159" spans="1:9" ht="20.100000000000001" customHeight="1">
      <c r="A159" s="757"/>
      <c r="B159" s="513"/>
      <c r="E159" s="193"/>
      <c r="F159" s="193"/>
      <c r="G159" s="193"/>
      <c r="H159" s="193"/>
      <c r="I159" s="193"/>
    </row>
    <row r="160" spans="1:9" ht="20.100000000000001" customHeight="1">
      <c r="A160" s="757"/>
      <c r="B160" s="513"/>
      <c r="E160" s="193"/>
      <c r="F160" s="193"/>
      <c r="G160" s="193"/>
      <c r="H160" s="193"/>
      <c r="I160" s="193"/>
    </row>
    <row r="161" spans="1:9" ht="20.100000000000001" customHeight="1">
      <c r="A161" s="757"/>
      <c r="B161" s="513"/>
      <c r="E161" s="193"/>
      <c r="F161" s="193"/>
      <c r="G161" s="193"/>
      <c r="H161" s="193"/>
      <c r="I161" s="193"/>
    </row>
    <row r="162" spans="1:9" ht="20.100000000000001" customHeight="1">
      <c r="A162" s="757"/>
      <c r="B162" s="513"/>
      <c r="E162" s="193"/>
      <c r="F162" s="193"/>
      <c r="G162" s="193"/>
      <c r="H162" s="193"/>
      <c r="I162" s="193"/>
    </row>
    <row r="163" spans="1:9" ht="20.100000000000001" customHeight="1">
      <c r="A163" s="757"/>
      <c r="B163" s="513"/>
      <c r="E163" s="193"/>
      <c r="F163" s="193"/>
      <c r="G163" s="193"/>
      <c r="H163" s="193"/>
      <c r="I163" s="193"/>
    </row>
    <row r="164" spans="1:9" ht="20.100000000000001" customHeight="1">
      <c r="A164" s="757"/>
      <c r="B164" s="513"/>
      <c r="E164" s="193"/>
      <c r="F164" s="193"/>
      <c r="G164" s="193"/>
      <c r="H164" s="193"/>
      <c r="I164" s="193"/>
    </row>
    <row r="165" spans="1:9" ht="20.100000000000001" customHeight="1">
      <c r="A165" s="757"/>
      <c r="B165" s="513"/>
      <c r="E165" s="193"/>
      <c r="F165" s="193"/>
      <c r="G165" s="193"/>
      <c r="H165" s="193"/>
      <c r="I165" s="193"/>
    </row>
    <row r="166" spans="1:9" ht="20.100000000000001" customHeight="1">
      <c r="A166" s="757"/>
      <c r="B166" s="513"/>
      <c r="E166" s="193"/>
      <c r="F166" s="193"/>
      <c r="G166" s="193"/>
      <c r="H166" s="193"/>
      <c r="I166" s="193"/>
    </row>
    <row r="167" spans="1:9" ht="20.100000000000001" customHeight="1">
      <c r="A167" s="757"/>
      <c r="B167" s="513"/>
      <c r="E167" s="193"/>
      <c r="F167" s="193"/>
      <c r="G167" s="193"/>
      <c r="H167" s="193"/>
      <c r="I167" s="193"/>
    </row>
    <row r="168" spans="1:9" ht="20.100000000000001" customHeight="1">
      <c r="A168" s="757"/>
      <c r="B168" s="513"/>
      <c r="E168" s="193"/>
      <c r="F168" s="193"/>
      <c r="G168" s="193"/>
      <c r="H168" s="193"/>
      <c r="I168" s="193"/>
    </row>
    <row r="169" spans="1:9" ht="20.100000000000001" customHeight="1">
      <c r="A169" s="757"/>
      <c r="B169" s="513"/>
      <c r="E169" s="193"/>
      <c r="F169" s="193"/>
      <c r="G169" s="193"/>
      <c r="H169" s="193"/>
      <c r="I169" s="193"/>
    </row>
    <row r="170" spans="1:9" ht="20.100000000000001" customHeight="1">
      <c r="A170" s="757"/>
      <c r="B170" s="513"/>
      <c r="E170" s="193"/>
      <c r="F170" s="193"/>
      <c r="G170" s="193"/>
      <c r="H170" s="193"/>
      <c r="I170" s="193"/>
    </row>
    <row r="171" spans="1:9" ht="20.100000000000001" customHeight="1">
      <c r="A171" s="757"/>
      <c r="B171" s="513"/>
      <c r="E171" s="193"/>
      <c r="F171" s="193"/>
      <c r="G171" s="193"/>
      <c r="H171" s="193"/>
      <c r="I171" s="193"/>
    </row>
    <row r="172" spans="1:9" ht="20.100000000000001" customHeight="1">
      <c r="A172" s="757"/>
      <c r="B172" s="513"/>
      <c r="E172" s="193"/>
      <c r="F172" s="193"/>
      <c r="G172" s="193"/>
      <c r="H172" s="193"/>
      <c r="I172" s="193"/>
    </row>
    <row r="173" spans="1:9" ht="20.100000000000001" customHeight="1">
      <c r="A173" s="757"/>
      <c r="B173" s="513"/>
      <c r="E173" s="193"/>
      <c r="F173" s="193"/>
      <c r="G173" s="193"/>
      <c r="H173" s="193"/>
      <c r="I173" s="193"/>
    </row>
    <row r="174" spans="1:9" ht="20.100000000000001" customHeight="1">
      <c r="A174" s="757"/>
      <c r="B174" s="513"/>
      <c r="E174" s="193"/>
      <c r="F174" s="193"/>
      <c r="G174" s="193"/>
      <c r="H174" s="193"/>
      <c r="I174" s="193"/>
    </row>
    <row r="175" spans="1:9" ht="20.100000000000001" customHeight="1">
      <c r="A175" s="757"/>
      <c r="B175" s="513"/>
      <c r="E175" s="193"/>
      <c r="F175" s="193"/>
      <c r="G175" s="193"/>
      <c r="H175" s="193"/>
      <c r="I175" s="193"/>
    </row>
    <row r="176" spans="1:9" ht="20.100000000000001" customHeight="1">
      <c r="A176" s="757"/>
      <c r="B176" s="513"/>
      <c r="E176" s="193"/>
      <c r="F176" s="193"/>
      <c r="G176" s="193"/>
      <c r="H176" s="193"/>
      <c r="I176" s="193"/>
    </row>
    <row r="177" spans="1:9" ht="20.100000000000001" customHeight="1">
      <c r="A177" s="757"/>
      <c r="B177" s="513"/>
      <c r="E177" s="193"/>
      <c r="F177" s="193"/>
      <c r="G177" s="193"/>
      <c r="H177" s="193"/>
      <c r="I177" s="193"/>
    </row>
    <row r="178" spans="1:9" ht="20.100000000000001" customHeight="1">
      <c r="A178" s="757"/>
      <c r="B178" s="513"/>
      <c r="E178" s="193"/>
      <c r="F178" s="193"/>
      <c r="G178" s="193"/>
      <c r="H178" s="193"/>
      <c r="I178" s="193"/>
    </row>
    <row r="179" spans="1:9" ht="20.100000000000001" customHeight="1">
      <c r="A179" s="757"/>
      <c r="B179" s="513"/>
      <c r="E179" s="193"/>
      <c r="F179" s="193"/>
      <c r="G179" s="193"/>
      <c r="H179" s="193"/>
      <c r="I179" s="193"/>
    </row>
    <row r="180" spans="1:9" ht="20.100000000000001" customHeight="1">
      <c r="A180" s="757"/>
      <c r="B180" s="513"/>
      <c r="E180" s="193"/>
      <c r="F180" s="193"/>
      <c r="G180" s="193"/>
      <c r="H180" s="193"/>
      <c r="I180" s="193"/>
    </row>
    <row r="181" spans="1:9" ht="20.100000000000001" customHeight="1">
      <c r="A181" s="757"/>
      <c r="B181" s="513"/>
      <c r="E181" s="193"/>
      <c r="F181" s="193"/>
      <c r="G181" s="193"/>
      <c r="H181" s="193"/>
      <c r="I181" s="193"/>
    </row>
    <row r="182" spans="1:9" ht="20.100000000000001" customHeight="1">
      <c r="A182" s="757"/>
      <c r="B182" s="513"/>
      <c r="E182" s="193"/>
      <c r="F182" s="193"/>
      <c r="G182" s="193"/>
      <c r="H182" s="193"/>
      <c r="I182" s="193"/>
    </row>
    <row r="183" spans="1:9" ht="20.100000000000001" customHeight="1">
      <c r="A183" s="757"/>
      <c r="B183" s="513"/>
      <c r="E183" s="193"/>
      <c r="F183" s="193"/>
      <c r="G183" s="193"/>
      <c r="H183" s="193"/>
      <c r="I183" s="193"/>
    </row>
    <row r="184" spans="1:9" ht="20.100000000000001" customHeight="1">
      <c r="A184" s="757"/>
      <c r="B184" s="513"/>
      <c r="E184" s="193"/>
      <c r="F184" s="193"/>
      <c r="G184" s="193"/>
      <c r="H184" s="193"/>
      <c r="I184" s="193"/>
    </row>
    <row r="185" spans="1:9" ht="20.100000000000001" customHeight="1">
      <c r="A185" s="757"/>
      <c r="B185" s="513"/>
      <c r="E185" s="193"/>
      <c r="F185" s="193"/>
      <c r="G185" s="193"/>
      <c r="H185" s="193"/>
      <c r="I185" s="193"/>
    </row>
    <row r="186" spans="1:9" ht="20.100000000000001" customHeight="1">
      <c r="A186" s="757"/>
      <c r="B186" s="513"/>
      <c r="E186" s="193"/>
      <c r="F186" s="193"/>
      <c r="G186" s="193"/>
      <c r="H186" s="193"/>
      <c r="I186" s="193"/>
    </row>
    <row r="187" spans="1:9" ht="20.100000000000001" customHeight="1">
      <c r="A187" s="757"/>
      <c r="B187" s="513"/>
      <c r="E187" s="193"/>
      <c r="F187" s="193"/>
      <c r="G187" s="193"/>
      <c r="H187" s="193"/>
      <c r="I187" s="193"/>
    </row>
    <row r="188" spans="1:9" ht="20.100000000000001" customHeight="1">
      <c r="A188" s="757"/>
      <c r="B188" s="513"/>
      <c r="E188" s="193"/>
      <c r="F188" s="193"/>
      <c r="G188" s="193"/>
      <c r="H188" s="193"/>
      <c r="I188" s="193"/>
    </row>
    <row r="189" spans="1:9" ht="20.100000000000001" customHeight="1">
      <c r="A189" s="757"/>
      <c r="B189" s="513"/>
      <c r="E189" s="193"/>
      <c r="F189" s="193"/>
      <c r="G189" s="193"/>
      <c r="H189" s="193"/>
      <c r="I189" s="193"/>
    </row>
    <row r="190" spans="1:9" ht="20.100000000000001" customHeight="1">
      <c r="A190" s="757"/>
      <c r="B190" s="513"/>
      <c r="E190" s="193"/>
      <c r="F190" s="193"/>
      <c r="G190" s="193"/>
      <c r="H190" s="193"/>
      <c r="I190" s="193"/>
    </row>
    <row r="191" spans="1:9" ht="20.100000000000001" customHeight="1">
      <c r="A191" s="757"/>
      <c r="B191" s="513"/>
      <c r="E191" s="193"/>
      <c r="F191" s="193"/>
      <c r="G191" s="193"/>
      <c r="H191" s="193"/>
      <c r="I191" s="193"/>
    </row>
    <row r="192" spans="1:9" ht="20.100000000000001" customHeight="1">
      <c r="A192" s="757"/>
      <c r="B192" s="513"/>
      <c r="E192" s="193"/>
      <c r="F192" s="193"/>
      <c r="G192" s="193"/>
      <c r="H192" s="193"/>
      <c r="I192" s="193"/>
    </row>
    <row r="193" spans="1:9" ht="20.100000000000001" customHeight="1">
      <c r="A193" s="757"/>
      <c r="B193" s="513"/>
      <c r="E193" s="193"/>
      <c r="F193" s="193"/>
      <c r="G193" s="193"/>
      <c r="H193" s="193"/>
      <c r="I193" s="193"/>
    </row>
    <row r="194" spans="1:9" ht="20.100000000000001" customHeight="1">
      <c r="A194" s="757"/>
      <c r="B194" s="513"/>
      <c r="E194" s="193"/>
      <c r="F194" s="193"/>
      <c r="G194" s="193"/>
      <c r="H194" s="193"/>
      <c r="I194" s="193"/>
    </row>
    <row r="195" spans="1:9" ht="20.100000000000001" customHeight="1">
      <c r="A195" s="757"/>
      <c r="B195" s="513"/>
      <c r="E195" s="193"/>
      <c r="F195" s="193"/>
      <c r="G195" s="193"/>
      <c r="H195" s="193"/>
      <c r="I195" s="193"/>
    </row>
    <row r="196" spans="1:9" ht="20.100000000000001" customHeight="1">
      <c r="A196" s="757"/>
      <c r="B196" s="513"/>
      <c r="E196" s="193"/>
      <c r="F196" s="193"/>
      <c r="G196" s="193"/>
      <c r="H196" s="193"/>
      <c r="I196" s="193"/>
    </row>
    <row r="197" spans="1:9" ht="20.100000000000001" customHeight="1">
      <c r="A197" s="757"/>
      <c r="B197" s="513"/>
      <c r="E197" s="193"/>
      <c r="F197" s="193"/>
      <c r="G197" s="193"/>
      <c r="H197" s="193"/>
      <c r="I197" s="193"/>
    </row>
    <row r="198" spans="1:9" ht="20.100000000000001" customHeight="1">
      <c r="A198" s="757"/>
      <c r="B198" s="513"/>
      <c r="E198" s="193"/>
      <c r="F198" s="193"/>
      <c r="G198" s="193"/>
      <c r="H198" s="193"/>
      <c r="I198" s="193"/>
    </row>
    <row r="199" spans="1:9" ht="20.100000000000001" customHeight="1">
      <c r="A199" s="757"/>
      <c r="B199" s="513"/>
      <c r="E199" s="193"/>
      <c r="F199" s="193"/>
      <c r="G199" s="193"/>
      <c r="H199" s="193"/>
      <c r="I199" s="193"/>
    </row>
    <row r="200" spans="1:9" ht="20.100000000000001" customHeight="1">
      <c r="A200" s="757"/>
      <c r="B200" s="513"/>
      <c r="E200" s="193"/>
      <c r="F200" s="193"/>
      <c r="G200" s="193"/>
      <c r="H200" s="193"/>
      <c r="I200" s="193"/>
    </row>
    <row r="201" spans="1:9" ht="20.100000000000001" customHeight="1">
      <c r="A201" s="757"/>
      <c r="B201" s="513"/>
      <c r="E201" s="193"/>
      <c r="F201" s="193"/>
      <c r="G201" s="193"/>
      <c r="H201" s="193"/>
      <c r="I201" s="193"/>
    </row>
    <row r="202" spans="1:9" ht="20.100000000000001" customHeight="1">
      <c r="A202" s="757"/>
      <c r="B202" s="513"/>
      <c r="E202" s="193"/>
      <c r="F202" s="193"/>
      <c r="G202" s="193"/>
      <c r="H202" s="193"/>
      <c r="I202" s="193"/>
    </row>
    <row r="203" spans="1:9" ht="20.100000000000001" customHeight="1">
      <c r="A203" s="757"/>
      <c r="B203" s="513"/>
      <c r="E203" s="193"/>
      <c r="F203" s="193"/>
      <c r="G203" s="193"/>
      <c r="H203" s="193"/>
      <c r="I203" s="193"/>
    </row>
    <row r="204" spans="1:9" ht="20.100000000000001" customHeight="1">
      <c r="A204" s="757"/>
      <c r="B204" s="513"/>
      <c r="E204" s="193"/>
      <c r="F204" s="193"/>
      <c r="G204" s="193"/>
      <c r="H204" s="193"/>
      <c r="I204" s="193"/>
    </row>
    <row r="205" spans="1:9" ht="20.100000000000001" customHeight="1">
      <c r="A205" s="757"/>
      <c r="B205" s="513"/>
      <c r="E205" s="193"/>
      <c r="F205" s="193"/>
      <c r="G205" s="193"/>
      <c r="H205" s="193"/>
      <c r="I205" s="193"/>
    </row>
    <row r="206" spans="1:9" ht="20.100000000000001" customHeight="1">
      <c r="A206" s="757"/>
      <c r="B206" s="513"/>
      <c r="E206" s="193"/>
      <c r="F206" s="193"/>
      <c r="G206" s="193"/>
      <c r="H206" s="193"/>
      <c r="I206" s="193"/>
    </row>
    <row r="207" spans="1:9" ht="20.100000000000001" customHeight="1">
      <c r="A207" s="757"/>
      <c r="B207" s="513"/>
      <c r="C207" s="204"/>
      <c r="E207" s="193"/>
      <c r="F207" s="193"/>
      <c r="G207" s="193"/>
      <c r="H207" s="193"/>
      <c r="I207" s="193"/>
    </row>
    <row r="208" spans="1:9" ht="20.100000000000001" customHeight="1">
      <c r="A208" s="757"/>
      <c r="B208" s="513"/>
      <c r="C208" s="203"/>
      <c r="E208" s="193"/>
      <c r="F208" s="193"/>
      <c r="G208" s="193"/>
      <c r="H208" s="193"/>
      <c r="I208" s="193"/>
    </row>
    <row r="209" spans="1:9" ht="20.100000000000001" customHeight="1">
      <c r="A209" s="757"/>
      <c r="B209" s="513"/>
      <c r="C209" s="203"/>
      <c r="E209" s="193"/>
      <c r="F209" s="193"/>
      <c r="G209" s="193"/>
      <c r="H209" s="193"/>
      <c r="I209" s="193"/>
    </row>
    <row r="210" spans="1:9" ht="20.100000000000001" customHeight="1">
      <c r="A210" s="757"/>
      <c r="B210" s="513"/>
      <c r="C210" s="208"/>
      <c r="E210" s="193"/>
      <c r="F210" s="193"/>
      <c r="G210" s="193"/>
      <c r="H210" s="193"/>
      <c r="I210" s="193"/>
    </row>
    <row r="211" spans="1:9" ht="20.100000000000001" customHeight="1">
      <c r="A211" s="757"/>
      <c r="B211" s="513"/>
      <c r="C211" s="208"/>
      <c r="E211" s="193"/>
      <c r="F211" s="193"/>
      <c r="G211" s="193"/>
      <c r="H211" s="193"/>
      <c r="I211" s="193"/>
    </row>
    <row r="212" spans="1:9" ht="20.100000000000001" customHeight="1">
      <c r="A212" s="757"/>
      <c r="B212" s="513"/>
      <c r="C212" s="208"/>
      <c r="E212" s="193"/>
      <c r="F212" s="193"/>
      <c r="G212" s="193"/>
      <c r="H212" s="193"/>
      <c r="I212" s="193"/>
    </row>
    <row r="213" spans="1:9" ht="20.100000000000001" customHeight="1">
      <c r="A213" s="757"/>
      <c r="B213" s="513"/>
      <c r="C213" s="208" t="s">
        <v>243</v>
      </c>
      <c r="E213" s="193"/>
      <c r="F213" s="193"/>
      <c r="G213" s="193"/>
      <c r="H213" s="193"/>
      <c r="I213" s="193"/>
    </row>
    <row r="214" spans="1:9" ht="20.100000000000001" customHeight="1">
      <c r="A214" s="757"/>
      <c r="B214" s="513"/>
      <c r="C214" s="209"/>
      <c r="E214" s="193"/>
      <c r="F214" s="193"/>
      <c r="G214" s="193"/>
      <c r="H214" s="193"/>
      <c r="I214" s="193"/>
    </row>
    <row r="215" spans="1:9" ht="20.100000000000001" customHeight="1">
      <c r="A215" s="757"/>
      <c r="B215" s="513"/>
      <c r="C215" s="210"/>
      <c r="E215" s="193"/>
      <c r="F215" s="193"/>
      <c r="G215" s="193"/>
      <c r="H215" s="193"/>
      <c r="I215" s="193"/>
    </row>
    <row r="216" spans="1:9" ht="8.25" customHeight="1">
      <c r="A216" s="757"/>
      <c r="B216" s="513"/>
      <c r="C216" s="210"/>
      <c r="E216" s="193"/>
      <c r="F216" s="193"/>
      <c r="G216" s="193"/>
      <c r="H216" s="193"/>
      <c r="I216" s="193"/>
    </row>
    <row r="217" spans="1:9" ht="20.100000000000001" customHeight="1">
      <c r="A217" s="757"/>
      <c r="B217" s="513"/>
      <c r="C217" s="210"/>
      <c r="E217" s="193"/>
      <c r="F217" s="193"/>
      <c r="G217" s="193"/>
      <c r="H217" s="193"/>
      <c r="I217" s="193"/>
    </row>
    <row r="218" spans="1:9" ht="20.100000000000001" customHeight="1">
      <c r="A218" s="757"/>
      <c r="B218" s="513"/>
      <c r="C218" s="210"/>
      <c r="E218" s="193"/>
      <c r="F218" s="193"/>
      <c r="G218" s="193"/>
      <c r="H218" s="193"/>
      <c r="I218" s="193"/>
    </row>
    <row r="219" spans="1:9" ht="20.100000000000001" customHeight="1">
      <c r="A219" s="757"/>
      <c r="B219" s="513"/>
      <c r="C219" s="211"/>
      <c r="E219" s="193"/>
      <c r="F219" s="193"/>
      <c r="G219" s="193"/>
      <c r="H219" s="193"/>
      <c r="I219" s="193"/>
    </row>
    <row r="220" spans="1:9" ht="20.100000000000001" customHeight="1">
      <c r="A220" s="757"/>
      <c r="B220" s="513"/>
      <c r="E220" s="193"/>
      <c r="F220" s="193"/>
      <c r="G220" s="193"/>
      <c r="H220" s="193"/>
      <c r="I220" s="193"/>
    </row>
    <row r="221" spans="1:9" ht="20.100000000000001" customHeight="1">
      <c r="A221" s="757"/>
      <c r="B221" s="513"/>
      <c r="E221" s="193"/>
      <c r="F221" s="193"/>
      <c r="G221" s="193"/>
      <c r="H221" s="193"/>
      <c r="I221" s="193"/>
    </row>
    <row r="222" spans="1:9" ht="20.100000000000001" customHeight="1">
      <c r="A222" s="757"/>
      <c r="B222" s="513"/>
      <c r="E222" s="193"/>
      <c r="F222" s="193"/>
      <c r="G222" s="193"/>
      <c r="H222" s="193"/>
      <c r="I222" s="193"/>
    </row>
    <row r="223" spans="1:9" ht="20.100000000000001" customHeight="1">
      <c r="A223" s="757"/>
      <c r="B223" s="513"/>
      <c r="E223" s="193"/>
      <c r="F223" s="193"/>
      <c r="G223" s="193"/>
      <c r="H223" s="193"/>
      <c r="I223" s="193"/>
    </row>
    <row r="224" spans="1:9" ht="20.100000000000001" customHeight="1">
      <c r="A224" s="757"/>
      <c r="B224" s="513"/>
      <c r="E224" s="193"/>
      <c r="F224" s="193"/>
      <c r="G224" s="193"/>
      <c r="H224" s="193"/>
      <c r="I224" s="193"/>
    </row>
    <row r="225" spans="1:9" ht="20.100000000000001" customHeight="1">
      <c r="A225" s="757"/>
      <c r="B225" s="513"/>
      <c r="E225" s="193"/>
      <c r="F225" s="193"/>
      <c r="G225" s="193"/>
      <c r="H225" s="193"/>
      <c r="I225" s="193"/>
    </row>
    <row r="226" spans="1:9" ht="20.100000000000001" customHeight="1">
      <c r="A226" s="757"/>
      <c r="B226" s="513"/>
      <c r="E226" s="193"/>
      <c r="F226" s="193"/>
      <c r="G226" s="193"/>
      <c r="H226" s="193"/>
      <c r="I226" s="193"/>
    </row>
    <row r="227" spans="1:9" ht="20.100000000000001" customHeight="1">
      <c r="A227" s="757"/>
      <c r="B227" s="513"/>
      <c r="E227" s="193"/>
      <c r="F227" s="193"/>
      <c r="G227" s="193"/>
      <c r="H227" s="193"/>
      <c r="I227" s="193"/>
    </row>
    <row r="228" spans="1:9" ht="20.100000000000001" customHeight="1">
      <c r="A228" s="757"/>
      <c r="B228" s="513"/>
      <c r="E228" s="193"/>
      <c r="F228" s="193"/>
      <c r="G228" s="193"/>
      <c r="H228" s="193"/>
      <c r="I228" s="193"/>
    </row>
    <row r="229" spans="1:9" ht="20.100000000000001" customHeight="1">
      <c r="A229" s="757"/>
      <c r="B229" s="513"/>
      <c r="E229" s="193"/>
      <c r="F229" s="193"/>
      <c r="G229" s="193"/>
      <c r="H229" s="193"/>
      <c r="I229" s="193"/>
    </row>
    <row r="230" spans="1:9" ht="20.100000000000001" customHeight="1">
      <c r="A230" s="757"/>
      <c r="B230" s="513"/>
      <c r="E230" s="193"/>
      <c r="F230" s="193"/>
      <c r="G230" s="193"/>
      <c r="H230" s="193"/>
      <c r="I230" s="193"/>
    </row>
    <row r="231" spans="1:9" ht="20.100000000000001" customHeight="1">
      <c r="A231" s="757"/>
      <c r="B231" s="513"/>
      <c r="E231" s="193"/>
      <c r="F231" s="193"/>
      <c r="G231" s="193"/>
      <c r="H231" s="193"/>
      <c r="I231" s="193"/>
    </row>
    <row r="232" spans="1:9" ht="20.100000000000001" customHeight="1">
      <c r="A232" s="757"/>
      <c r="B232" s="513"/>
      <c r="E232" s="193"/>
      <c r="F232" s="193"/>
      <c r="G232" s="193"/>
      <c r="H232" s="193"/>
      <c r="I232" s="193"/>
    </row>
    <row r="233" spans="1:9" ht="20.100000000000001" customHeight="1">
      <c r="A233" s="757"/>
      <c r="B233" s="513"/>
      <c r="E233" s="193"/>
      <c r="F233" s="193"/>
      <c r="G233" s="193"/>
      <c r="H233" s="193"/>
      <c r="I233" s="193"/>
    </row>
    <row r="234" spans="1:9" ht="20.100000000000001" customHeight="1">
      <c r="A234" s="757"/>
      <c r="B234" s="513"/>
      <c r="E234" s="193"/>
      <c r="F234" s="193"/>
      <c r="G234" s="193"/>
      <c r="H234" s="193"/>
      <c r="I234" s="193"/>
    </row>
    <row r="235" spans="1:9" ht="20.100000000000001" customHeight="1">
      <c r="A235" s="757"/>
      <c r="B235" s="513"/>
      <c r="E235" s="193"/>
      <c r="F235" s="193"/>
      <c r="G235" s="193"/>
      <c r="H235" s="193"/>
      <c r="I235" s="193"/>
    </row>
    <row r="236" spans="1:9" ht="20.100000000000001" customHeight="1">
      <c r="A236" s="757"/>
      <c r="B236" s="513"/>
      <c r="E236" s="193"/>
      <c r="F236" s="193"/>
      <c r="G236" s="193"/>
      <c r="H236" s="193"/>
      <c r="I236" s="193"/>
    </row>
    <row r="237" spans="1:9" ht="20.100000000000001" customHeight="1">
      <c r="A237" s="757"/>
      <c r="B237" s="513"/>
      <c r="E237" s="193"/>
      <c r="F237" s="193"/>
      <c r="G237" s="193"/>
      <c r="H237" s="193"/>
      <c r="I237" s="193"/>
    </row>
    <row r="238" spans="1:9" ht="20.100000000000001" customHeight="1">
      <c r="A238" s="757"/>
      <c r="B238" s="513"/>
      <c r="E238" s="193"/>
      <c r="F238" s="193"/>
      <c r="G238" s="193"/>
      <c r="H238" s="193"/>
      <c r="I238" s="193"/>
    </row>
    <row r="239" spans="1:9" ht="20.100000000000001" customHeight="1">
      <c r="A239" s="757"/>
      <c r="B239" s="513"/>
      <c r="E239" s="193"/>
      <c r="F239" s="193"/>
      <c r="G239" s="193"/>
      <c r="H239" s="193"/>
      <c r="I239" s="193"/>
    </row>
    <row r="240" spans="1:9" ht="20.100000000000001" customHeight="1">
      <c r="A240" s="757"/>
      <c r="B240" s="513"/>
      <c r="E240" s="193"/>
      <c r="F240" s="193"/>
      <c r="G240" s="193"/>
      <c r="H240" s="193"/>
      <c r="I240" s="193"/>
    </row>
    <row r="241" spans="1:9" ht="20.100000000000001" customHeight="1">
      <c r="A241" s="757"/>
      <c r="B241" s="513"/>
      <c r="E241" s="193"/>
      <c r="F241" s="193"/>
      <c r="G241" s="193"/>
      <c r="H241" s="193"/>
      <c r="I241" s="193"/>
    </row>
    <row r="242" spans="1:9" ht="20.100000000000001" customHeight="1">
      <c r="A242" s="757"/>
      <c r="B242" s="513"/>
      <c r="E242" s="193"/>
      <c r="F242" s="193"/>
      <c r="G242" s="193"/>
      <c r="H242" s="193"/>
      <c r="I242" s="193"/>
    </row>
    <row r="243" spans="1:9" ht="20.100000000000001" customHeight="1">
      <c r="A243" s="757"/>
      <c r="B243" s="513"/>
      <c r="E243" s="193"/>
      <c r="F243" s="193"/>
      <c r="G243" s="193"/>
      <c r="H243" s="193"/>
      <c r="I243" s="193"/>
    </row>
    <row r="244" spans="1:9" ht="20.100000000000001" customHeight="1">
      <c r="A244" s="757"/>
      <c r="B244" s="513"/>
      <c r="E244" s="193"/>
      <c r="F244" s="193"/>
      <c r="G244" s="193"/>
      <c r="H244" s="193"/>
      <c r="I244" s="193"/>
    </row>
    <row r="245" spans="1:9" ht="20.100000000000001" customHeight="1">
      <c r="A245" s="757"/>
      <c r="B245" s="513"/>
      <c r="E245" s="193"/>
      <c r="F245" s="193"/>
      <c r="G245" s="193"/>
      <c r="H245" s="193"/>
      <c r="I245" s="193"/>
    </row>
    <row r="246" spans="1:9" ht="20.100000000000001" customHeight="1">
      <c r="A246" s="757"/>
      <c r="B246" s="513"/>
      <c r="E246" s="193"/>
      <c r="F246" s="193"/>
      <c r="G246" s="193"/>
      <c r="H246" s="193"/>
      <c r="I246" s="193"/>
    </row>
    <row r="247" spans="1:9" ht="20.100000000000001" customHeight="1">
      <c r="A247" s="757"/>
      <c r="B247" s="513"/>
      <c r="E247" s="193"/>
      <c r="F247" s="193"/>
      <c r="G247" s="193"/>
      <c r="H247" s="193"/>
      <c r="I247" s="193"/>
    </row>
    <row r="248" spans="1:9" ht="20.100000000000001" customHeight="1">
      <c r="A248" s="757"/>
      <c r="B248" s="513"/>
      <c r="C248" s="204" t="s">
        <v>173</v>
      </c>
      <c r="E248" s="193"/>
      <c r="F248" s="193"/>
      <c r="G248" s="193"/>
      <c r="H248" s="193"/>
      <c r="I248" s="193"/>
    </row>
    <row r="249" spans="1:9" ht="20.100000000000001" customHeight="1">
      <c r="A249" s="757"/>
      <c r="B249" s="513"/>
      <c r="C249" s="203" t="s">
        <v>174</v>
      </c>
      <c r="E249" s="193"/>
      <c r="F249" s="193"/>
      <c r="G249" s="193"/>
      <c r="H249" s="193"/>
      <c r="I249" s="193"/>
    </row>
    <row r="250" spans="1:9" ht="20.100000000000001" customHeight="1">
      <c r="A250" s="757"/>
      <c r="B250" s="513"/>
      <c r="C250" s="203" t="s">
        <v>234</v>
      </c>
      <c r="E250" s="193"/>
      <c r="F250" s="193"/>
      <c r="G250" s="193"/>
      <c r="H250" s="193"/>
      <c r="I250" s="193"/>
    </row>
    <row r="251" spans="1:9" ht="20.100000000000001" customHeight="1">
      <c r="A251" s="757"/>
      <c r="B251" s="513"/>
      <c r="C251" s="203"/>
      <c r="E251" s="193"/>
      <c r="F251" s="193"/>
      <c r="G251" s="193"/>
      <c r="H251" s="193"/>
      <c r="I251" s="193"/>
    </row>
    <row r="252" spans="1:9" ht="20.100000000000001" customHeight="1">
      <c r="A252" s="757"/>
      <c r="B252" s="513"/>
      <c r="C252" s="208" t="s">
        <v>514</v>
      </c>
      <c r="E252" s="193"/>
      <c r="F252" s="193"/>
      <c r="G252" s="193"/>
      <c r="H252" s="193"/>
      <c r="I252" s="193"/>
    </row>
    <row r="253" spans="1:9" ht="20.100000000000001" customHeight="1">
      <c r="A253" s="757"/>
      <c r="B253" s="513"/>
      <c r="C253" s="208" t="s">
        <v>515</v>
      </c>
      <c r="E253" s="193"/>
      <c r="F253" s="193"/>
      <c r="G253" s="193"/>
      <c r="H253" s="193"/>
      <c r="I253" s="193"/>
    </row>
    <row r="254" spans="1:9" ht="20.100000000000001" customHeight="1">
      <c r="A254" s="757"/>
      <c r="B254" s="513"/>
      <c r="C254" s="208" t="s">
        <v>516</v>
      </c>
      <c r="E254" s="193"/>
      <c r="F254" s="193"/>
      <c r="G254" s="193"/>
      <c r="H254" s="193"/>
      <c r="I254" s="193"/>
    </row>
    <row r="255" spans="1:9" ht="20.100000000000001" customHeight="1">
      <c r="A255" s="757"/>
      <c r="B255" s="513"/>
      <c r="C255" s="208" t="s">
        <v>243</v>
      </c>
      <c r="E255" s="193"/>
      <c r="F255" s="193"/>
      <c r="G255" s="193"/>
      <c r="H255" s="193"/>
      <c r="I255" s="193"/>
    </row>
    <row r="256" spans="1:9" ht="20.100000000000001" customHeight="1">
      <c r="A256" s="757"/>
      <c r="B256" s="513"/>
      <c r="C256" s="209" t="s">
        <v>233</v>
      </c>
      <c r="E256" s="193"/>
      <c r="F256" s="193"/>
      <c r="G256" s="193"/>
      <c r="H256" s="193"/>
      <c r="I256" s="193"/>
    </row>
    <row r="257" spans="1:9" ht="20.100000000000001" customHeight="1">
      <c r="A257" s="757"/>
      <c r="B257" s="513"/>
      <c r="C257" s="210" t="s">
        <v>235</v>
      </c>
      <c r="E257" s="193"/>
      <c r="F257" s="193"/>
      <c r="G257" s="193"/>
      <c r="H257" s="193"/>
      <c r="I257" s="193"/>
    </row>
    <row r="258" spans="1:9" ht="20.100000000000001" customHeight="1">
      <c r="A258" s="757"/>
      <c r="B258" s="513"/>
      <c r="C258" s="211"/>
      <c r="E258" s="193"/>
      <c r="F258" s="193"/>
      <c r="G258" s="193"/>
      <c r="H258" s="193"/>
      <c r="I258" s="193"/>
    </row>
    <row r="259" spans="1:9" s="193" customFormat="1" ht="39.75" customHeight="1">
      <c r="A259" s="757"/>
      <c r="B259" s="513"/>
      <c r="C259" s="797" t="s">
        <v>483</v>
      </c>
      <c r="D259" s="797"/>
    </row>
    <row r="260" spans="1:9" ht="20.100000000000001" hidden="1" customHeight="1">
      <c r="A260" s="757"/>
      <c r="B260" s="513"/>
      <c r="E260" s="193"/>
      <c r="F260" s="193"/>
      <c r="G260" s="193"/>
      <c r="H260" s="193"/>
      <c r="I260" s="193"/>
    </row>
    <row r="261" spans="1:9" ht="20.100000000000001" hidden="1" customHeight="1">
      <c r="A261" s="757"/>
      <c r="B261" s="513"/>
      <c r="E261" s="193"/>
      <c r="F261" s="193"/>
      <c r="G261" s="193"/>
      <c r="H261" s="193"/>
      <c r="I261" s="193"/>
    </row>
    <row r="262" spans="1:9" ht="20.100000000000001" hidden="1" customHeight="1">
      <c r="A262" s="757"/>
      <c r="B262" s="513"/>
      <c r="E262" s="193"/>
      <c r="F262" s="193"/>
      <c r="G262" s="193"/>
      <c r="H262" s="193"/>
      <c r="I262" s="193"/>
    </row>
    <row r="263" spans="1:9" ht="20.100000000000001" hidden="1" customHeight="1">
      <c r="A263" s="757"/>
      <c r="B263" s="513"/>
      <c r="E263" s="193"/>
      <c r="F263" s="193"/>
      <c r="G263" s="193"/>
      <c r="H263" s="193"/>
      <c r="I263" s="193"/>
    </row>
    <row r="264" spans="1:9" ht="20.100000000000001" hidden="1" customHeight="1">
      <c r="A264" s="757"/>
      <c r="B264" s="513"/>
      <c r="E264" s="193"/>
      <c r="F264" s="193"/>
      <c r="G264" s="193"/>
      <c r="H264" s="193"/>
      <c r="I264" s="193"/>
    </row>
    <row r="265" spans="1:9" ht="20.100000000000001" hidden="1" customHeight="1">
      <c r="A265" s="757"/>
      <c r="B265" s="513"/>
      <c r="E265" s="193"/>
      <c r="F265" s="193"/>
      <c r="G265" s="193"/>
      <c r="H265" s="193"/>
      <c r="I265" s="193"/>
    </row>
    <row r="266" spans="1:9" ht="20.100000000000001" hidden="1" customHeight="1">
      <c r="A266" s="757"/>
      <c r="B266" s="513"/>
      <c r="E266" s="193"/>
      <c r="F266" s="193"/>
      <c r="G266" s="193"/>
      <c r="H266" s="193"/>
      <c r="I266" s="193"/>
    </row>
    <row r="267" spans="1:9" ht="20.100000000000001" hidden="1" customHeight="1">
      <c r="A267" s="757"/>
      <c r="B267" s="513"/>
      <c r="E267" s="193"/>
      <c r="F267" s="193"/>
      <c r="G267" s="193"/>
      <c r="H267" s="193"/>
      <c r="I267" s="193"/>
    </row>
    <row r="268" spans="1:9" ht="20.100000000000001" hidden="1" customHeight="1">
      <c r="A268" s="757"/>
      <c r="B268" s="513"/>
      <c r="E268" s="193"/>
      <c r="F268" s="193"/>
      <c r="G268" s="193"/>
      <c r="H268" s="193"/>
      <c r="I268" s="193"/>
    </row>
    <row r="269" spans="1:9" ht="20.100000000000001" hidden="1" customHeight="1">
      <c r="A269" s="757"/>
      <c r="B269" s="513"/>
      <c r="E269" s="193"/>
      <c r="F269" s="193"/>
      <c r="G269" s="193"/>
      <c r="H269" s="193"/>
      <c r="I269" s="193"/>
    </row>
    <row r="270" spans="1:9" ht="20.100000000000001" hidden="1" customHeight="1">
      <c r="A270" s="757"/>
      <c r="B270" s="513"/>
      <c r="E270" s="193"/>
      <c r="F270" s="193"/>
      <c r="G270" s="193"/>
      <c r="H270" s="193"/>
      <c r="I270" s="193"/>
    </row>
    <row r="271" spans="1:9" ht="20.100000000000001" hidden="1" customHeight="1">
      <c r="A271" s="757"/>
      <c r="B271" s="513"/>
      <c r="E271" s="193"/>
      <c r="F271" s="193"/>
      <c r="G271" s="193"/>
      <c r="H271" s="193"/>
      <c r="I271" s="193"/>
    </row>
    <row r="272" spans="1:9" ht="20.100000000000001" hidden="1" customHeight="1">
      <c r="A272" s="757"/>
      <c r="B272" s="513"/>
      <c r="E272" s="193"/>
      <c r="F272" s="193"/>
      <c r="G272" s="193"/>
      <c r="H272" s="193"/>
      <c r="I272" s="193"/>
    </row>
    <row r="273" spans="1:9" ht="20.100000000000001" hidden="1" customHeight="1">
      <c r="A273" s="757"/>
      <c r="B273" s="513"/>
      <c r="E273" s="193"/>
      <c r="F273" s="193"/>
      <c r="G273" s="193"/>
      <c r="H273" s="193"/>
      <c r="I273" s="193"/>
    </row>
    <row r="274" spans="1:9" ht="20.100000000000001" hidden="1" customHeight="1">
      <c r="A274" s="757"/>
      <c r="B274" s="513"/>
      <c r="E274" s="193"/>
      <c r="F274" s="193"/>
      <c r="G274" s="193"/>
      <c r="H274" s="193"/>
      <c r="I274" s="193"/>
    </row>
    <row r="275" spans="1:9" ht="20.100000000000001" hidden="1" customHeight="1">
      <c r="A275" s="757"/>
      <c r="B275" s="513"/>
      <c r="E275" s="193"/>
      <c r="F275" s="193"/>
      <c r="G275" s="193"/>
      <c r="H275" s="193"/>
      <c r="I275" s="193"/>
    </row>
    <row r="276" spans="1:9" ht="20.100000000000001" hidden="1" customHeight="1">
      <c r="A276" s="757"/>
      <c r="B276" s="513"/>
      <c r="E276" s="193"/>
      <c r="F276" s="193"/>
      <c r="G276" s="193"/>
      <c r="H276" s="193"/>
      <c r="I276" s="193"/>
    </row>
    <row r="277" spans="1:9" ht="20.100000000000001" hidden="1" customHeight="1">
      <c r="A277" s="757"/>
      <c r="B277" s="513"/>
      <c r="E277" s="193"/>
      <c r="F277" s="193"/>
      <c r="G277" s="193"/>
      <c r="H277" s="193"/>
      <c r="I277" s="193"/>
    </row>
    <row r="278" spans="1:9" ht="20.100000000000001" hidden="1" customHeight="1">
      <c r="A278" s="757"/>
      <c r="B278" s="513"/>
      <c r="E278" s="193"/>
      <c r="F278" s="193"/>
      <c r="G278" s="193"/>
      <c r="H278" s="193"/>
      <c r="I278" s="193"/>
    </row>
    <row r="279" spans="1:9" ht="20.100000000000001" hidden="1" customHeight="1">
      <c r="A279" s="757"/>
      <c r="B279" s="513"/>
      <c r="E279" s="193"/>
      <c r="F279" s="193"/>
      <c r="G279" s="193"/>
      <c r="H279" s="193"/>
      <c r="I279" s="193"/>
    </row>
    <row r="280" spans="1:9" ht="20.100000000000001" hidden="1" customHeight="1">
      <c r="A280" s="757"/>
      <c r="B280" s="513"/>
      <c r="E280" s="193"/>
      <c r="F280" s="193"/>
      <c r="G280" s="193"/>
      <c r="H280" s="193"/>
      <c r="I280" s="193"/>
    </row>
    <row r="281" spans="1:9" ht="20.100000000000001" hidden="1" customHeight="1">
      <c r="A281" s="757"/>
      <c r="B281" s="513"/>
      <c r="E281" s="193"/>
      <c r="F281" s="193"/>
      <c r="G281" s="193"/>
      <c r="H281" s="193"/>
      <c r="I281" s="193"/>
    </row>
    <row r="282" spans="1:9" ht="20.100000000000001" hidden="1" customHeight="1">
      <c r="A282" s="757"/>
      <c r="B282" s="513"/>
      <c r="E282" s="193"/>
      <c r="F282" s="193"/>
      <c r="G282" s="193"/>
      <c r="H282" s="193"/>
      <c r="I282" s="193"/>
    </row>
    <row r="283" spans="1:9" ht="20.100000000000001" hidden="1" customHeight="1">
      <c r="A283" s="757"/>
      <c r="B283" s="513"/>
      <c r="E283" s="193"/>
      <c r="F283" s="193"/>
      <c r="G283" s="193"/>
      <c r="H283" s="193"/>
      <c r="I283" s="193"/>
    </row>
    <row r="284" spans="1:9" ht="20.100000000000001" hidden="1" customHeight="1">
      <c r="A284" s="757"/>
      <c r="B284" s="513"/>
      <c r="E284" s="193"/>
      <c r="F284" s="193"/>
      <c r="G284" s="193"/>
      <c r="H284" s="193"/>
      <c r="I284" s="193"/>
    </row>
    <row r="285" spans="1:9" ht="20.100000000000001" hidden="1" customHeight="1">
      <c r="A285" s="757"/>
      <c r="B285" s="513"/>
      <c r="E285" s="193"/>
      <c r="F285" s="193"/>
      <c r="G285" s="193"/>
      <c r="H285" s="193"/>
      <c r="I285" s="193"/>
    </row>
    <row r="286" spans="1:9" ht="20.100000000000001" hidden="1" customHeight="1">
      <c r="A286" s="757"/>
      <c r="B286" s="513"/>
      <c r="E286" s="193"/>
      <c r="F286" s="193"/>
      <c r="G286" s="193"/>
      <c r="H286" s="193"/>
      <c r="I286" s="193"/>
    </row>
    <row r="287" spans="1:9" ht="20.100000000000001" hidden="1" customHeight="1">
      <c r="A287" s="757"/>
      <c r="B287" s="513"/>
      <c r="E287" s="193"/>
      <c r="F287" s="193"/>
      <c r="G287" s="193"/>
      <c r="H287" s="193"/>
      <c r="I287" s="193"/>
    </row>
    <row r="288" spans="1:9" ht="20.100000000000001" hidden="1" customHeight="1">
      <c r="A288" s="757"/>
      <c r="B288" s="513"/>
      <c r="E288" s="193"/>
      <c r="F288" s="193"/>
      <c r="G288" s="193"/>
      <c r="H288" s="193"/>
      <c r="I288" s="193"/>
    </row>
    <row r="289" spans="1:9" ht="20.100000000000001" hidden="1" customHeight="1">
      <c r="A289" s="757"/>
      <c r="B289" s="513"/>
      <c r="E289" s="193"/>
      <c r="F289" s="193"/>
      <c r="G289" s="193"/>
      <c r="H289" s="193"/>
      <c r="I289" s="193"/>
    </row>
    <row r="290" spans="1:9" ht="20.100000000000001" hidden="1" customHeight="1">
      <c r="A290" s="757"/>
      <c r="B290" s="513"/>
      <c r="E290" s="193"/>
      <c r="F290" s="193"/>
      <c r="G290" s="193"/>
      <c r="H290" s="193"/>
      <c r="I290" s="193"/>
    </row>
    <row r="291" spans="1:9" ht="20.100000000000001" hidden="1" customHeight="1">
      <c r="A291" s="757"/>
      <c r="B291" s="513"/>
      <c r="E291" s="193"/>
      <c r="F291" s="193"/>
      <c r="G291" s="193"/>
      <c r="H291" s="193"/>
      <c r="I291" s="193"/>
    </row>
    <row r="292" spans="1:9" ht="20.100000000000001" hidden="1" customHeight="1">
      <c r="A292" s="757"/>
      <c r="B292" s="513"/>
      <c r="E292" s="193"/>
      <c r="F292" s="193"/>
      <c r="G292" s="193"/>
      <c r="H292" s="193"/>
      <c r="I292" s="193"/>
    </row>
    <row r="293" spans="1:9" ht="20.100000000000001" hidden="1" customHeight="1">
      <c r="A293" s="757"/>
      <c r="B293" s="513"/>
      <c r="E293" s="193"/>
      <c r="F293" s="193"/>
      <c r="G293" s="193"/>
      <c r="H293" s="193"/>
      <c r="I293" s="193"/>
    </row>
    <row r="294" spans="1:9" ht="20.100000000000001" hidden="1" customHeight="1">
      <c r="A294" s="757"/>
      <c r="B294" s="513"/>
      <c r="E294" s="193"/>
      <c r="F294" s="193"/>
      <c r="G294" s="193"/>
      <c r="H294" s="193"/>
      <c r="I294" s="193"/>
    </row>
    <row r="295" spans="1:9" ht="20.100000000000001" hidden="1" customHeight="1">
      <c r="A295" s="757"/>
      <c r="B295" s="513"/>
      <c r="E295" s="193"/>
      <c r="F295" s="193"/>
      <c r="G295" s="193"/>
      <c r="H295" s="193"/>
      <c r="I295" s="193"/>
    </row>
    <row r="296" spans="1:9" ht="20.100000000000001" hidden="1" customHeight="1">
      <c r="A296" s="757"/>
      <c r="B296" s="513"/>
      <c r="E296" s="193"/>
      <c r="F296" s="193"/>
      <c r="G296" s="193"/>
      <c r="H296" s="193"/>
      <c r="I296" s="193"/>
    </row>
    <row r="297" spans="1:9" ht="20.100000000000001" hidden="1" customHeight="1">
      <c r="A297" s="757"/>
      <c r="B297" s="513"/>
      <c r="E297" s="193"/>
      <c r="F297" s="193"/>
      <c r="G297" s="193"/>
      <c r="H297" s="193"/>
      <c r="I297" s="193"/>
    </row>
    <row r="298" spans="1:9" ht="20.100000000000001" hidden="1" customHeight="1">
      <c r="A298" s="757"/>
      <c r="B298" s="513"/>
      <c r="E298" s="193"/>
      <c r="F298" s="193"/>
      <c r="G298" s="193"/>
      <c r="H298" s="193"/>
      <c r="I298" s="193"/>
    </row>
    <row r="299" spans="1:9" ht="20.100000000000001" hidden="1" customHeight="1">
      <c r="A299" s="757"/>
      <c r="B299" s="513"/>
      <c r="E299" s="193"/>
      <c r="F299" s="193"/>
      <c r="G299" s="193"/>
      <c r="H299" s="193"/>
      <c r="I299" s="193"/>
    </row>
    <row r="300" spans="1:9" ht="20.100000000000001" hidden="1" customHeight="1">
      <c r="A300" s="757"/>
      <c r="B300" s="513"/>
      <c r="E300" s="193"/>
      <c r="F300" s="193"/>
      <c r="G300" s="193"/>
      <c r="H300" s="193"/>
      <c r="I300" s="193"/>
    </row>
    <row r="301" spans="1:9" ht="20.100000000000001" hidden="1" customHeight="1">
      <c r="A301" s="757"/>
      <c r="B301" s="513"/>
      <c r="E301" s="193"/>
      <c r="F301" s="193"/>
      <c r="G301" s="193"/>
      <c r="H301" s="193"/>
      <c r="I301" s="193"/>
    </row>
    <row r="302" spans="1:9" ht="20.100000000000001" hidden="1" customHeight="1">
      <c r="A302" s="757"/>
      <c r="B302" s="513"/>
      <c r="E302" s="193"/>
      <c r="F302" s="193"/>
      <c r="G302" s="193"/>
      <c r="H302" s="193"/>
      <c r="I302" s="193"/>
    </row>
    <row r="303" spans="1:9" ht="20.100000000000001" hidden="1" customHeight="1"/>
    <row r="304" spans="1:9" ht="20.100000000000001" hidden="1" customHeight="1"/>
    <row r="305" spans="3:3" ht="20.100000000000001" hidden="1" customHeight="1"/>
    <row r="306" spans="3:3" ht="20.100000000000001" hidden="1" customHeight="1"/>
    <row r="307" spans="3:3" ht="20.100000000000001" hidden="1" customHeight="1"/>
    <row r="308" spans="3:3" ht="20.100000000000001" hidden="1" customHeight="1"/>
    <row r="309" spans="3:3" ht="20.100000000000001" hidden="1" customHeight="1"/>
    <row r="310" spans="3:3" ht="20.100000000000001" hidden="1" customHeight="1"/>
    <row r="311" spans="3:3" ht="20.100000000000001" hidden="1" customHeight="1"/>
    <row r="312" spans="3:3" ht="20.100000000000001" hidden="1" customHeight="1"/>
    <row r="313" spans="3:3" ht="20.100000000000001" hidden="1" customHeight="1"/>
    <row r="314" spans="3:3" ht="20.100000000000001" hidden="1" customHeight="1"/>
    <row r="315" spans="3:3" ht="20.100000000000001" hidden="1" customHeight="1"/>
    <row r="316" spans="3:3" ht="20.100000000000001" hidden="1" customHeight="1"/>
    <row r="317" spans="3:3" ht="20.100000000000001" hidden="1" customHeight="1"/>
    <row r="318" spans="3:3" ht="20.100000000000001" hidden="1" customHeight="1"/>
    <row r="320" spans="3:3" ht="18.75" hidden="1" customHeight="1">
      <c r="C320" s="776"/>
    </row>
  </sheetData>
  <sheetProtection algorithmName="SHA-512" hashValue="aThqRW61ljFH0UiW9uQmrwFtFEUIu3Clf9DhjmNcve++Cmt1akXsWMdkvAJpe90YqcO1duFaW2MRTrtA/mzQiw==" saltValue="iaAFTP8fSVNXnh+vIq0WAA==" spinCount="100000" sheet="1" objects="1" scenarios="1" selectLockedCells="1" selectUnlockedCells="1"/>
  <mergeCells count="7">
    <mergeCell ref="C259:D259"/>
    <mergeCell ref="C2:D2"/>
    <mergeCell ref="C35:D35"/>
    <mergeCell ref="C146:D146"/>
    <mergeCell ref="C143:D143"/>
    <mergeCell ref="C144:D144"/>
    <mergeCell ref="C3:D3"/>
  </mergeCells>
  <phoneticPr fontId="3"/>
  <conditionalFormatting sqref="C320">
    <cfRule type="expression" dxfId="1115" priority="1">
      <formula>AND($D$3=1,C320="")</formula>
    </cfRule>
  </conditionalFormatting>
  <pageMargins left="0.23622047244094491" right="0.23622047244094491" top="0.55118110236220474" bottom="0.55118110236220474" header="0.31496062992125984" footer="0.31496062992125984"/>
  <pageSetup paperSize="9" orientation="portrait" verticalDpi="1200" r:id="rId1"/>
  <headerFooter>
    <oddHeader>&amp;C&amp;A&amp;R&amp;D</oddHeader>
    <oddFooter xml:space="preserve">&amp;C&amp;P / &amp;N </oddFooter>
  </headerFooter>
  <rowBreaks count="5" manualBreakCount="5">
    <brk id="34" min="2" max="3" man="1"/>
    <brk id="108" min="2" max="3" man="1"/>
    <brk id="145" min="2" max="3" man="1"/>
    <brk id="181" min="2" max="3" man="1"/>
    <brk id="220" min="2" max="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9" tint="0.79998168889431442"/>
    <pageSetUpPr fitToPage="1"/>
  </sheetPr>
  <dimension ref="A1:AM76"/>
  <sheetViews>
    <sheetView showGridLines="0" showRowColHeaders="0" showWhiteSpace="0" topLeftCell="H1" zoomScaleNormal="100" zoomScaleSheetLayoutView="100" workbookViewId="0">
      <selection activeCell="H1" sqref="H1"/>
    </sheetView>
  </sheetViews>
  <sheetFormatPr defaultColWidth="0" defaultRowHeight="18.75" zeroHeight="1"/>
  <cols>
    <col min="1" max="4" width="9" hidden="1" customWidth="1"/>
    <col min="5" max="7" width="7.125" hidden="1" customWidth="1"/>
    <col min="8" max="8" width="7.375" style="54" customWidth="1"/>
    <col min="9" max="9" width="15.625" customWidth="1"/>
    <col min="10" max="10" width="4.625" customWidth="1"/>
    <col min="11" max="11" width="12.625" customWidth="1"/>
    <col min="12" max="12" width="4.5" customWidth="1"/>
    <col min="13" max="13" width="16.625" customWidth="1"/>
    <col min="14" max="14" width="4.5" customWidth="1"/>
    <col min="15" max="15" width="12.625" customWidth="1"/>
    <col min="16" max="16" width="4.625" customWidth="1"/>
    <col min="17" max="17" width="12.625" customWidth="1"/>
    <col min="18" max="18" width="4.625" customWidth="1"/>
    <col min="19" max="19" width="12.625" customWidth="1"/>
    <col min="20" max="20" width="4.5" customWidth="1"/>
    <col min="21" max="21" width="7.5" customWidth="1"/>
    <col min="22" max="22" width="3.625" style="53" hidden="1" customWidth="1"/>
    <col min="23" max="26" width="3.625" style="2" hidden="1" customWidth="1"/>
    <col min="27" max="27" width="3.625" style="9" hidden="1" customWidth="1"/>
    <col min="28" max="28" width="9" hidden="1" customWidth="1"/>
    <col min="29" max="30" width="15.625" hidden="1" customWidth="1"/>
    <col min="31" max="33" width="16.375" hidden="1" customWidth="1"/>
    <col min="34" max="34" width="16.125" hidden="1" customWidth="1"/>
    <col min="35" max="39" width="15.625" hidden="1" customWidth="1"/>
    <col min="40" max="16384" width="9" hidden="1"/>
  </cols>
  <sheetData>
    <row r="1" spans="1:38" ht="39" customHeight="1" thickTop="1">
      <c r="A1" s="295"/>
      <c r="B1" s="296"/>
      <c r="C1" s="296"/>
      <c r="D1" s="296"/>
      <c r="E1" s="296"/>
      <c r="F1" s="296"/>
      <c r="G1" s="296"/>
      <c r="H1" s="663"/>
      <c r="I1" s="540"/>
      <c r="J1" s="319"/>
      <c r="K1" s="319"/>
      <c r="L1" s="319"/>
      <c r="M1" s="319"/>
      <c r="N1" s="319"/>
      <c r="O1" s="319"/>
      <c r="P1" s="319"/>
      <c r="Q1" s="319"/>
      <c r="R1" s="319"/>
      <c r="S1" s="319"/>
      <c r="T1" s="319"/>
      <c r="U1" s="320"/>
      <c r="V1" s="297"/>
      <c r="W1" s="298"/>
      <c r="X1" s="298"/>
      <c r="Y1" s="298"/>
      <c r="Z1" s="298"/>
      <c r="AA1" s="299"/>
      <c r="AB1" s="296"/>
      <c r="AC1" s="296"/>
      <c r="AD1" s="296"/>
      <c r="AE1" s="296"/>
      <c r="AF1" s="296"/>
      <c r="AG1" s="296"/>
      <c r="AH1" s="296"/>
      <c r="AI1" s="296"/>
      <c r="AJ1" s="296"/>
      <c r="AK1" s="296"/>
      <c r="AL1" s="300"/>
    </row>
    <row r="2" spans="1:38" ht="51" customHeight="1">
      <c r="A2" s="301"/>
      <c r="H2" s="321"/>
      <c r="I2" s="827" t="s">
        <v>528</v>
      </c>
      <c r="J2" s="828"/>
      <c r="K2" s="828"/>
      <c r="L2" s="828"/>
      <c r="M2" s="828"/>
      <c r="N2" s="828"/>
      <c r="O2" s="828"/>
      <c r="P2" s="828"/>
      <c r="Q2" s="828"/>
      <c r="R2" s="828"/>
      <c r="S2" s="828"/>
      <c r="T2" s="828"/>
      <c r="U2" s="322"/>
      <c r="AL2" s="302"/>
    </row>
    <row r="3" spans="1:38" s="49" customFormat="1" ht="37.5" customHeight="1">
      <c r="A3" s="303"/>
      <c r="H3" s="321"/>
      <c r="K3" s="794"/>
      <c r="M3" s="826" t="s">
        <v>176</v>
      </c>
      <c r="N3" s="826"/>
      <c r="O3" s="826"/>
      <c r="P3" s="826"/>
      <c r="Q3" s="233"/>
      <c r="R3" s="233"/>
      <c r="S3" s="233"/>
      <c r="U3" s="323"/>
      <c r="V3" s="234"/>
      <c r="W3" s="235"/>
      <c r="X3" s="235"/>
      <c r="Y3" s="235"/>
      <c r="Z3" s="235"/>
      <c r="AA3" s="236"/>
      <c r="AL3" s="304"/>
    </row>
    <row r="4" spans="1:38" ht="16.5" customHeight="1" thickBot="1">
      <c r="A4" s="301"/>
      <c r="H4" s="321"/>
      <c r="I4" s="237" t="s">
        <v>135</v>
      </c>
      <c r="J4" s="237"/>
      <c r="S4" s="837" t="str">
        <f>'【印刷提出② 変更確認】'!W245&amp;'【印刷提出② 変更確認】'!W239&amp;"・"&amp;'【印刷提出② 変更確認】'!U253&amp;'【印刷提出② 変更確認】'!U245&amp;'【印刷提出② 変更確認】'!U239&amp;'【印刷提出② 変更確認】'!U248&amp;'【印刷提出② 変更確認】'!V239</f>
        <v>K0・0A0B0</v>
      </c>
      <c r="T4" s="837"/>
      <c r="U4" s="324"/>
      <c r="AL4" s="302"/>
    </row>
    <row r="5" spans="1:38" s="18" customFormat="1" ht="24" customHeight="1" thickBot="1">
      <c r="A5" s="305"/>
      <c r="H5" s="321"/>
      <c r="K5" s="833" t="s">
        <v>239</v>
      </c>
      <c r="L5" s="834"/>
      <c r="M5" s="834"/>
      <c r="N5" s="834"/>
      <c r="O5" s="834"/>
      <c r="P5" s="834"/>
      <c r="Q5" s="835"/>
      <c r="S5" s="838"/>
      <c r="T5" s="838"/>
      <c r="U5" s="324"/>
      <c r="V5" s="342">
        <f>W5+Y5</f>
        <v>0</v>
      </c>
      <c r="W5" s="4">
        <f>IF(K5=AB5,0,1)</f>
        <v>0</v>
      </c>
      <c r="X5" s="4"/>
      <c r="Y5" s="4"/>
      <c r="Z5" s="2"/>
      <c r="AA5" s="238"/>
      <c r="AB5" s="18" t="s">
        <v>329</v>
      </c>
      <c r="AL5" s="306"/>
    </row>
    <row r="6" spans="1:38" ht="16.5" customHeight="1" thickBot="1">
      <c r="A6" s="301"/>
      <c r="H6" s="321"/>
      <c r="I6" s="237" t="s">
        <v>134</v>
      </c>
      <c r="J6" s="237"/>
      <c r="K6" s="239"/>
      <c r="L6" s="239"/>
      <c r="M6" s="239"/>
      <c r="N6" s="239"/>
      <c r="O6" s="239"/>
      <c r="P6" s="239"/>
      <c r="Q6" s="239"/>
      <c r="U6" s="325"/>
      <c r="V6" s="343"/>
      <c r="W6" s="4"/>
      <c r="X6" s="4"/>
      <c r="Y6" s="4"/>
      <c r="AL6" s="302"/>
    </row>
    <row r="7" spans="1:38" s="18" customFormat="1" ht="24" customHeight="1" thickBot="1">
      <c r="A7" s="305"/>
      <c r="F7" s="18" t="str">
        <f>IF(K7="文字を消して直接ここに「保育施設名」を入力してください","保育施設名",K7)</f>
        <v>保育施設名</v>
      </c>
      <c r="H7" s="321"/>
      <c r="K7" s="833" t="s">
        <v>265</v>
      </c>
      <c r="L7" s="834"/>
      <c r="M7" s="834"/>
      <c r="N7" s="834"/>
      <c r="O7" s="834"/>
      <c r="P7" s="834"/>
      <c r="Q7" s="835"/>
      <c r="S7" s="240"/>
      <c r="T7" s="240"/>
      <c r="U7" s="326"/>
      <c r="V7" s="342">
        <f>W7+Y7</f>
        <v>0</v>
      </c>
      <c r="W7" s="4">
        <f>IF(K7=AB7,0,1)</f>
        <v>0</v>
      </c>
      <c r="X7" s="4"/>
      <c r="Y7" s="4"/>
      <c r="Z7" s="2"/>
      <c r="AA7" s="238"/>
      <c r="AB7" s="18" t="s">
        <v>330</v>
      </c>
      <c r="AL7" s="306"/>
    </row>
    <row r="8" spans="1:38" ht="9" customHeight="1">
      <c r="A8" s="301"/>
      <c r="H8" s="321"/>
      <c r="I8" s="241"/>
      <c r="J8" s="241"/>
      <c r="K8" s="48"/>
      <c r="L8" s="48"/>
      <c r="M8" s="48"/>
      <c r="N8" s="48"/>
      <c r="O8" s="48"/>
      <c r="P8" s="48"/>
      <c r="Q8" s="48"/>
      <c r="U8" s="325"/>
      <c r="V8" s="343"/>
      <c r="W8" s="4"/>
      <c r="X8" s="4"/>
      <c r="Y8" s="4"/>
      <c r="AL8" s="302"/>
    </row>
    <row r="9" spans="1:38" ht="15" customHeight="1">
      <c r="A9" s="301"/>
      <c r="H9" s="321"/>
      <c r="I9" s="3" t="s">
        <v>133</v>
      </c>
      <c r="J9" s="3"/>
      <c r="K9" s="832" t="s">
        <v>193</v>
      </c>
      <c r="L9" s="832"/>
      <c r="M9" s="832"/>
      <c r="N9" s="9"/>
      <c r="O9" s="1" t="s">
        <v>142</v>
      </c>
      <c r="P9" s="830" t="s">
        <v>285</v>
      </c>
      <c r="Q9" s="830"/>
      <c r="R9" s="242"/>
      <c r="S9" s="243" t="str">
        <f>IF(COUNTIF(P9,"H00*")=1,"","⇐間違ってます ")</f>
        <v xml:space="preserve">⇐間違ってます </v>
      </c>
      <c r="U9" s="325"/>
      <c r="V9" s="342">
        <f>W9+Y9</f>
        <v>0</v>
      </c>
      <c r="W9" s="4">
        <f>IF(K9="入力してください",0,1)</f>
        <v>0</v>
      </c>
      <c r="X9" s="4"/>
      <c r="Y9" s="4">
        <f>IF(P9="入力してください",0,1)</f>
        <v>0</v>
      </c>
      <c r="AB9" t="s">
        <v>193</v>
      </c>
      <c r="AL9" s="302"/>
    </row>
    <row r="10" spans="1:38" ht="10.5" customHeight="1">
      <c r="A10" s="301"/>
      <c r="H10" s="321"/>
      <c r="I10" s="1"/>
      <c r="J10" s="1"/>
      <c r="O10" s="242"/>
      <c r="P10" s="242"/>
      <c r="R10" s="242"/>
      <c r="U10" s="325"/>
      <c r="V10" s="343"/>
      <c r="W10" s="4"/>
      <c r="X10" s="4"/>
      <c r="Y10" s="218"/>
      <c r="AB10" t="s">
        <v>308</v>
      </c>
      <c r="AL10" s="302"/>
    </row>
    <row r="11" spans="1:38" ht="15" customHeight="1">
      <c r="A11" s="301"/>
      <c r="H11" s="321"/>
      <c r="I11" s="244" t="s">
        <v>132</v>
      </c>
      <c r="J11" s="245"/>
      <c r="K11" s="831" t="s">
        <v>308</v>
      </c>
      <c r="L11" s="831"/>
      <c r="M11" s="831"/>
      <c r="N11" s="9"/>
      <c r="O11" s="1" t="s">
        <v>143</v>
      </c>
      <c r="P11" s="830" t="s">
        <v>307</v>
      </c>
      <c r="Q11" s="830"/>
      <c r="R11" s="242"/>
      <c r="U11" s="325"/>
      <c r="V11" s="342">
        <f>W11+Y11</f>
        <v>2</v>
      </c>
      <c r="W11" s="4">
        <f>IF(K11="入力してください",0,1)</f>
        <v>1</v>
      </c>
      <c r="X11" s="4"/>
      <c r="Y11" s="4">
        <f>IF(P11="入力してください",0,1)</f>
        <v>1</v>
      </c>
      <c r="AC11" s="246" t="str">
        <f>IF(LEN(P9)=7,"","⇐文字数も間違ってます")</f>
        <v>⇐文字数も間違ってます</v>
      </c>
      <c r="AL11" s="302"/>
    </row>
    <row r="12" spans="1:38" ht="10.5" customHeight="1">
      <c r="A12" s="301"/>
      <c r="H12" s="321"/>
      <c r="I12" s="1"/>
      <c r="J12" s="1"/>
      <c r="U12" s="325"/>
      <c r="V12" s="343"/>
      <c r="W12" s="4"/>
      <c r="X12" s="4"/>
      <c r="Y12" s="218"/>
      <c r="AL12" s="302"/>
    </row>
    <row r="13" spans="1:38" ht="15" customHeight="1">
      <c r="A13" s="301"/>
      <c r="H13" s="321"/>
      <c r="I13" s="1" t="s">
        <v>144</v>
      </c>
      <c r="J13" s="1"/>
      <c r="K13" s="830" t="s">
        <v>308</v>
      </c>
      <c r="L13" s="830"/>
      <c r="M13" s="830"/>
      <c r="O13" s="247" t="s">
        <v>151</v>
      </c>
      <c r="P13" s="829" t="s">
        <v>183</v>
      </c>
      <c r="Q13" s="829"/>
      <c r="R13" s="248"/>
      <c r="U13" s="325"/>
      <c r="V13" s="342">
        <f>W13+Y13</f>
        <v>1</v>
      </c>
      <c r="W13" s="4">
        <f>IF(K13="入力してください",0,1)</f>
        <v>1</v>
      </c>
      <c r="X13" s="4"/>
      <c r="Y13" s="4">
        <f>IF(P13="入力してください",0,1)</f>
        <v>0</v>
      </c>
      <c r="AB13" s="249" t="s">
        <v>310</v>
      </c>
      <c r="AL13" s="302"/>
    </row>
    <row r="14" spans="1:38" ht="15" customHeight="1">
      <c r="A14" s="301"/>
      <c r="H14" s="321"/>
      <c r="I14" s="1"/>
      <c r="J14" s="1"/>
      <c r="K14" s="32"/>
      <c r="L14" s="32"/>
      <c r="M14" s="32"/>
      <c r="O14" s="247" t="s">
        <v>152</v>
      </c>
      <c r="P14" s="836">
        <f ca="1">TODAY()</f>
        <v>45950</v>
      </c>
      <c r="Q14" s="836"/>
      <c r="R14" s="248"/>
      <c r="U14" s="325"/>
      <c r="V14" s="342"/>
      <c r="W14" s="4"/>
      <c r="X14" s="4"/>
      <c r="Y14" s="4"/>
      <c r="AB14" t="e">
        <f ca="1">INDIRECT($K$11)</f>
        <v>#VALUE!</v>
      </c>
      <c r="AL14" s="302"/>
    </row>
    <row r="15" spans="1:38" ht="15" customHeight="1">
      <c r="A15" s="301"/>
      <c r="H15" s="321"/>
      <c r="I15" s="17"/>
      <c r="J15" s="17"/>
      <c r="K15" s="17"/>
      <c r="L15" s="17"/>
      <c r="M15" s="17"/>
      <c r="N15" s="17"/>
      <c r="O15" s="17"/>
      <c r="P15" s="17"/>
      <c r="Q15" s="17"/>
      <c r="R15" s="17"/>
      <c r="S15" s="17"/>
      <c r="T15" s="110"/>
      <c r="U15" s="325"/>
      <c r="V15" s="343">
        <f>SUM(V5:V13)</f>
        <v>3</v>
      </c>
      <c r="W15" s="4"/>
      <c r="X15" s="4"/>
      <c r="Y15" s="4"/>
      <c r="AL15" s="302"/>
    </row>
    <row r="16" spans="1:38" ht="9" customHeight="1">
      <c r="A16" s="301"/>
      <c r="H16" s="321"/>
      <c r="I16" s="250"/>
      <c r="J16" s="250"/>
      <c r="K16" s="251"/>
      <c r="L16" s="251"/>
      <c r="M16" s="251"/>
      <c r="N16" s="251"/>
      <c r="O16" s="251"/>
      <c r="P16" s="251"/>
      <c r="Q16" s="251"/>
      <c r="R16" s="251"/>
      <c r="S16" s="251"/>
      <c r="T16" s="250"/>
      <c r="U16" s="325"/>
      <c r="AL16" s="302"/>
    </row>
    <row r="17" spans="1:38" ht="16.5" customHeight="1">
      <c r="A17" s="301"/>
      <c r="H17" s="321"/>
      <c r="I17" s="250"/>
      <c r="J17" s="250"/>
      <c r="K17" s="825" t="s">
        <v>171</v>
      </c>
      <c r="L17" s="825"/>
      <c r="M17" s="825"/>
      <c r="N17" s="825"/>
      <c r="O17" s="825"/>
      <c r="P17" s="825"/>
      <c r="Q17" s="825"/>
      <c r="R17" s="252"/>
      <c r="S17" s="251"/>
      <c r="T17" s="250"/>
      <c r="U17" s="325"/>
      <c r="AL17" s="302"/>
    </row>
    <row r="18" spans="1:38" ht="16.5" customHeight="1">
      <c r="A18" s="301"/>
      <c r="H18" s="321"/>
      <c r="I18" s="250"/>
      <c r="J18" s="250"/>
      <c r="K18" s="825"/>
      <c r="L18" s="825"/>
      <c r="M18" s="825"/>
      <c r="N18" s="825"/>
      <c r="O18" s="825"/>
      <c r="P18" s="825"/>
      <c r="Q18" s="825"/>
      <c r="R18" s="252"/>
      <c r="S18" s="251"/>
      <c r="T18" s="250"/>
      <c r="U18" s="325"/>
      <c r="AL18" s="302"/>
    </row>
    <row r="19" spans="1:38" ht="53.25" customHeight="1">
      <c r="A19" s="301"/>
      <c r="H19" s="321"/>
      <c r="I19" s="250"/>
      <c r="J19" s="806" t="str">
        <f>IF(V5=0,"「法人名（設置者）」 ","")&amp;IF(V7=0,"「保育施設名」 ","")&amp;IF(W9=0,"「担当者名」 ","")&amp;IF(Y9=0,"「保育施設コード」  ","")&amp;IF(W11=0,"「運営開始年度」  ","")&amp;IF(Y11=0,"「事前図面相談」   ","")&amp;IF(W13=0,"「直近の図面変更年度」   ","")&amp;IF(Y13=0,"「申請日」 ","")&amp;" が入力されていません。"</f>
        <v>「法人名（設置者）」 「保育施設名」 「担当者名」 「保育施設コード」  「申請日」  が入力されていません。</v>
      </c>
      <c r="K19" s="806"/>
      <c r="L19" s="806"/>
      <c r="M19" s="806"/>
      <c r="N19" s="806"/>
      <c r="O19" s="806"/>
      <c r="P19" s="806"/>
      <c r="Q19" s="806"/>
      <c r="R19" s="806"/>
      <c r="S19" s="250"/>
      <c r="T19" s="250"/>
      <c r="U19" s="325"/>
      <c r="AL19" s="302"/>
    </row>
    <row r="20" spans="1:38" ht="9" customHeight="1">
      <c r="A20" s="301"/>
      <c r="H20" s="321"/>
      <c r="I20" s="250"/>
      <c r="J20" s="250"/>
      <c r="K20" s="251"/>
      <c r="L20" s="251"/>
      <c r="M20" s="251"/>
      <c r="N20" s="251"/>
      <c r="O20" s="251"/>
      <c r="P20" s="251"/>
      <c r="Q20" s="251"/>
      <c r="R20" s="251"/>
      <c r="S20" s="251"/>
      <c r="T20" s="250"/>
      <c r="U20" s="325"/>
      <c r="AL20" s="302"/>
    </row>
    <row r="21" spans="1:38" s="51" customFormat="1" ht="39.75" customHeight="1">
      <c r="A21" s="307"/>
      <c r="H21" s="327"/>
      <c r="I21" s="253"/>
      <c r="J21" s="253"/>
      <c r="K21" s="809" t="s">
        <v>406</v>
      </c>
      <c r="L21" s="810"/>
      <c r="M21" s="810"/>
      <c r="N21" s="810"/>
      <c r="O21" s="810"/>
      <c r="P21" s="810"/>
      <c r="Q21" s="810"/>
      <c r="R21" s="810"/>
      <c r="S21" s="253"/>
      <c r="T21" s="253"/>
      <c r="U21" s="328"/>
      <c r="V21" s="254"/>
      <c r="W21" s="255"/>
      <c r="X21" s="255"/>
      <c r="Y21" s="255"/>
      <c r="Z21" s="255"/>
      <c r="AA21" s="256"/>
      <c r="AL21" s="308"/>
    </row>
    <row r="22" spans="1:38" s="51" customFormat="1" ht="9" customHeight="1">
      <c r="A22" s="307"/>
      <c r="H22" s="327"/>
      <c r="I22" s="257"/>
      <c r="J22" s="257"/>
      <c r="K22" s="257"/>
      <c r="L22" s="257"/>
      <c r="M22" s="257"/>
      <c r="N22" s="257"/>
      <c r="O22" s="257"/>
      <c r="P22" s="257"/>
      <c r="Q22" s="257"/>
      <c r="R22" s="257"/>
      <c r="S22" s="257"/>
      <c r="T22" s="258"/>
      <c r="U22" s="329"/>
      <c r="V22" s="254"/>
      <c r="W22" s="255"/>
      <c r="X22" s="255"/>
      <c r="Y22" s="255"/>
      <c r="Z22" s="255"/>
      <c r="AA22" s="256"/>
      <c r="AL22" s="308"/>
    </row>
    <row r="23" spans="1:38" s="51" customFormat="1" ht="15" customHeight="1">
      <c r="A23" s="307"/>
      <c r="H23" s="327"/>
      <c r="I23" s="257"/>
      <c r="J23" s="257"/>
      <c r="K23" s="260"/>
      <c r="L23" s="257"/>
      <c r="M23" s="260"/>
      <c r="N23" s="257"/>
      <c r="O23" s="257"/>
      <c r="P23" s="257"/>
      <c r="Q23" s="257"/>
      <c r="R23" s="257"/>
      <c r="S23" s="257"/>
      <c r="T23" s="258"/>
      <c r="U23" s="329"/>
      <c r="V23" s="254"/>
      <c r="W23" s="255"/>
      <c r="X23" s="255"/>
      <c r="Y23" s="255"/>
      <c r="Z23" s="255"/>
      <c r="AA23" s="256"/>
      <c r="AL23" s="308"/>
    </row>
    <row r="24" spans="1:38" s="51" customFormat="1" ht="20.25" customHeight="1">
      <c r="A24" s="307"/>
      <c r="H24" s="327"/>
      <c r="I24" s="257"/>
      <c r="J24" s="813" t="s">
        <v>405</v>
      </c>
      <c r="K24" s="814"/>
      <c r="L24" s="814"/>
      <c r="M24" s="814"/>
      <c r="N24" s="814"/>
      <c r="O24" s="814"/>
      <c r="P24" s="814"/>
      <c r="Q24" s="814"/>
      <c r="R24" s="814"/>
      <c r="S24" s="814"/>
      <c r="T24" s="258"/>
      <c r="U24" s="329"/>
      <c r="V24" s="254"/>
      <c r="W24" s="255"/>
      <c r="X24" s="255"/>
      <c r="Y24" s="255"/>
      <c r="Z24" s="255"/>
      <c r="AA24" s="256"/>
      <c r="AL24" s="308"/>
    </row>
    <row r="25" spans="1:38" s="51" customFormat="1" ht="9" customHeight="1">
      <c r="A25" s="307"/>
      <c r="H25" s="327"/>
      <c r="I25" s="257"/>
      <c r="J25" s="811"/>
      <c r="K25" s="812"/>
      <c r="L25" s="812"/>
      <c r="M25" s="812"/>
      <c r="N25" s="812"/>
      <c r="O25" s="812"/>
      <c r="P25" s="812"/>
      <c r="Q25" s="812"/>
      <c r="R25" s="812"/>
      <c r="S25" s="812"/>
      <c r="T25" s="258"/>
      <c r="U25" s="329"/>
      <c r="V25" s="254"/>
      <c r="W25" s="255"/>
      <c r="X25" s="255"/>
      <c r="Y25" s="255"/>
      <c r="Z25" s="255"/>
      <c r="AA25" s="256"/>
      <c r="AL25" s="308"/>
    </row>
    <row r="26" spans="1:38" s="51" customFormat="1" ht="9" customHeight="1" thickBot="1">
      <c r="A26" s="307"/>
      <c r="H26" s="327"/>
      <c r="I26" s="257"/>
      <c r="J26" s="257"/>
      <c r="K26" s="257"/>
      <c r="L26" s="257"/>
      <c r="M26" s="257"/>
      <c r="N26" s="257"/>
      <c r="O26" s="261"/>
      <c r="P26" s="257"/>
      <c r="Q26" s="257"/>
      <c r="R26" s="257"/>
      <c r="S26" s="257"/>
      <c r="T26" s="258"/>
      <c r="U26" s="329"/>
      <c r="V26" s="254"/>
      <c r="W26" s="255"/>
      <c r="X26" s="255"/>
      <c r="Y26" s="255"/>
      <c r="Z26" s="255"/>
      <c r="AA26" s="256"/>
      <c r="AL26" s="308"/>
    </row>
    <row r="27" spans="1:38" s="51" customFormat="1" ht="15" customHeight="1" thickTop="1" thickBot="1">
      <c r="A27" s="307"/>
      <c r="F27" s="262">
        <f>IF(G27=TRUE,1,IF(G27=FALSE,2))</f>
        <v>2</v>
      </c>
      <c r="G27" s="341" t="b">
        <v>0</v>
      </c>
      <c r="H27" s="259"/>
      <c r="I27" s="264"/>
      <c r="J27" s="257"/>
      <c r="K27" s="257" t="s">
        <v>182</v>
      </c>
      <c r="L27" s="257"/>
      <c r="M27" s="265"/>
      <c r="N27" s="266" t="str">
        <f>IF(G27=TRUE,"➡","")</f>
        <v/>
      </c>
      <c r="O27" s="819" t="str">
        <f>IF(G27=TRUE,"【印刷提出②変更確認】【印刷提出③結果入力】シート","")</f>
        <v/>
      </c>
      <c r="P27" s="820"/>
      <c r="Q27" s="820"/>
      <c r="R27" s="820"/>
      <c r="S27" s="820"/>
      <c r="T27" s="258"/>
      <c r="U27" s="329"/>
      <c r="V27" s="254"/>
      <c r="W27" s="255"/>
      <c r="X27" s="255"/>
      <c r="Y27" s="255"/>
      <c r="Z27" s="255"/>
      <c r="AA27" s="256"/>
      <c r="AL27" s="308"/>
    </row>
    <row r="28" spans="1:38" s="51" customFormat="1" ht="15" customHeight="1" thickTop="1" thickBot="1">
      <c r="A28" s="307"/>
      <c r="F28" s="262"/>
      <c r="G28" s="263"/>
      <c r="H28" s="330"/>
      <c r="I28" s="257"/>
      <c r="J28" s="257"/>
      <c r="K28" s="257"/>
      <c r="L28" s="257"/>
      <c r="M28" s="265"/>
      <c r="N28" s="257"/>
      <c r="O28" s="261"/>
      <c r="P28" s="257"/>
      <c r="Q28" s="257"/>
      <c r="R28" s="257"/>
      <c r="S28" s="257"/>
      <c r="T28" s="258"/>
      <c r="U28" s="329"/>
      <c r="V28" s="254"/>
      <c r="W28" s="255"/>
      <c r="X28" s="255"/>
      <c r="Y28" s="255"/>
      <c r="Z28" s="255"/>
      <c r="AA28" s="256"/>
      <c r="AL28" s="308"/>
    </row>
    <row r="29" spans="1:38" s="51" customFormat="1" ht="15" customHeight="1" thickTop="1" thickBot="1">
      <c r="A29" s="307"/>
      <c r="F29" s="262">
        <f>IF(G29=TRUE,1,IF(G29=FALSE,2))</f>
        <v>2</v>
      </c>
      <c r="G29" s="341" t="b">
        <v>0</v>
      </c>
      <c r="H29" s="259"/>
      <c r="I29" s="264"/>
      <c r="J29" s="257"/>
      <c r="K29" s="257" t="s">
        <v>181</v>
      </c>
      <c r="L29" s="257"/>
      <c r="M29" s="265"/>
      <c r="N29" s="266" t="str">
        <f>IF(G29=TRUE,"➡","")</f>
        <v/>
      </c>
      <c r="O29" s="817" t="str">
        <f>IF(G29=TRUE,"【印刷提出②変更確認】【印刷提出③結果入力】シート
【建築整備内容の法令・基準チェックシート】(令和7年10月22日版）","")</f>
        <v/>
      </c>
      <c r="P29" s="817"/>
      <c r="Q29" s="817"/>
      <c r="R29" s="817"/>
      <c r="S29" s="817"/>
      <c r="T29" s="817"/>
      <c r="U29" s="329"/>
      <c r="V29" s="254"/>
      <c r="W29" s="255"/>
      <c r="X29" s="255"/>
      <c r="Y29" s="255"/>
      <c r="Z29" s="255"/>
      <c r="AA29" s="256"/>
      <c r="AL29" s="308"/>
    </row>
    <row r="30" spans="1:38" s="51" customFormat="1" ht="15" customHeight="1" thickTop="1" thickBot="1">
      <c r="A30" s="307"/>
      <c r="F30" s="262"/>
      <c r="G30" s="263"/>
      <c r="H30" s="330"/>
      <c r="I30" s="257"/>
      <c r="J30" s="257"/>
      <c r="K30" s="257"/>
      <c r="L30" s="257"/>
      <c r="M30" s="265"/>
      <c r="N30" s="257"/>
      <c r="O30" s="817"/>
      <c r="P30" s="817"/>
      <c r="Q30" s="817"/>
      <c r="R30" s="817"/>
      <c r="S30" s="817"/>
      <c r="T30" s="817"/>
      <c r="U30" s="329"/>
      <c r="V30" s="254"/>
      <c r="W30" s="255"/>
      <c r="X30" s="255"/>
      <c r="Y30" s="255"/>
      <c r="Z30" s="255"/>
      <c r="AA30" s="256"/>
      <c r="AL30" s="308"/>
    </row>
    <row r="31" spans="1:38" s="51" customFormat="1" ht="15" customHeight="1" thickTop="1" thickBot="1">
      <c r="A31" s="307"/>
      <c r="F31" s="262">
        <f>IF(G31=TRUE,1,IF(G31=FALSE,2))</f>
        <v>2</v>
      </c>
      <c r="G31" s="341" t="b">
        <v>0</v>
      </c>
      <c r="H31" s="259"/>
      <c r="I31" s="264"/>
      <c r="J31" s="257"/>
      <c r="K31" s="257" t="s">
        <v>236</v>
      </c>
      <c r="L31" s="250"/>
      <c r="M31" s="250"/>
      <c r="N31" s="250"/>
      <c r="O31" s="250"/>
      <c r="P31" s="267"/>
      <c r="Q31" s="258"/>
      <c r="R31" s="257"/>
      <c r="S31" s="257"/>
      <c r="T31" s="258"/>
      <c r="U31" s="329"/>
      <c r="V31" s="254"/>
      <c r="W31" s="255"/>
      <c r="X31" s="255"/>
      <c r="Y31" s="255"/>
      <c r="Z31" s="255"/>
      <c r="AA31" s="256"/>
      <c r="AL31" s="308"/>
    </row>
    <row r="32" spans="1:38" s="51" customFormat="1" ht="29.25" customHeight="1" thickTop="1">
      <c r="A32" s="307"/>
      <c r="H32" s="327"/>
      <c r="I32" s="257"/>
      <c r="J32" s="257"/>
      <c r="K32" s="257"/>
      <c r="L32" s="257"/>
      <c r="M32" s="257"/>
      <c r="N32" s="266" t="str">
        <f>IF(G31=TRUE,"➡","")</f>
        <v/>
      </c>
      <c r="O32" s="821" t="str">
        <f>IF(G31=TRUE,"【印刷提出②変更確認】【印刷提出③結果入力】シート
【建築整備内容の法令・基準チェックシート】(令和7年10月22日版）","")</f>
        <v/>
      </c>
      <c r="P32" s="822"/>
      <c r="Q32" s="822"/>
      <c r="R32" s="822"/>
      <c r="S32" s="822"/>
      <c r="T32" s="822"/>
      <c r="U32" s="329"/>
      <c r="V32" s="254"/>
      <c r="W32" s="255"/>
      <c r="X32" s="255"/>
      <c r="Y32" s="255"/>
      <c r="Z32" s="255"/>
      <c r="AA32" s="256"/>
      <c r="AL32" s="308"/>
    </row>
    <row r="33" spans="1:38" s="51" customFormat="1" ht="49.5" customHeight="1">
      <c r="A33" s="307"/>
      <c r="H33" s="327"/>
      <c r="I33" s="257"/>
      <c r="J33" s="609" t="s">
        <v>494</v>
      </c>
      <c r="K33" s="257"/>
      <c r="L33" s="257"/>
      <c r="M33" s="257"/>
      <c r="N33" s="266"/>
      <c r="O33" s="109"/>
      <c r="P33" s="267"/>
      <c r="Q33" s="257"/>
      <c r="R33" s="257"/>
      <c r="S33" s="257"/>
      <c r="T33" s="258"/>
      <c r="U33" s="329"/>
      <c r="V33" s="254"/>
      <c r="W33" s="255"/>
      <c r="X33" s="255"/>
      <c r="Y33" s="255"/>
      <c r="Z33" s="255"/>
      <c r="AA33" s="256"/>
      <c r="AL33" s="308"/>
    </row>
    <row r="34" spans="1:38" s="51" customFormat="1" ht="200.25" customHeight="1">
      <c r="A34" s="307"/>
      <c r="H34" s="327"/>
      <c r="I34" s="257"/>
      <c r="J34" s="818"/>
      <c r="K34" s="922"/>
      <c r="L34" s="922"/>
      <c r="M34" s="922"/>
      <c r="N34" s="922"/>
      <c r="O34" s="922"/>
      <c r="P34" s="922"/>
      <c r="Q34" s="922"/>
      <c r="R34" s="923"/>
      <c r="S34" s="257"/>
      <c r="T34" s="258"/>
      <c r="U34" s="329"/>
      <c r="V34" s="254"/>
      <c r="W34" s="255"/>
      <c r="X34" s="255"/>
      <c r="Y34" s="255"/>
      <c r="Z34" s="255"/>
      <c r="AA34" s="256"/>
      <c r="AL34" s="308"/>
    </row>
    <row r="35" spans="1:38" s="52" customFormat="1" ht="9" customHeight="1">
      <c r="A35" s="309"/>
      <c r="H35" s="327"/>
      <c r="I35" s="257"/>
      <c r="J35" s="257"/>
      <c r="K35" s="257"/>
      <c r="L35" s="257"/>
      <c r="M35" s="257"/>
      <c r="N35" s="257"/>
      <c r="O35" s="257"/>
      <c r="P35" s="268"/>
      <c r="Q35" s="257"/>
      <c r="R35" s="257"/>
      <c r="S35" s="257"/>
      <c r="T35" s="257"/>
      <c r="U35" s="331"/>
      <c r="V35" s="269"/>
      <c r="W35" s="270"/>
      <c r="X35" s="270"/>
      <c r="Y35" s="270"/>
      <c r="Z35" s="270"/>
      <c r="AA35" s="270"/>
      <c r="AL35" s="310"/>
    </row>
    <row r="36" spans="1:38" s="52" customFormat="1" ht="16.5" customHeight="1">
      <c r="A36" s="309"/>
      <c r="H36" s="327"/>
      <c r="I36" s="257"/>
      <c r="J36" s="273" t="s">
        <v>443</v>
      </c>
      <c r="K36" s="274"/>
      <c r="L36" s="274"/>
      <c r="M36" s="274"/>
      <c r="N36" s="274"/>
      <c r="O36" s="275"/>
      <c r="P36" s="276" t="s">
        <v>196</v>
      </c>
      <c r="Q36" s="212" t="s">
        <v>194</v>
      </c>
      <c r="R36" s="271"/>
      <c r="S36" s="257"/>
      <c r="T36" s="257"/>
      <c r="U36" s="331"/>
      <c r="V36" s="269"/>
      <c r="W36" s="270"/>
      <c r="X36" s="270"/>
      <c r="Y36" s="270"/>
      <c r="Z36" s="270"/>
      <c r="AA36" s="270"/>
      <c r="AL36" s="310"/>
    </row>
    <row r="37" spans="1:38" s="52" customFormat="1" ht="9" customHeight="1">
      <c r="A37" s="309"/>
      <c r="H37" s="327"/>
      <c r="I37" s="257"/>
      <c r="J37" s="275"/>
      <c r="K37" s="275"/>
      <c r="L37" s="275"/>
      <c r="M37" s="275"/>
      <c r="N37" s="275"/>
      <c r="O37" s="275"/>
      <c r="P37" s="277"/>
      <c r="Q37" s="278"/>
      <c r="R37" s="272"/>
      <c r="S37" s="257"/>
      <c r="T37" s="257"/>
      <c r="U37" s="331"/>
      <c r="V37" s="269"/>
      <c r="W37" s="270"/>
      <c r="X37" s="270"/>
      <c r="Y37" s="270"/>
      <c r="Z37" s="270"/>
      <c r="AA37" s="270"/>
      <c r="AL37" s="310"/>
    </row>
    <row r="38" spans="1:38" s="52" customFormat="1" ht="16.5" customHeight="1">
      <c r="A38" s="309"/>
      <c r="H38" s="327"/>
      <c r="I38" s="257"/>
      <c r="J38" s="815" t="s">
        <v>195</v>
      </c>
      <c r="K38" s="816"/>
      <c r="L38" s="816"/>
      <c r="M38" s="816"/>
      <c r="N38" s="816"/>
      <c r="O38" s="816"/>
      <c r="P38" s="276" t="s">
        <v>196</v>
      </c>
      <c r="Q38" s="212" t="s">
        <v>194</v>
      </c>
      <c r="R38" s="271"/>
      <c r="S38" s="257"/>
      <c r="T38" s="257"/>
      <c r="U38" s="331"/>
      <c r="V38" s="269"/>
      <c r="W38" s="270"/>
      <c r="X38" s="270"/>
      <c r="Y38" s="270"/>
      <c r="Z38" s="270"/>
      <c r="AA38" s="270"/>
      <c r="AL38" s="310"/>
    </row>
    <row r="39" spans="1:38" s="51" customFormat="1" ht="9" customHeight="1">
      <c r="A39" s="307"/>
      <c r="H39" s="327"/>
      <c r="I39" s="258"/>
      <c r="J39" s="258"/>
      <c r="K39" s="258"/>
      <c r="L39" s="258"/>
      <c r="M39" s="258"/>
      <c r="N39" s="258"/>
      <c r="O39" s="258"/>
      <c r="P39" s="258"/>
      <c r="Q39" s="258"/>
      <c r="R39" s="258"/>
      <c r="S39" s="258"/>
      <c r="T39" s="258"/>
      <c r="U39" s="329"/>
      <c r="V39" s="254"/>
      <c r="W39" s="255"/>
      <c r="X39" s="255"/>
      <c r="Y39" s="255"/>
      <c r="Z39" s="255"/>
      <c r="AA39" s="256"/>
      <c r="AL39" s="308"/>
    </row>
    <row r="40" spans="1:38" s="51" customFormat="1" ht="70.5" customHeight="1">
      <c r="A40" s="307"/>
      <c r="H40" s="327"/>
      <c r="I40" s="258"/>
      <c r="J40" s="258"/>
      <c r="K40" s="258"/>
      <c r="L40" s="258"/>
      <c r="M40" s="258"/>
      <c r="N40" s="258"/>
      <c r="O40" s="258"/>
      <c r="P40" s="258"/>
      <c r="Q40" s="258"/>
      <c r="R40" s="258"/>
      <c r="S40" s="258"/>
      <c r="T40" s="258"/>
      <c r="U40" s="329"/>
      <c r="V40" s="254"/>
      <c r="W40" s="255"/>
      <c r="X40" s="255"/>
      <c r="Y40" s="255"/>
      <c r="Z40" s="255"/>
      <c r="AA40" s="256"/>
      <c r="AL40" s="308"/>
    </row>
    <row r="41" spans="1:38" ht="53.25" customHeight="1">
      <c r="A41" s="301"/>
      <c r="H41" s="321"/>
      <c r="I41" s="807" t="s">
        <v>529</v>
      </c>
      <c r="J41" s="808"/>
      <c r="K41" s="808"/>
      <c r="L41" s="808"/>
      <c r="M41" s="808"/>
      <c r="N41" s="808"/>
      <c r="O41" s="808"/>
      <c r="P41" s="808"/>
      <c r="Q41" s="808"/>
      <c r="R41" s="808"/>
      <c r="S41" s="808"/>
      <c r="T41" s="808"/>
      <c r="U41" s="322"/>
      <c r="V41" s="279"/>
      <c r="W41" s="279"/>
      <c r="X41"/>
      <c r="Y41"/>
      <c r="Z41"/>
      <c r="AA41"/>
      <c r="AL41" s="302"/>
    </row>
    <row r="42" spans="1:38" ht="25.5" customHeight="1">
      <c r="A42" s="311"/>
      <c r="B42" s="280"/>
      <c r="C42" s="280"/>
      <c r="D42" s="280"/>
      <c r="E42" s="280"/>
      <c r="F42" s="280"/>
      <c r="G42" s="280"/>
      <c r="H42" s="332"/>
      <c r="I42" s="282" t="s">
        <v>315</v>
      </c>
      <c r="J42" s="281"/>
      <c r="K42" s="283"/>
      <c r="L42" s="284"/>
      <c r="M42" s="284"/>
      <c r="N42" s="284"/>
      <c r="O42" s="805" t="s">
        <v>484</v>
      </c>
      <c r="P42" s="805"/>
      <c r="Q42" s="805"/>
      <c r="R42" s="805"/>
      <c r="S42" s="805"/>
      <c r="T42" s="805"/>
      <c r="U42" s="333"/>
      <c r="X42"/>
      <c r="Y42"/>
      <c r="Z42"/>
      <c r="AA42"/>
      <c r="AL42" s="302"/>
    </row>
    <row r="43" spans="1:38" ht="27" customHeight="1" thickBot="1">
      <c r="A43" s="311"/>
      <c r="B43" s="280"/>
      <c r="C43" s="280"/>
      <c r="D43" s="280"/>
      <c r="E43" s="280"/>
      <c r="F43" s="280"/>
      <c r="G43" s="280"/>
      <c r="H43" s="334"/>
      <c r="I43" s="823" t="str">
        <f ca="1">I44</f>
        <v xml:space="preserve">保育施設名_法令SCS_1基本事項_251020 .pdf </v>
      </c>
      <c r="J43" s="824"/>
      <c r="K43" s="824"/>
      <c r="L43" s="824"/>
      <c r="M43" s="824"/>
      <c r="N43" s="335"/>
      <c r="O43" s="336"/>
      <c r="P43" s="337"/>
      <c r="Q43" s="338" t="s">
        <v>314</v>
      </c>
      <c r="R43" s="339"/>
      <c r="S43" s="339"/>
      <c r="T43" s="339"/>
      <c r="U43" s="340"/>
      <c r="X43"/>
      <c r="Y43"/>
      <c r="Z43"/>
      <c r="AA43"/>
      <c r="AL43" s="302"/>
    </row>
    <row r="44" spans="1:38" ht="27" hidden="1" customHeight="1" thickTop="1">
      <c r="A44" s="311"/>
      <c r="B44" s="280"/>
      <c r="C44" s="280"/>
      <c r="D44" s="280"/>
      <c r="E44" s="280"/>
      <c r="F44" s="280"/>
      <c r="G44" s="280"/>
      <c r="H44" s="285"/>
      <c r="I44" s="286" t="str">
        <f ca="1">F7&amp;"_法令SCS_1基本事項_"&amp;TEXT(P14,"yymmdd")&amp;" .pdf "</f>
        <v xml:space="preserve">保育施設名_法令SCS_1基本事項_251020 .pdf </v>
      </c>
      <c r="J44" s="285"/>
      <c r="K44" s="287"/>
      <c r="L44" s="288"/>
      <c r="M44" s="288"/>
      <c r="N44" s="288"/>
      <c r="O44" s="289"/>
      <c r="P44" s="280"/>
      <c r="Q44" s="290"/>
      <c r="R44" s="290"/>
      <c r="S44" s="290"/>
      <c r="T44" s="290"/>
      <c r="U44" s="290"/>
      <c r="X44"/>
      <c r="Y44"/>
      <c r="Z44"/>
      <c r="AA44"/>
      <c r="AL44" s="302"/>
    </row>
    <row r="45" spans="1:38" hidden="1">
      <c r="A45" s="301"/>
      <c r="I45" t="str">
        <f ca="1">F7&amp;"_法令SCS_1基本事項_"&amp;TEXT(P14,"yymmdd")&amp;" .pdf "</f>
        <v xml:space="preserve">保育施設名_法令SCS_1基本事項_251020 .pdf </v>
      </c>
      <c r="X45"/>
      <c r="Y45"/>
      <c r="Z45"/>
      <c r="AA45"/>
      <c r="AL45" s="302"/>
    </row>
    <row r="46" spans="1:38" hidden="1">
      <c r="A46" s="301"/>
      <c r="E46" s="291"/>
      <c r="F46" s="292"/>
      <c r="G46" s="292"/>
      <c r="H46" s="292"/>
      <c r="I46" s="9"/>
      <c r="J46" s="1"/>
      <c r="X46"/>
      <c r="Y46"/>
      <c r="Z46"/>
      <c r="AA46"/>
      <c r="AL46" s="302"/>
    </row>
    <row r="47" spans="1:38" hidden="1">
      <c r="A47" s="301"/>
      <c r="E47" s="2"/>
      <c r="F47" s="2"/>
      <c r="G47" s="2"/>
      <c r="H47" s="2"/>
      <c r="I47" s="3"/>
      <c r="X47"/>
      <c r="Y47"/>
      <c r="Z47"/>
      <c r="AA47"/>
      <c r="AL47" s="302"/>
    </row>
    <row r="48" spans="1:38" hidden="1">
      <c r="A48" s="301"/>
      <c r="E48" s="2"/>
      <c r="F48" s="2"/>
      <c r="G48" s="2"/>
      <c r="H48" s="2"/>
      <c r="I48" s="3"/>
      <c r="AL48" s="302"/>
    </row>
    <row r="49" spans="1:38" hidden="1">
      <c r="A49" s="301"/>
      <c r="E49" s="2"/>
      <c r="F49" s="2"/>
      <c r="G49" s="2"/>
      <c r="H49" s="2"/>
      <c r="I49" s="3"/>
      <c r="AL49" s="302"/>
    </row>
    <row r="50" spans="1:38" hidden="1">
      <c r="A50" s="301"/>
      <c r="E50" s="2"/>
      <c r="F50" s="2"/>
      <c r="G50" s="2"/>
      <c r="H50" s="2"/>
      <c r="I50" s="3"/>
      <c r="AL50" s="302"/>
    </row>
    <row r="51" spans="1:38" hidden="1">
      <c r="A51" s="301"/>
      <c r="E51" s="2"/>
      <c r="F51" s="2"/>
      <c r="G51" s="2"/>
      <c r="H51" s="2"/>
      <c r="I51" s="3"/>
      <c r="AL51" s="302"/>
    </row>
    <row r="52" spans="1:38" hidden="1">
      <c r="A52" s="301"/>
      <c r="E52" s="2"/>
      <c r="F52" s="2"/>
      <c r="G52" s="2"/>
      <c r="H52" s="2"/>
      <c r="I52" s="3"/>
      <c r="AL52" s="302"/>
    </row>
    <row r="53" spans="1:38" hidden="1">
      <c r="A53" s="301"/>
      <c r="E53" s="2"/>
      <c r="F53" s="2"/>
      <c r="G53" s="2"/>
      <c r="H53" s="2"/>
      <c r="I53" s="3"/>
      <c r="AL53" s="302"/>
    </row>
    <row r="54" spans="1:38" hidden="1">
      <c r="A54" s="301"/>
      <c r="E54" s="2"/>
      <c r="F54" s="2"/>
      <c r="G54" s="2"/>
      <c r="H54" s="2"/>
      <c r="I54" s="9"/>
      <c r="AJ54" s="293"/>
      <c r="AL54" s="302"/>
    </row>
    <row r="55" spans="1:38" hidden="1">
      <c r="A55" s="301"/>
      <c r="AI55" s="293"/>
      <c r="AJ55" s="1"/>
      <c r="AL55" s="302"/>
    </row>
    <row r="56" spans="1:38" hidden="1">
      <c r="A56" s="301"/>
      <c r="AH56" s="293"/>
      <c r="AI56" s="1"/>
      <c r="AJ56" s="1"/>
      <c r="AL56" s="302"/>
    </row>
    <row r="57" spans="1:38" hidden="1">
      <c r="A57" s="301"/>
      <c r="AG57" s="293"/>
      <c r="AH57" s="1"/>
      <c r="AI57" s="1"/>
      <c r="AJ57" s="1"/>
      <c r="AL57" s="302"/>
    </row>
    <row r="58" spans="1:38" hidden="1">
      <c r="A58" s="301"/>
      <c r="AF58" s="293"/>
      <c r="AG58" s="1"/>
      <c r="AH58" s="1"/>
      <c r="AI58" s="1"/>
      <c r="AJ58" s="1"/>
      <c r="AL58" s="302"/>
    </row>
    <row r="59" spans="1:38" hidden="1">
      <c r="A59" s="301"/>
      <c r="AE59" s="293"/>
      <c r="AF59" s="1"/>
      <c r="AG59" s="1"/>
      <c r="AH59" s="1"/>
      <c r="AI59" s="1"/>
      <c r="AJ59" s="1"/>
      <c r="AL59" s="302"/>
    </row>
    <row r="60" spans="1:38" hidden="1">
      <c r="A60" s="301"/>
      <c r="AD60" s="293"/>
      <c r="AE60" s="1"/>
      <c r="AF60" s="1"/>
      <c r="AG60" s="1"/>
      <c r="AH60" s="1"/>
      <c r="AI60" s="1"/>
      <c r="AJ60" s="1"/>
      <c r="AK60" s="1"/>
      <c r="AL60" s="302"/>
    </row>
    <row r="61" spans="1:38" hidden="1">
      <c r="A61" s="301"/>
      <c r="AC61" s="293" t="s">
        <v>277</v>
      </c>
      <c r="AD61" s="293" t="s">
        <v>308</v>
      </c>
      <c r="AE61" s="1" t="s">
        <v>278</v>
      </c>
      <c r="AF61" s="1" t="s">
        <v>280</v>
      </c>
      <c r="AG61" s="1" t="s">
        <v>279</v>
      </c>
      <c r="AH61" s="1" t="s">
        <v>281</v>
      </c>
      <c r="AI61" s="1" t="s">
        <v>282</v>
      </c>
      <c r="AJ61" s="1" t="s">
        <v>283</v>
      </c>
      <c r="AK61" s="294" t="s">
        <v>284</v>
      </c>
      <c r="AL61" s="302"/>
    </row>
    <row r="62" spans="1:38" hidden="1">
      <c r="A62" s="301"/>
      <c r="AD62" s="1" t="s">
        <v>309</v>
      </c>
      <c r="AE62" s="1" t="s">
        <v>309</v>
      </c>
      <c r="AF62" s="1" t="s">
        <v>309</v>
      </c>
      <c r="AG62" s="1" t="s">
        <v>309</v>
      </c>
      <c r="AH62" s="1" t="s">
        <v>309</v>
      </c>
      <c r="AI62" s="1" t="s">
        <v>309</v>
      </c>
      <c r="AJ62" s="1" t="s">
        <v>309</v>
      </c>
      <c r="AK62" s="1" t="s">
        <v>309</v>
      </c>
      <c r="AL62" s="302"/>
    </row>
    <row r="63" spans="1:38" hidden="1">
      <c r="A63" s="301"/>
      <c r="AD63" s="1" t="s">
        <v>268</v>
      </c>
      <c r="AE63" s="1" t="s">
        <v>280</v>
      </c>
      <c r="AF63" s="1" t="s">
        <v>269</v>
      </c>
      <c r="AG63" s="1" t="s">
        <v>270</v>
      </c>
      <c r="AH63" s="1" t="s">
        <v>271</v>
      </c>
      <c r="AI63" s="1" t="s">
        <v>272</v>
      </c>
      <c r="AJ63" s="294" t="s">
        <v>273</v>
      </c>
      <c r="AK63" s="1" t="s">
        <v>274</v>
      </c>
      <c r="AL63" s="302"/>
    </row>
    <row r="64" spans="1:38" hidden="1">
      <c r="A64" s="301"/>
      <c r="AD64" s="1" t="s">
        <v>280</v>
      </c>
      <c r="AE64" s="1" t="s">
        <v>279</v>
      </c>
      <c r="AF64" s="1" t="s">
        <v>270</v>
      </c>
      <c r="AG64" s="1" t="s">
        <v>271</v>
      </c>
      <c r="AH64" s="1" t="s">
        <v>272</v>
      </c>
      <c r="AI64" s="294" t="s">
        <v>273</v>
      </c>
      <c r="AJ64" s="1" t="s">
        <v>274</v>
      </c>
      <c r="AK64" s="1" t="s">
        <v>275</v>
      </c>
      <c r="AL64" s="302"/>
    </row>
    <row r="65" spans="1:38" hidden="1">
      <c r="A65" s="301"/>
      <c r="AD65" s="1" t="s">
        <v>269</v>
      </c>
      <c r="AE65" s="1" t="s">
        <v>270</v>
      </c>
      <c r="AF65" s="1" t="s">
        <v>271</v>
      </c>
      <c r="AG65" s="1" t="s">
        <v>272</v>
      </c>
      <c r="AH65" s="294" t="s">
        <v>273</v>
      </c>
      <c r="AI65" s="1" t="s">
        <v>274</v>
      </c>
      <c r="AJ65" s="1" t="s">
        <v>275</v>
      </c>
      <c r="AK65" s="1" t="s">
        <v>442</v>
      </c>
      <c r="AL65" s="302"/>
    </row>
    <row r="66" spans="1:38" hidden="1">
      <c r="A66" s="301"/>
      <c r="AD66" s="1" t="s">
        <v>270</v>
      </c>
      <c r="AE66" s="1" t="s">
        <v>271</v>
      </c>
      <c r="AF66" s="1" t="s">
        <v>272</v>
      </c>
      <c r="AG66" s="294" t="s">
        <v>273</v>
      </c>
      <c r="AH66" s="1" t="s">
        <v>274</v>
      </c>
      <c r="AI66" s="1" t="s">
        <v>275</v>
      </c>
      <c r="AJ66" s="1" t="s">
        <v>442</v>
      </c>
      <c r="AK66" s="1" t="s">
        <v>276</v>
      </c>
      <c r="AL66" s="302"/>
    </row>
    <row r="67" spans="1:38" hidden="1">
      <c r="A67" s="301"/>
      <c r="AD67" s="1" t="s">
        <v>271</v>
      </c>
      <c r="AE67" s="1" t="s">
        <v>272</v>
      </c>
      <c r="AF67" s="294" t="s">
        <v>273</v>
      </c>
      <c r="AG67" s="1" t="s">
        <v>274</v>
      </c>
      <c r="AH67" s="1" t="s">
        <v>275</v>
      </c>
      <c r="AI67" s="1" t="s">
        <v>442</v>
      </c>
      <c r="AJ67" s="1" t="s">
        <v>276</v>
      </c>
      <c r="AL67" s="302"/>
    </row>
    <row r="68" spans="1:38" hidden="1">
      <c r="A68" s="301"/>
      <c r="AD68" s="1" t="s">
        <v>272</v>
      </c>
      <c r="AE68" s="294" t="s">
        <v>273</v>
      </c>
      <c r="AF68" s="1" t="s">
        <v>274</v>
      </c>
      <c r="AG68" s="1" t="s">
        <v>275</v>
      </c>
      <c r="AH68" s="1" t="s">
        <v>442</v>
      </c>
      <c r="AI68" s="1" t="s">
        <v>276</v>
      </c>
      <c r="AL68" s="302"/>
    </row>
    <row r="69" spans="1:38" hidden="1">
      <c r="A69" s="301"/>
      <c r="AD69" s="294" t="s">
        <v>273</v>
      </c>
      <c r="AE69" s="1" t="s">
        <v>274</v>
      </c>
      <c r="AF69" s="1" t="s">
        <v>275</v>
      </c>
      <c r="AG69" s="1" t="s">
        <v>442</v>
      </c>
      <c r="AH69" s="1" t="s">
        <v>276</v>
      </c>
      <c r="AL69" s="302"/>
    </row>
    <row r="70" spans="1:38" hidden="1">
      <c r="A70" s="301"/>
      <c r="AD70" s="1" t="s">
        <v>274</v>
      </c>
      <c r="AE70" s="1" t="s">
        <v>275</v>
      </c>
      <c r="AF70" s="1" t="s">
        <v>442</v>
      </c>
      <c r="AG70" s="1" t="s">
        <v>276</v>
      </c>
      <c r="AL70" s="302"/>
    </row>
    <row r="71" spans="1:38" hidden="1">
      <c r="A71" s="301"/>
      <c r="AD71" s="1" t="s">
        <v>275</v>
      </c>
      <c r="AE71" s="1" t="s">
        <v>442</v>
      </c>
      <c r="AF71" s="1" t="s">
        <v>276</v>
      </c>
      <c r="AL71" s="302"/>
    </row>
    <row r="72" spans="1:38" hidden="1">
      <c r="A72" s="301"/>
      <c r="AD72" s="1" t="s">
        <v>442</v>
      </c>
      <c r="AE72" s="1" t="s">
        <v>276</v>
      </c>
      <c r="AL72" s="302"/>
    </row>
    <row r="73" spans="1:38" hidden="1">
      <c r="A73" s="301"/>
      <c r="AD73" s="1" t="s">
        <v>276</v>
      </c>
      <c r="AL73" s="302"/>
    </row>
    <row r="74" spans="1:38" ht="19.5" hidden="1" thickBot="1">
      <c r="A74" s="312"/>
      <c r="B74" s="313"/>
      <c r="C74" s="313"/>
      <c r="D74" s="313"/>
      <c r="E74" s="313"/>
      <c r="F74" s="313"/>
      <c r="G74" s="313"/>
      <c r="H74" s="314"/>
      <c r="I74" s="313"/>
      <c r="J74" s="313"/>
      <c r="K74" s="313"/>
      <c r="L74" s="313"/>
      <c r="M74" s="313"/>
      <c r="N74" s="313"/>
      <c r="O74" s="313"/>
      <c r="P74" s="313"/>
      <c r="Q74" s="313"/>
      <c r="R74" s="313"/>
      <c r="S74" s="313"/>
      <c r="T74" s="313"/>
      <c r="U74" s="313"/>
      <c r="V74" s="315"/>
      <c r="W74" s="316"/>
      <c r="X74" s="316"/>
      <c r="Y74" s="316"/>
      <c r="Z74" s="316"/>
      <c r="AA74" s="317"/>
      <c r="AB74" s="313"/>
      <c r="AC74" s="313"/>
      <c r="AL74" s="318"/>
    </row>
    <row r="75" spans="1:38" ht="20.25" hidden="1" thickTop="1" thickBot="1">
      <c r="AD75" s="313"/>
      <c r="AE75" s="313"/>
      <c r="AF75" s="313"/>
      <c r="AG75" s="313"/>
      <c r="AH75" s="313"/>
      <c r="AI75" s="313"/>
      <c r="AJ75" s="313"/>
      <c r="AK75" s="313"/>
    </row>
    <row r="76" spans="1:38" ht="19.5" hidden="1" thickTop="1"/>
  </sheetData>
  <sheetProtection algorithmName="SHA-512" hashValue="faEa6GOwauwd3qxfnVYvjPRpNxi0x+FOwAwWGEavh+EjES18N4AC/TMp1V/zqaI7hxnAvG5Z1RULg2PPwspV2w==" saltValue="K+ct13dsRglGKvw9FsoU3Q==" spinCount="100000" sheet="1" objects="1" scenarios="1" selectLockedCells="1"/>
  <mergeCells count="27">
    <mergeCell ref="I43:M43"/>
    <mergeCell ref="K18:Q18"/>
    <mergeCell ref="M3:P3"/>
    <mergeCell ref="I2:T2"/>
    <mergeCell ref="P13:Q13"/>
    <mergeCell ref="P9:Q9"/>
    <mergeCell ref="P11:Q11"/>
    <mergeCell ref="K11:M11"/>
    <mergeCell ref="K9:M9"/>
    <mergeCell ref="K13:M13"/>
    <mergeCell ref="K5:Q5"/>
    <mergeCell ref="K7:Q7"/>
    <mergeCell ref="K17:Q17"/>
    <mergeCell ref="P14:Q14"/>
    <mergeCell ref="S4:T4"/>
    <mergeCell ref="S5:T5"/>
    <mergeCell ref="O42:T42"/>
    <mergeCell ref="J19:R19"/>
    <mergeCell ref="I41:T41"/>
    <mergeCell ref="K21:R21"/>
    <mergeCell ref="J25:S25"/>
    <mergeCell ref="J24:S24"/>
    <mergeCell ref="J38:O38"/>
    <mergeCell ref="O29:T30"/>
    <mergeCell ref="J34:R34"/>
    <mergeCell ref="O27:S27"/>
    <mergeCell ref="O32:T32"/>
  </mergeCells>
  <phoneticPr fontId="3"/>
  <conditionalFormatting sqref="A1:G43 V1:AL43 A44:AL64 A65:AK65 AL65:AL74 A66:AJ66 AK66:AK75 A67:AI67 AJ67:AJ75 A68:AH68 AI68:AI75 A69:AG69 AH69:AH75 A70:AF70 AG70:AG75 A71:AE71 AF71:AF75 A72:AC74 AD72:AE75">
    <cfRule type="expression" dxfId="1114" priority="4">
      <formula>AND($H$1=1,A1="")</formula>
    </cfRule>
  </conditionalFormatting>
  <conditionalFormatting sqref="H1:U31 H32:O32 U32 H33:U33 H34:J34 S34:U34 H35:U41 H42:O42 U42 H43:U43">
    <cfRule type="expression" dxfId="1113" priority="5">
      <formula>AND($H$1=1,H1&lt;&gt;"")</formula>
    </cfRule>
  </conditionalFormatting>
  <conditionalFormatting sqref="J19">
    <cfRule type="expression" dxfId="1112" priority="8">
      <formula>$V$15&lt;8</formula>
    </cfRule>
  </conditionalFormatting>
  <conditionalFormatting sqref="J36:Q36">
    <cfRule type="expression" dxfId="1111" priority="11">
      <formula>OR($G$27=TRUE,$G$29=TRUE,$G$31=TRUE)</formula>
    </cfRule>
  </conditionalFormatting>
  <conditionalFormatting sqref="J38:Q38">
    <cfRule type="expression" dxfId="1110" priority="15">
      <formula>$G$31=TRUE</formula>
    </cfRule>
    <cfRule type="expression" dxfId="1109" priority="4081">
      <formula>$G$29=TRUE</formula>
    </cfRule>
  </conditionalFormatting>
  <conditionalFormatting sqref="K5">
    <cfRule type="expression" dxfId="1108" priority="4076">
      <formula>$K$5=$AB$5</formula>
    </cfRule>
  </conditionalFormatting>
  <conditionalFormatting sqref="K7">
    <cfRule type="expression" dxfId="1107" priority="4080">
      <formula>$K$7=$AB$7</formula>
    </cfRule>
  </conditionalFormatting>
  <conditionalFormatting sqref="K9">
    <cfRule type="expression" dxfId="1106" priority="32">
      <formula>$K$9=$AB$9</formula>
    </cfRule>
  </conditionalFormatting>
  <conditionalFormatting sqref="K11:M11">
    <cfRule type="expression" dxfId="1105" priority="3991">
      <formula>#REF!=$AB$9</formula>
    </cfRule>
    <cfRule type="expression" dxfId="1104" priority="3992">
      <formula>$K$11=$AB$10</formula>
    </cfRule>
  </conditionalFormatting>
  <conditionalFormatting sqref="K13:M14">
    <cfRule type="expression" dxfId="1103" priority="25">
      <formula>$K$13=$AB$10</formula>
    </cfRule>
  </conditionalFormatting>
  <conditionalFormatting sqref="K17:Q17">
    <cfRule type="expression" dxfId="1102" priority="9">
      <formula>OR($V$5=0,$V$7=0,$V$9=0,$V$11=0,$V$13=0)</formula>
    </cfRule>
  </conditionalFormatting>
  <conditionalFormatting sqref="P9">
    <cfRule type="expression" dxfId="1101" priority="28">
      <formula>$P$9=$AB$9</formula>
    </cfRule>
  </conditionalFormatting>
  <conditionalFormatting sqref="P13">
    <cfRule type="expression" dxfId="1100" priority="26">
      <formula>$P$13=$AB$9</formula>
    </cfRule>
  </conditionalFormatting>
  <conditionalFormatting sqref="P11:Q11">
    <cfRule type="expression" dxfId="1099" priority="27">
      <formula>$P$11=$AB$10</formula>
    </cfRule>
  </conditionalFormatting>
  <conditionalFormatting sqref="S9">
    <cfRule type="expression" dxfId="1098" priority="7">
      <formula>$P$9=$AB$9</formula>
    </cfRule>
  </conditionalFormatting>
  <dataValidations count="4">
    <dataValidation type="list" imeMode="fullAlpha" allowBlank="1" showInputMessage="1" showErrorMessage="1" sqref="K11:M11" xr:uid="{00000000-0002-0000-0200-000000000000}">
      <formula1>運営開始年度</formula1>
    </dataValidation>
    <dataValidation type="list" allowBlank="1" showInputMessage="1" showErrorMessage="1" sqref="P11:Q11" xr:uid="{00000000-0002-0000-0200-000001000000}">
      <formula1>"選択してください,あり,なし"</formula1>
    </dataValidation>
    <dataValidation type="list" allowBlank="1" showInputMessage="1" showErrorMessage="1" sqref="K13:M13" xr:uid="{00000000-0002-0000-0200-000002000000}">
      <formula1>INDIRECT(K11)</formula1>
    </dataValidation>
    <dataValidation type="list" allowBlank="1" showInputMessage="1" showErrorMessage="1" sqref="I43:M43" xr:uid="{00000000-0002-0000-0200-000003000000}">
      <formula1>$I$44:$I$45</formula1>
    </dataValidation>
  </dataValidations>
  <hyperlinks>
    <hyperlink ref="O27" location="'【印刷提出② 変更確認】'!A1" display="'【印刷提出② 変更確認】'!A1" xr:uid="{00000000-0004-0000-0200-000001000000}"/>
    <hyperlink ref="O29" location="'仮リンク先（後日破棄）'!A1" display="'仮リンク先（後日破棄）'!A1" xr:uid="{00000000-0004-0000-0200-000002000000}"/>
    <hyperlink ref="Q36" location="'【印刷提出② 変更確認】'!A1" display="リンクシートへ" xr:uid="{00000000-0004-0000-0200-000003000000}"/>
    <hyperlink ref="Q38" location="'仮リンク先（後日破棄）'!A1" display="リンクシートへ" xr:uid="{00000000-0004-0000-0200-000004000000}"/>
  </hyperlinks>
  <pageMargins left="0.70866141732283472" right="0.70866141732283472" top="0.74803149606299213" bottom="0.74803149606299213" header="0.31496062992125984" footer="0.31496062992125984"/>
  <pageSetup paperSize="9" scale="73" fitToHeight="0" orientation="portrait" verticalDpi="1200" r:id="rId1"/>
  <headerFooter>
    <oddHeader>&amp;C&amp;14&amp;A&amp;R&amp;14&amp;D</oddHeader>
    <oddFooter>&amp;C&amp;14&amp;P/&amp;N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7" r:id="rId4" name="Group Box 35">
              <controlPr defaultSize="0" autoFill="0" autoPict="0">
                <anchor moveWithCells="1">
                  <from>
                    <xdr:col>8</xdr:col>
                    <xdr:colOff>0</xdr:colOff>
                    <xdr:row>15</xdr:row>
                    <xdr:rowOff>0</xdr:rowOff>
                  </from>
                  <to>
                    <xdr:col>18</xdr:col>
                    <xdr:colOff>533400</xdr:colOff>
                    <xdr:row>17</xdr:row>
                    <xdr:rowOff>123825</xdr:rowOff>
                  </to>
                </anchor>
              </controlPr>
            </control>
          </mc:Choice>
        </mc:AlternateContent>
        <mc:AlternateContent xmlns:mc="http://schemas.openxmlformats.org/markup-compatibility/2006">
          <mc:Choice Requires="x14">
            <control shapeId="13348" r:id="rId5" name="Group Box 36">
              <controlPr defaultSize="0" autoFill="0" autoPict="0">
                <anchor moveWithCells="1">
                  <from>
                    <xdr:col>8</xdr:col>
                    <xdr:colOff>0</xdr:colOff>
                    <xdr:row>15</xdr:row>
                    <xdr:rowOff>0</xdr:rowOff>
                  </from>
                  <to>
                    <xdr:col>18</xdr:col>
                    <xdr:colOff>533400</xdr:colOff>
                    <xdr:row>18</xdr:row>
                    <xdr:rowOff>361950</xdr:rowOff>
                  </to>
                </anchor>
              </controlPr>
            </control>
          </mc:Choice>
        </mc:AlternateContent>
        <mc:AlternateContent xmlns:mc="http://schemas.openxmlformats.org/markup-compatibility/2006">
          <mc:Choice Requires="x14">
            <control shapeId="13371" r:id="rId6" name="Group Box 59">
              <controlPr defaultSize="0" autoFill="0" autoPict="0">
                <anchor moveWithCells="1">
                  <from>
                    <xdr:col>8</xdr:col>
                    <xdr:colOff>0</xdr:colOff>
                    <xdr:row>15</xdr:row>
                    <xdr:rowOff>0</xdr:rowOff>
                  </from>
                  <to>
                    <xdr:col>18</xdr:col>
                    <xdr:colOff>533400</xdr:colOff>
                    <xdr:row>17</xdr:row>
                    <xdr:rowOff>123825</xdr:rowOff>
                  </to>
                </anchor>
              </controlPr>
            </control>
          </mc:Choice>
        </mc:AlternateContent>
        <mc:AlternateContent xmlns:mc="http://schemas.openxmlformats.org/markup-compatibility/2006">
          <mc:Choice Requires="x14">
            <control shapeId="13390" r:id="rId7" name="Group Box 78">
              <controlPr defaultSize="0" autoFill="0" autoPict="0">
                <anchor moveWithCells="1">
                  <from>
                    <xdr:col>8</xdr:col>
                    <xdr:colOff>0</xdr:colOff>
                    <xdr:row>15</xdr:row>
                    <xdr:rowOff>0</xdr:rowOff>
                  </from>
                  <to>
                    <xdr:col>18</xdr:col>
                    <xdr:colOff>533400</xdr:colOff>
                    <xdr:row>17</xdr:row>
                    <xdr:rowOff>123825</xdr:rowOff>
                  </to>
                </anchor>
              </controlPr>
            </control>
          </mc:Choice>
        </mc:AlternateContent>
        <mc:AlternateContent xmlns:mc="http://schemas.openxmlformats.org/markup-compatibility/2006">
          <mc:Choice Requires="x14">
            <control shapeId="13396" r:id="rId8" name="Group Box 84">
              <controlPr defaultSize="0" autoFill="0" autoPict="0">
                <anchor moveWithCells="1">
                  <from>
                    <xdr:col>8</xdr:col>
                    <xdr:colOff>0</xdr:colOff>
                    <xdr:row>15</xdr:row>
                    <xdr:rowOff>0</xdr:rowOff>
                  </from>
                  <to>
                    <xdr:col>18</xdr:col>
                    <xdr:colOff>533400</xdr:colOff>
                    <xdr:row>17</xdr:row>
                    <xdr:rowOff>123825</xdr:rowOff>
                  </to>
                </anchor>
              </controlPr>
            </control>
          </mc:Choice>
        </mc:AlternateContent>
        <mc:AlternateContent xmlns:mc="http://schemas.openxmlformats.org/markup-compatibility/2006">
          <mc:Choice Requires="x14">
            <control shapeId="13397" r:id="rId9" name="Group Box 85">
              <controlPr defaultSize="0" autoFill="0" autoPict="0">
                <anchor moveWithCells="1">
                  <from>
                    <xdr:col>7</xdr:col>
                    <xdr:colOff>657225</xdr:colOff>
                    <xdr:row>15</xdr:row>
                    <xdr:rowOff>0</xdr:rowOff>
                  </from>
                  <to>
                    <xdr:col>18</xdr:col>
                    <xdr:colOff>533400</xdr:colOff>
                    <xdr:row>17</xdr:row>
                    <xdr:rowOff>123825</xdr:rowOff>
                  </to>
                </anchor>
              </controlPr>
            </control>
          </mc:Choice>
        </mc:AlternateContent>
        <mc:AlternateContent xmlns:mc="http://schemas.openxmlformats.org/markup-compatibility/2006">
          <mc:Choice Requires="x14">
            <control shapeId="13399" r:id="rId10" name="Group Box 87">
              <controlPr defaultSize="0" autoFill="0" autoPict="0">
                <anchor moveWithCells="1">
                  <from>
                    <xdr:col>8</xdr:col>
                    <xdr:colOff>0</xdr:colOff>
                    <xdr:row>15</xdr:row>
                    <xdr:rowOff>0</xdr:rowOff>
                  </from>
                  <to>
                    <xdr:col>18</xdr:col>
                    <xdr:colOff>533400</xdr:colOff>
                    <xdr:row>18</xdr:row>
                    <xdr:rowOff>57150</xdr:rowOff>
                  </to>
                </anchor>
              </controlPr>
            </control>
          </mc:Choice>
        </mc:AlternateContent>
        <mc:AlternateContent xmlns:mc="http://schemas.openxmlformats.org/markup-compatibility/2006">
          <mc:Choice Requires="x14">
            <control shapeId="13410" r:id="rId11" name="Check Box 98">
              <controlPr defaultSize="0" autoFill="0" autoLine="0" autoPict="0">
                <anchor moveWithCells="1">
                  <from>
                    <xdr:col>9</xdr:col>
                    <xdr:colOff>76200</xdr:colOff>
                    <xdr:row>26</xdr:row>
                    <xdr:rowOff>0</xdr:rowOff>
                  </from>
                  <to>
                    <xdr:col>10</xdr:col>
                    <xdr:colOff>19050</xdr:colOff>
                    <xdr:row>27</xdr:row>
                    <xdr:rowOff>0</xdr:rowOff>
                  </to>
                </anchor>
              </controlPr>
            </control>
          </mc:Choice>
        </mc:AlternateContent>
        <mc:AlternateContent xmlns:mc="http://schemas.openxmlformats.org/markup-compatibility/2006">
          <mc:Choice Requires="x14">
            <control shapeId="13411" r:id="rId12" name="Check Box 99">
              <controlPr defaultSize="0" autoFill="0" autoLine="0" autoPict="0">
                <anchor moveWithCells="1">
                  <from>
                    <xdr:col>9</xdr:col>
                    <xdr:colOff>76200</xdr:colOff>
                    <xdr:row>28</xdr:row>
                    <xdr:rowOff>0</xdr:rowOff>
                  </from>
                  <to>
                    <xdr:col>10</xdr:col>
                    <xdr:colOff>19050</xdr:colOff>
                    <xdr:row>29</xdr:row>
                    <xdr:rowOff>0</xdr:rowOff>
                  </to>
                </anchor>
              </controlPr>
            </control>
          </mc:Choice>
        </mc:AlternateContent>
        <mc:AlternateContent xmlns:mc="http://schemas.openxmlformats.org/markup-compatibility/2006">
          <mc:Choice Requires="x14">
            <control shapeId="13412" r:id="rId13" name="Check Box 100">
              <controlPr defaultSize="0" autoFill="0" autoLine="0" autoPict="0">
                <anchor moveWithCells="1">
                  <from>
                    <xdr:col>9</xdr:col>
                    <xdr:colOff>76200</xdr:colOff>
                    <xdr:row>30</xdr:row>
                    <xdr:rowOff>0</xdr:rowOff>
                  </from>
                  <to>
                    <xdr:col>10</xdr:col>
                    <xdr:colOff>19050</xdr:colOff>
                    <xdr:row>31</xdr:row>
                    <xdr:rowOff>0</xdr:rowOff>
                  </to>
                </anchor>
              </controlPr>
            </control>
          </mc:Choice>
        </mc:AlternateContent>
      </controls>
    </mc:Choice>
  </mc:AlternateContent>
  <tableParts count="8">
    <tablePart r:id="rId14"/>
    <tablePart r:id="rId15"/>
    <tablePart r:id="rId16"/>
    <tablePart r:id="rId17"/>
    <tablePart r:id="rId18"/>
    <tablePart r:id="rId19"/>
    <tablePart r:id="rId20"/>
    <tablePart r:id="rId21"/>
  </tableParts>
  <extLst>
    <ext xmlns:x14="http://schemas.microsoft.com/office/spreadsheetml/2009/9/main" uri="{78C0D931-6437-407d-A8EE-F0AAD7539E65}">
      <x14:conditionalFormattings>
        <x14:conditionalFormatting xmlns:xm="http://schemas.microsoft.com/office/excel/2006/main">
          <x14:cfRule type="expression" priority="8709" id="{3E8D888F-AA9E-4B85-9236-3399456D0B51}">
            <xm:f>AND('【印刷提出② 変更確認】'!A16=0,'【印刷提出② 変更確認】'!#REF!=0,'【印刷提出② 変更確認】'!A205=0,'【印刷提出② 変更確認】'!A210=0,'【印刷提出② 変更確認】'!A215=0,'【印刷提出② 変更確認】'!A220=0,'【印刷提出② 変更確認】'!A230=0,'【印刷提出② 変更確認】'!A235=0)</xm:f>
            <x14:dxf>
              <font>
                <color theme="0"/>
              </font>
            </x14:dxf>
          </x14:cfRule>
          <xm:sqref>S4:T5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7" tint="0.79998168889431442"/>
  </sheetPr>
  <dimension ref="A1:BF260"/>
  <sheetViews>
    <sheetView showGridLines="0" showRowColHeaders="0" topLeftCell="D3" zoomScale="65" zoomScaleNormal="65" zoomScalePageLayoutView="70" workbookViewId="0">
      <selection activeCell="D3" sqref="D3"/>
    </sheetView>
  </sheetViews>
  <sheetFormatPr defaultColWidth="0" defaultRowHeight="0" customHeight="1" zeroHeight="1"/>
  <cols>
    <col min="1" max="1" width="16.375" style="584" hidden="1" customWidth="1"/>
    <col min="2" max="2" width="16.375" style="36" hidden="1" customWidth="1"/>
    <col min="3" max="3" width="16.375" style="362" hidden="1" customWidth="1"/>
    <col min="4" max="4" width="8.5" style="2" customWidth="1"/>
    <col min="5" max="5" width="2.5" style="31" bestFit="1" customWidth="1"/>
    <col min="6" max="6" width="5.25" style="38" customWidth="1"/>
    <col min="7" max="7" width="2.375" style="35" customWidth="1"/>
    <col min="8" max="8" width="8.5" style="31" bestFit="1" customWidth="1"/>
    <col min="9" max="9" width="2.5" style="31" bestFit="1" customWidth="1"/>
    <col min="10" max="10" width="2.5" style="31" customWidth="1"/>
    <col min="11" max="11" width="63.125" style="31" customWidth="1"/>
    <col min="12" max="12" width="5.75" style="32" customWidth="1"/>
    <col min="13" max="13" width="2.625" style="38" customWidth="1"/>
    <col min="14" max="14" width="5.5" style="35" customWidth="1"/>
    <col min="15" max="15" width="3" style="31" customWidth="1"/>
    <col min="16" max="16" width="1.625" style="31" customWidth="1"/>
    <col min="17" max="17" width="60.625" style="4" customWidth="1"/>
    <col min="18" max="18" width="10.125" style="8" customWidth="1"/>
    <col min="19" max="19" width="9.375" style="1" customWidth="1"/>
    <col min="20" max="20" width="5.75" style="5" hidden="1" customWidth="1"/>
    <col min="21" max="22" width="4.125" style="33" hidden="1" customWidth="1"/>
    <col min="23" max="23" width="4.125" style="34" hidden="1" customWidth="1"/>
    <col min="24" max="24" width="10.75" style="34" hidden="1" customWidth="1"/>
    <col min="25" max="25" width="5.75" style="33" hidden="1" customWidth="1"/>
    <col min="26" max="26" width="5.75" style="34" hidden="1" customWidth="1"/>
    <col min="27" max="27" width="5.75" style="33" hidden="1" customWidth="1"/>
    <col min="28" max="28" width="5.75" style="34" hidden="1" customWidth="1"/>
    <col min="29" max="56" width="5.75" style="1" hidden="1" customWidth="1"/>
    <col min="57" max="57" width="13.125" style="1" hidden="1" customWidth="1"/>
    <col min="58" max="58" width="2.875" style="1" hidden="1" customWidth="1"/>
    <col min="59" max="16384" width="9" style="1" hidden="1"/>
  </cols>
  <sheetData>
    <row r="1" spans="1:57" ht="15.75" hidden="1" customHeight="1" thickTop="1">
      <c r="A1" s="567"/>
      <c r="B1" s="568"/>
      <c r="C1" s="569"/>
      <c r="D1" s="517"/>
      <c r="E1" s="518"/>
      <c r="F1" s="519"/>
      <c r="G1" s="520"/>
      <c r="H1" s="518"/>
      <c r="I1" s="518"/>
      <c r="J1" s="518"/>
      <c r="K1" s="518"/>
      <c r="L1" s="521"/>
      <c r="M1" s="519"/>
      <c r="N1" s="520"/>
      <c r="O1" s="518"/>
      <c r="P1" s="518"/>
      <c r="Q1" s="522"/>
      <c r="R1" s="523"/>
      <c r="S1" s="524"/>
      <c r="T1" s="348"/>
      <c r="U1" s="349"/>
      <c r="V1" s="349"/>
      <c r="W1" s="350"/>
      <c r="X1" s="350"/>
      <c r="Y1" s="349"/>
      <c r="Z1" s="350"/>
      <c r="AA1" s="349"/>
      <c r="AB1" s="350"/>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2"/>
    </row>
    <row r="2" spans="1:57" ht="15.75" hidden="1" customHeight="1" thickBot="1">
      <c r="A2" s="570"/>
      <c r="D2" s="525"/>
      <c r="E2" s="353"/>
      <c r="F2" s="426"/>
      <c r="G2" s="354"/>
      <c r="M2" s="426"/>
      <c r="N2" s="354"/>
      <c r="S2" s="526"/>
      <c r="BE2" s="355"/>
    </row>
    <row r="3" spans="1:57" ht="55.5" customHeight="1">
      <c r="A3" s="570"/>
      <c r="C3" s="362" t="s">
        <v>440</v>
      </c>
      <c r="D3" s="663"/>
      <c r="E3" s="749"/>
      <c r="F3" s="750"/>
      <c r="G3" s="751"/>
      <c r="H3" s="356"/>
      <c r="I3" s="356"/>
      <c r="J3" s="356"/>
      <c r="K3" s="356"/>
      <c r="L3" s="752"/>
      <c r="M3" s="750"/>
      <c r="N3" s="751"/>
      <c r="O3" s="356"/>
      <c r="P3" s="356"/>
      <c r="Q3" s="753"/>
      <c r="R3" s="754"/>
      <c r="S3" s="755"/>
    </row>
    <row r="4" spans="1:57" ht="62.25" customHeight="1">
      <c r="A4" s="570"/>
      <c r="C4" s="362" t="s">
        <v>441</v>
      </c>
      <c r="D4" s="483"/>
      <c r="E4" s="664"/>
      <c r="F4" s="664" t="s">
        <v>445</v>
      </c>
      <c r="G4" s="664"/>
      <c r="H4" s="664"/>
      <c r="I4" s="664"/>
      <c r="J4" s="664"/>
      <c r="K4" s="664"/>
      <c r="L4" s="664"/>
      <c r="M4" s="720"/>
      <c r="N4" s="664"/>
      <c r="O4" s="664"/>
      <c r="P4" s="664"/>
      <c r="Q4" s="664"/>
      <c r="R4" s="664"/>
      <c r="S4" s="484"/>
      <c r="BE4" s="355"/>
    </row>
    <row r="5" spans="1:57" ht="30" customHeight="1">
      <c r="A5" s="570"/>
      <c r="D5" s="483"/>
      <c r="E5" s="665"/>
      <c r="F5" s="561"/>
      <c r="G5" s="666"/>
      <c r="H5" s="111"/>
      <c r="I5" s="111"/>
      <c r="J5" s="111"/>
      <c r="K5" s="795" t="s">
        <v>525</v>
      </c>
      <c r="L5" s="667"/>
      <c r="M5" s="561"/>
      <c r="N5" s="666"/>
      <c r="O5" s="111"/>
      <c r="P5" s="111"/>
      <c r="Q5" s="668"/>
      <c r="R5" s="527"/>
      <c r="S5" s="484"/>
      <c r="Y5" s="503" t="s">
        <v>201</v>
      </c>
      <c r="Z5" s="440" t="s">
        <v>202</v>
      </c>
      <c r="AA5" s="440" t="s">
        <v>203</v>
      </c>
      <c r="AB5" s="440" t="s">
        <v>204</v>
      </c>
      <c r="AC5" s="440" t="s">
        <v>205</v>
      </c>
      <c r="AD5" s="440" t="s">
        <v>206</v>
      </c>
      <c r="AE5" s="440" t="s">
        <v>207</v>
      </c>
      <c r="AF5" s="440" t="s">
        <v>208</v>
      </c>
      <c r="AG5" s="440" t="s">
        <v>209</v>
      </c>
      <c r="AH5" s="440" t="s">
        <v>210</v>
      </c>
      <c r="AI5" s="440" t="s">
        <v>211</v>
      </c>
      <c r="AJ5" s="440" t="s">
        <v>212</v>
      </c>
      <c r="AK5" s="440" t="s">
        <v>213</v>
      </c>
      <c r="AL5" s="440" t="s">
        <v>214</v>
      </c>
      <c r="AM5" s="440" t="s">
        <v>215</v>
      </c>
      <c r="AN5" s="440" t="s">
        <v>216</v>
      </c>
      <c r="AO5" s="440" t="s">
        <v>217</v>
      </c>
      <c r="AP5" s="440" t="s">
        <v>218</v>
      </c>
      <c r="AQ5" s="440" t="s">
        <v>219</v>
      </c>
      <c r="AR5" s="440" t="s">
        <v>220</v>
      </c>
      <c r="AS5" s="440" t="s">
        <v>221</v>
      </c>
      <c r="AT5" s="440" t="s">
        <v>222</v>
      </c>
      <c r="AU5" s="440" t="s">
        <v>223</v>
      </c>
      <c r="AV5" s="440" t="s">
        <v>224</v>
      </c>
      <c r="AW5" s="440" t="s">
        <v>225</v>
      </c>
      <c r="AX5" s="440" t="s">
        <v>226</v>
      </c>
      <c r="AY5" s="440" t="s">
        <v>227</v>
      </c>
      <c r="AZ5" s="440" t="s">
        <v>228</v>
      </c>
      <c r="BA5" s="440" t="s">
        <v>229</v>
      </c>
      <c r="BB5" s="440" t="s">
        <v>230</v>
      </c>
      <c r="BC5" s="440" t="s">
        <v>394</v>
      </c>
      <c r="BE5" s="355"/>
    </row>
    <row r="6" spans="1:57" ht="102.75" customHeight="1">
      <c r="A6" s="570"/>
      <c r="D6" s="485"/>
      <c r="E6" s="669"/>
      <c r="F6" s="865" t="s">
        <v>453</v>
      </c>
      <c r="G6" s="865"/>
      <c r="H6" s="865"/>
      <c r="I6" s="865"/>
      <c r="J6" s="865"/>
      <c r="K6" s="865"/>
      <c r="L6" s="865"/>
      <c r="M6" s="865"/>
      <c r="N6" s="865"/>
      <c r="O6" s="865"/>
      <c r="P6" s="865"/>
      <c r="Q6" s="865"/>
      <c r="R6" s="357" t="str">
        <f>W245&amp;W239&amp;"・"&amp;U253&amp;U245&amp;U239&amp;U248&amp;V239</f>
        <v>K0・0A0B0</v>
      </c>
      <c r="S6" s="484"/>
      <c r="T6" s="358"/>
      <c r="U6" s="852" t="s">
        <v>153</v>
      </c>
      <c r="V6" s="853" t="s">
        <v>154</v>
      </c>
      <c r="W6" s="854" t="s">
        <v>137</v>
      </c>
      <c r="X6" s="359"/>
      <c r="Y6" s="855" t="s">
        <v>109</v>
      </c>
      <c r="Z6" s="848" t="s">
        <v>7</v>
      </c>
      <c r="AA6" s="848" t="s">
        <v>110</v>
      </c>
      <c r="AB6" s="848" t="s">
        <v>111</v>
      </c>
      <c r="AC6" s="848" t="s">
        <v>112</v>
      </c>
      <c r="AD6" s="848" t="s">
        <v>113</v>
      </c>
      <c r="AE6" s="848" t="s">
        <v>115</v>
      </c>
      <c r="AF6" s="848" t="s">
        <v>116</v>
      </c>
      <c r="AG6" s="841" t="s">
        <v>117</v>
      </c>
      <c r="AH6" s="841" t="s">
        <v>118</v>
      </c>
      <c r="AI6" s="841" t="s">
        <v>119</v>
      </c>
      <c r="AJ6" s="850" t="s">
        <v>524</v>
      </c>
      <c r="AK6" s="848" t="s">
        <v>17</v>
      </c>
      <c r="AL6" s="848" t="s">
        <v>19</v>
      </c>
      <c r="AM6" s="850" t="s">
        <v>523</v>
      </c>
      <c r="AN6" s="841" t="s">
        <v>23</v>
      </c>
      <c r="AO6" s="841" t="s">
        <v>120</v>
      </c>
      <c r="AP6" s="848" t="s">
        <v>25</v>
      </c>
      <c r="AQ6" s="848" t="s">
        <v>121</v>
      </c>
      <c r="AR6" s="841" t="s">
        <v>122</v>
      </c>
      <c r="AS6" s="841" t="s">
        <v>123</v>
      </c>
      <c r="AT6" s="843" t="s">
        <v>146</v>
      </c>
      <c r="AU6" s="841" t="s">
        <v>31</v>
      </c>
      <c r="AV6" s="843" t="s">
        <v>40</v>
      </c>
      <c r="AW6" s="841" t="s">
        <v>124</v>
      </c>
      <c r="AX6" s="841" t="s">
        <v>125</v>
      </c>
      <c r="AY6" s="841" t="s">
        <v>126</v>
      </c>
      <c r="AZ6" s="841" t="s">
        <v>127</v>
      </c>
      <c r="BA6" s="843" t="s">
        <v>128</v>
      </c>
      <c r="BB6" s="845" t="s">
        <v>129</v>
      </c>
      <c r="BC6" s="841" t="s">
        <v>395</v>
      </c>
      <c r="BD6" s="847" t="s">
        <v>136</v>
      </c>
      <c r="BE6" s="355"/>
    </row>
    <row r="7" spans="1:57" ht="104.25" customHeight="1">
      <c r="A7" s="570"/>
      <c r="D7" s="485"/>
      <c r="E7" s="670"/>
      <c r="F7" s="866" t="s">
        <v>452</v>
      </c>
      <c r="G7" s="867"/>
      <c r="H7" s="867"/>
      <c r="I7" s="867"/>
      <c r="J7" s="867"/>
      <c r="K7" s="867"/>
      <c r="L7" s="867"/>
      <c r="M7" s="867"/>
      <c r="N7" s="867"/>
      <c r="O7" s="867"/>
      <c r="P7" s="867"/>
      <c r="Q7" s="671"/>
      <c r="R7" s="360"/>
      <c r="S7" s="484"/>
      <c r="T7" s="358"/>
      <c r="U7" s="852"/>
      <c r="V7" s="853"/>
      <c r="W7" s="854"/>
      <c r="X7" s="359"/>
      <c r="Y7" s="856"/>
      <c r="Z7" s="849"/>
      <c r="AA7" s="849"/>
      <c r="AB7" s="849"/>
      <c r="AC7" s="849"/>
      <c r="AD7" s="849"/>
      <c r="AE7" s="849"/>
      <c r="AF7" s="849"/>
      <c r="AG7" s="842"/>
      <c r="AH7" s="842"/>
      <c r="AI7" s="842"/>
      <c r="AJ7" s="851"/>
      <c r="AK7" s="849"/>
      <c r="AL7" s="849"/>
      <c r="AM7" s="851"/>
      <c r="AN7" s="842"/>
      <c r="AO7" s="842"/>
      <c r="AP7" s="849"/>
      <c r="AQ7" s="849"/>
      <c r="AR7" s="842"/>
      <c r="AS7" s="842"/>
      <c r="AT7" s="844"/>
      <c r="AU7" s="842"/>
      <c r="AV7" s="844"/>
      <c r="AW7" s="842"/>
      <c r="AX7" s="842"/>
      <c r="AY7" s="842"/>
      <c r="AZ7" s="842"/>
      <c r="BA7" s="844"/>
      <c r="BB7" s="846"/>
      <c r="BC7" s="842"/>
      <c r="BD7" s="847"/>
      <c r="BE7" s="355"/>
    </row>
    <row r="8" spans="1:57" ht="17.25" customHeight="1">
      <c r="A8" s="570"/>
      <c r="D8" s="485"/>
      <c r="E8" s="861" t="str">
        <f>IF(AND(U253&gt;4,U253&lt;14),"ご回答より、建築基準関係法令等の確認を要する変更の可能性があります。
法令等の確認に際しては、自治体、有資格者（建築士）等に十分確認の上、ご申請願います。","")&amp;IF(U253&gt;14,"ご回答より、建築基準関係法令等の確認を要する変更と思われます。法令等の確認に際しては、自治体、有資格者（建築士）等に十分確認の上、ご申請願います。","")</f>
        <v/>
      </c>
      <c r="F8" s="861"/>
      <c r="G8" s="861"/>
      <c r="H8" s="861"/>
      <c r="I8" s="861"/>
      <c r="J8" s="861"/>
      <c r="K8" s="861"/>
      <c r="L8" s="861"/>
      <c r="M8" s="861"/>
      <c r="N8" s="861"/>
      <c r="O8" s="861"/>
      <c r="P8" s="861"/>
      <c r="Q8" s="861"/>
      <c r="R8" s="672"/>
      <c r="S8" s="484"/>
      <c r="T8" s="358"/>
      <c r="U8" s="452"/>
      <c r="V8" s="441"/>
      <c r="W8" s="380"/>
      <c r="X8" s="380"/>
      <c r="Y8" s="470">
        <f>Y239</f>
        <v>0</v>
      </c>
      <c r="Z8" s="470">
        <f t="shared" ref="Z8:BC8" si="0">Z239</f>
        <v>0</v>
      </c>
      <c r="AA8" s="470">
        <f t="shared" si="0"/>
        <v>0</v>
      </c>
      <c r="AB8" s="470">
        <f t="shared" si="0"/>
        <v>0</v>
      </c>
      <c r="AC8" s="470">
        <f t="shared" si="0"/>
        <v>0</v>
      </c>
      <c r="AD8" s="470">
        <f t="shared" si="0"/>
        <v>0</v>
      </c>
      <c r="AE8" s="470">
        <f t="shared" si="0"/>
        <v>0</v>
      </c>
      <c r="AF8" s="470">
        <f t="shared" si="0"/>
        <v>0</v>
      </c>
      <c r="AG8" s="470">
        <f t="shared" si="0"/>
        <v>0</v>
      </c>
      <c r="AH8" s="470">
        <f t="shared" si="0"/>
        <v>0</v>
      </c>
      <c r="AI8" s="470">
        <f t="shared" si="0"/>
        <v>0</v>
      </c>
      <c r="AJ8" s="470">
        <f t="shared" si="0"/>
        <v>0</v>
      </c>
      <c r="AK8" s="470">
        <f t="shared" si="0"/>
        <v>0</v>
      </c>
      <c r="AL8" s="470">
        <f t="shared" si="0"/>
        <v>0</v>
      </c>
      <c r="AM8" s="470">
        <f t="shared" si="0"/>
        <v>0</v>
      </c>
      <c r="AN8" s="470">
        <f t="shared" si="0"/>
        <v>0</v>
      </c>
      <c r="AO8" s="470">
        <f t="shared" si="0"/>
        <v>0</v>
      </c>
      <c r="AP8" s="470">
        <f t="shared" si="0"/>
        <v>0</v>
      </c>
      <c r="AQ8" s="470">
        <f t="shared" si="0"/>
        <v>0</v>
      </c>
      <c r="AR8" s="470">
        <f t="shared" si="0"/>
        <v>0</v>
      </c>
      <c r="AS8" s="470">
        <f t="shared" si="0"/>
        <v>0</v>
      </c>
      <c r="AT8" s="470">
        <f t="shared" si="0"/>
        <v>0</v>
      </c>
      <c r="AU8" s="470">
        <f t="shared" si="0"/>
        <v>0</v>
      </c>
      <c r="AV8" s="470">
        <f t="shared" si="0"/>
        <v>0</v>
      </c>
      <c r="AW8" s="470">
        <f t="shared" si="0"/>
        <v>0</v>
      </c>
      <c r="AX8" s="470">
        <f t="shared" si="0"/>
        <v>0</v>
      </c>
      <c r="AY8" s="470">
        <f t="shared" si="0"/>
        <v>0</v>
      </c>
      <c r="AZ8" s="470">
        <f t="shared" si="0"/>
        <v>0</v>
      </c>
      <c r="BA8" s="470">
        <f t="shared" si="0"/>
        <v>0</v>
      </c>
      <c r="BB8" s="470">
        <f t="shared" si="0"/>
        <v>0</v>
      </c>
      <c r="BC8" s="470">
        <f t="shared" si="0"/>
        <v>0</v>
      </c>
      <c r="BD8" s="470">
        <f>W239</f>
        <v>0</v>
      </c>
      <c r="BE8" s="355"/>
    </row>
    <row r="9" spans="1:57" ht="29.25" customHeight="1">
      <c r="A9" s="570"/>
      <c r="D9" s="485"/>
      <c r="E9" s="673"/>
      <c r="F9" s="674"/>
      <c r="G9" s="673"/>
      <c r="H9" s="863"/>
      <c r="I9" s="863"/>
      <c r="J9" s="863"/>
      <c r="K9" s="863"/>
      <c r="L9" s="862" t="str">
        <f>'【印刷提出① 基本事項】'!I4</f>
        <v>　法人名（設置者）：</v>
      </c>
      <c r="M9" s="862"/>
      <c r="N9" s="862"/>
      <c r="O9" s="862"/>
      <c r="P9" s="862"/>
      <c r="Q9" s="675" t="str">
        <f>IF('【印刷提出① 基本事項】'!K5="文字を消して直接ここに「法人名」を入力してください","【印刷提出①基本事項】シートに戻り、直接入力してください",'【印刷提出① 基本事項】'!K5)</f>
        <v>【印刷提出①基本事項】シートに戻り、直接入力してください</v>
      </c>
      <c r="R9" s="527"/>
      <c r="S9" s="484"/>
      <c r="T9" s="358"/>
      <c r="U9" s="452"/>
      <c r="V9" s="441"/>
      <c r="W9" s="380"/>
      <c r="X9" s="380"/>
      <c r="Y9" s="471"/>
      <c r="Z9" s="472"/>
      <c r="AA9" s="472"/>
      <c r="AB9" s="472"/>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4"/>
      <c r="BB9" s="478"/>
      <c r="BC9" s="473"/>
      <c r="BD9" s="447"/>
      <c r="BE9" s="355"/>
    </row>
    <row r="10" spans="1:57" ht="29.25" customHeight="1">
      <c r="A10" s="570"/>
      <c r="D10" s="485"/>
      <c r="E10" s="673"/>
      <c r="F10" s="674"/>
      <c r="G10" s="673"/>
      <c r="H10" s="863"/>
      <c r="I10" s="863"/>
      <c r="J10" s="863"/>
      <c r="K10" s="863"/>
      <c r="L10" s="862" t="str">
        <f>'【印刷提出① 基本事項】'!I6</f>
        <v>　保育施設名：</v>
      </c>
      <c r="M10" s="862"/>
      <c r="N10" s="862"/>
      <c r="O10" s="862"/>
      <c r="P10" s="862"/>
      <c r="Q10" s="675" t="str">
        <f>IF('【印刷提出① 基本事項】'!K7="文字を消して直接ここに「保育施設名」を入力してください","【印刷提出①基本事項】シートに戻り、直接入力してください",'【印刷提出① 基本事項】'!K7)</f>
        <v>【印刷提出①基本事項】シートに戻り、直接入力してください</v>
      </c>
      <c r="R10" s="527"/>
      <c r="S10" s="484"/>
      <c r="T10" s="358"/>
      <c r="U10" s="452"/>
      <c r="V10" s="441"/>
      <c r="W10" s="380"/>
      <c r="X10" s="380"/>
      <c r="Y10" s="471"/>
      <c r="Z10" s="472"/>
      <c r="AA10" s="472"/>
      <c r="AB10" s="472"/>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4"/>
      <c r="BB10" s="478"/>
      <c r="BC10" s="473"/>
      <c r="BD10" s="447"/>
      <c r="BE10" s="355"/>
    </row>
    <row r="11" spans="1:57" ht="29.25" customHeight="1">
      <c r="A11" s="570"/>
      <c r="D11" s="485"/>
      <c r="E11" s="673"/>
      <c r="F11" s="674"/>
      <c r="G11" s="673"/>
      <c r="H11" s="863"/>
      <c r="I11" s="863"/>
      <c r="J11" s="863"/>
      <c r="K11" s="863"/>
      <c r="L11" s="862" t="str">
        <f>'【印刷提出① 基本事項】'!I9</f>
        <v>　担当者名：</v>
      </c>
      <c r="M11" s="862"/>
      <c r="N11" s="862"/>
      <c r="O11" s="862"/>
      <c r="P11" s="862"/>
      <c r="Q11" s="675" t="str">
        <f>IF('【印刷提出① 基本事項】'!K9="入力してください","【印刷提出①基本事項】シートに戻り、直接入力してください",'【印刷提出① 基本事項】'!K9)</f>
        <v>【印刷提出①基本事項】シートに戻り、直接入力してください</v>
      </c>
      <c r="R11" s="527"/>
      <c r="S11" s="484"/>
      <c r="T11" s="358"/>
      <c r="U11" s="452"/>
      <c r="V11" s="441"/>
      <c r="W11" s="380"/>
      <c r="X11" s="380"/>
      <c r="Y11" s="471"/>
      <c r="Z11" s="472"/>
      <c r="AA11" s="472"/>
      <c r="AB11" s="472"/>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4"/>
      <c r="BB11" s="478"/>
      <c r="BC11" s="473"/>
      <c r="BD11" s="447"/>
      <c r="BE11" s="355"/>
    </row>
    <row r="12" spans="1:57" ht="29.25" customHeight="1">
      <c r="A12" s="570"/>
      <c r="D12" s="485"/>
      <c r="E12" s="673"/>
      <c r="F12" s="674"/>
      <c r="G12" s="673"/>
      <c r="H12" s="863"/>
      <c r="I12" s="863"/>
      <c r="J12" s="863"/>
      <c r="K12" s="863"/>
      <c r="L12" s="862" t="str">
        <f>"　"&amp;'【印刷提出① 基本事項】'!O13</f>
        <v>　申請日：</v>
      </c>
      <c r="M12" s="862"/>
      <c r="N12" s="862"/>
      <c r="O12" s="862"/>
      <c r="P12" s="862"/>
      <c r="Q12" s="676" t="str">
        <f>IF('【印刷提出① 基本事項】'!P13="入力してください","【印刷提出①基本事項】シートに戻り、直接入力してください",'【印刷提出① 基本事項】'!P13)</f>
        <v>【印刷提出①基本事項】シートに戻り、直接入力してください</v>
      </c>
      <c r="R12" s="527"/>
      <c r="S12" s="484"/>
      <c r="T12" s="358"/>
      <c r="U12" s="452"/>
      <c r="V12" s="441"/>
      <c r="W12" s="380"/>
      <c r="X12" s="380"/>
      <c r="Y12" s="471"/>
      <c r="Z12" s="472"/>
      <c r="AA12" s="472"/>
      <c r="AB12" s="472"/>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4"/>
      <c r="BB12" s="478"/>
      <c r="BC12" s="473"/>
      <c r="BD12" s="447"/>
      <c r="BE12" s="355"/>
    </row>
    <row r="13" spans="1:57" ht="29.25" customHeight="1" thickBot="1">
      <c r="A13" s="570"/>
      <c r="D13" s="485"/>
      <c r="E13" s="677"/>
      <c r="F13" s="678"/>
      <c r="G13" s="677"/>
      <c r="H13" s="864"/>
      <c r="I13" s="864"/>
      <c r="J13" s="864"/>
      <c r="K13" s="864"/>
      <c r="L13" s="871" t="str">
        <f>"　"&amp;'【印刷提出① 基本事項】'!O14</f>
        <v>　更新日：</v>
      </c>
      <c r="M13" s="871"/>
      <c r="N13" s="871"/>
      <c r="O13" s="871"/>
      <c r="P13" s="871"/>
      <c r="Q13" s="224">
        <f ca="1">IF('【印刷提出① 基本事項】'!P14="入力してください","直接入力はできません。｢はじめに｣シートに戻り入力してください。",'【印刷提出① 基本事項】'!P14)</f>
        <v>45950</v>
      </c>
      <c r="R13" s="679"/>
      <c r="S13" s="484"/>
      <c r="T13" s="358"/>
      <c r="U13" s="452"/>
      <c r="V13" s="441"/>
      <c r="W13" s="380"/>
      <c r="X13" s="633" t="s">
        <v>434</v>
      </c>
      <c r="Y13" s="634">
        <f>'【印刷提出③ 結果入力】'!B11</f>
        <v>0</v>
      </c>
      <c r="Z13" s="635">
        <f>'【印刷提出③ 結果入力】'!B11</f>
        <v>0</v>
      </c>
      <c r="AA13" s="635">
        <f>'【印刷提出③ 結果入力】'!B11</f>
        <v>0</v>
      </c>
      <c r="AB13" s="635">
        <f>'【印刷提出③ 結果入力】'!B11</f>
        <v>0</v>
      </c>
      <c r="AC13" s="635">
        <f>'【印刷提出③ 結果入力】'!B11</f>
        <v>0</v>
      </c>
      <c r="AD13" s="635">
        <f>'【印刷提出③ 結果入力】'!B11</f>
        <v>0</v>
      </c>
      <c r="AE13" s="635">
        <f>'【印刷提出③ 結果入力】'!B11</f>
        <v>0</v>
      </c>
      <c r="AF13" s="635">
        <f>'【印刷提出③ 結果入力】'!B11</f>
        <v>0</v>
      </c>
      <c r="AG13" s="635">
        <f>'【印刷提出③ 結果入力】'!B11</f>
        <v>0</v>
      </c>
      <c r="AH13" s="635">
        <f>'【印刷提出③ 結果入力】'!B11</f>
        <v>0</v>
      </c>
      <c r="AI13" s="635">
        <f>'【印刷提出③ 結果入力】'!B11</f>
        <v>0</v>
      </c>
      <c r="AJ13" s="635">
        <f>'【印刷提出③ 結果入力】'!B11</f>
        <v>0</v>
      </c>
      <c r="AK13" s="635">
        <f>'【印刷提出③ 結果入力】'!B11</f>
        <v>0</v>
      </c>
      <c r="AL13" s="635">
        <f>'【印刷提出③ 結果入力】'!B11</f>
        <v>0</v>
      </c>
      <c r="AM13" s="635">
        <f>'【印刷提出③ 結果入力】'!B11</f>
        <v>0</v>
      </c>
      <c r="AN13" s="635">
        <f>'【印刷提出③ 結果入力】'!B11</f>
        <v>0</v>
      </c>
      <c r="AO13" s="635">
        <f>'【印刷提出③ 結果入力】'!B11</f>
        <v>0</v>
      </c>
      <c r="AP13" s="635">
        <f>'【印刷提出③ 結果入力】'!B11</f>
        <v>0</v>
      </c>
      <c r="AQ13" s="635">
        <f>'【印刷提出③ 結果入力】'!B11</f>
        <v>0</v>
      </c>
      <c r="AR13" s="635">
        <f>'【印刷提出③ 結果入力】'!B11</f>
        <v>0</v>
      </c>
      <c r="AS13" s="635">
        <f>'【印刷提出③ 結果入力】'!B11</f>
        <v>0</v>
      </c>
      <c r="AT13" s="635">
        <f>'【印刷提出③ 結果入力】'!B11</f>
        <v>0</v>
      </c>
      <c r="AU13" s="635">
        <f>'【印刷提出③ 結果入力】'!B11</f>
        <v>0</v>
      </c>
      <c r="AV13" s="635">
        <f>'【印刷提出③ 結果入力】'!B11</f>
        <v>0</v>
      </c>
      <c r="AW13" s="635">
        <f>'【印刷提出③ 結果入力】'!B11</f>
        <v>0</v>
      </c>
      <c r="AX13" s="635">
        <f>'【印刷提出③ 結果入力】'!B11</f>
        <v>0</v>
      </c>
      <c r="AY13" s="635">
        <f>'【印刷提出③ 結果入力】'!B11</f>
        <v>0</v>
      </c>
      <c r="AZ13" s="635">
        <f>'【印刷提出③ 結果入力】'!B11</f>
        <v>0</v>
      </c>
      <c r="BA13" s="636">
        <f>'【印刷提出③ 結果入力】'!B11</f>
        <v>0</v>
      </c>
      <c r="BB13" s="637">
        <f>'【印刷提出③ 結果入力】'!B11</f>
        <v>0</v>
      </c>
      <c r="BC13" s="635">
        <f>'【印刷提出③ 結果入力】'!B11</f>
        <v>0</v>
      </c>
      <c r="BD13" s="447"/>
      <c r="BE13" s="355"/>
    </row>
    <row r="14" spans="1:57" ht="29.25" customHeight="1">
      <c r="A14" s="570"/>
      <c r="D14" s="485"/>
      <c r="E14" s="541"/>
      <c r="F14" s="542"/>
      <c r="G14" s="541"/>
      <c r="H14" s="876" t="s">
        <v>485</v>
      </c>
      <c r="I14" s="876"/>
      <c r="J14" s="876"/>
      <c r="K14" s="876"/>
      <c r="L14" s="876"/>
      <c r="M14" s="876"/>
      <c r="N14" s="876"/>
      <c r="O14" s="543"/>
      <c r="P14" s="543"/>
      <c r="Q14" s="544"/>
      <c r="R14" s="545"/>
      <c r="S14" s="484"/>
      <c r="T14" s="358"/>
      <c r="U14" s="452"/>
      <c r="V14" s="441"/>
      <c r="W14" s="380"/>
      <c r="X14" s="380"/>
      <c r="Y14" s="471"/>
      <c r="Z14" s="472"/>
      <c r="AA14" s="472"/>
      <c r="AB14" s="472"/>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4"/>
      <c r="BB14" s="478"/>
      <c r="BC14" s="473"/>
      <c r="BD14" s="447"/>
      <c r="BE14" s="355"/>
    </row>
    <row r="15" spans="1:57" ht="48.75" customHeight="1" thickBot="1">
      <c r="A15" s="362"/>
      <c r="B15" s="645"/>
      <c r="C15" s="646" t="s">
        <v>362</v>
      </c>
      <c r="D15" s="485"/>
      <c r="H15" s="361" t="s">
        <v>50</v>
      </c>
      <c r="I15" s="362"/>
      <c r="J15" s="362"/>
      <c r="K15" s="363" t="s">
        <v>446</v>
      </c>
      <c r="L15" s="8"/>
      <c r="M15" s="734"/>
      <c r="R15" s="347"/>
      <c r="S15" s="484"/>
      <c r="T15" s="358"/>
      <c r="U15" s="452"/>
      <c r="V15" s="441"/>
      <c r="W15" s="380"/>
      <c r="X15" s="380"/>
      <c r="Y15" s="471"/>
      <c r="Z15" s="472"/>
      <c r="AA15" s="472"/>
      <c r="AB15" s="472"/>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4"/>
      <c r="BB15" s="478"/>
      <c r="BC15" s="473"/>
      <c r="BD15" s="447"/>
      <c r="BE15" s="355"/>
    </row>
    <row r="16" spans="1:57" ht="24" customHeight="1" thickBot="1">
      <c r="A16" s="598"/>
      <c r="B16" s="645"/>
      <c r="C16" s="644">
        <v>0</v>
      </c>
      <c r="D16" s="516"/>
      <c r="H16" s="643"/>
      <c r="I16" s="364"/>
      <c r="J16" s="364"/>
      <c r="K16" s="365" t="s">
        <v>71</v>
      </c>
      <c r="L16" s="8"/>
      <c r="M16" s="734"/>
      <c r="R16" s="839" t="s">
        <v>179</v>
      </c>
      <c r="S16" s="484"/>
      <c r="T16" s="358"/>
      <c r="U16" s="452"/>
      <c r="V16" s="441"/>
      <c r="W16" s="380"/>
      <c r="X16" s="380" t="str">
        <f>H15&amp;"-1"</f>
        <v>A:Q1-1</v>
      </c>
      <c r="Y16" s="460">
        <f>IF($C16=1,1,0)</f>
        <v>0</v>
      </c>
      <c r="Z16" s="457"/>
      <c r="AA16" s="457"/>
      <c r="AB16" s="457"/>
      <c r="AC16" s="458"/>
      <c r="AD16" s="458"/>
      <c r="AE16" s="458"/>
      <c r="AF16" s="458"/>
      <c r="AG16" s="458"/>
      <c r="AH16" s="458"/>
      <c r="AI16" s="458"/>
      <c r="AJ16" s="458"/>
      <c r="AK16" s="458"/>
      <c r="AL16" s="458"/>
      <c r="AM16" s="458"/>
      <c r="AN16" s="458"/>
      <c r="AO16" s="458"/>
      <c r="AP16" s="458"/>
      <c r="AQ16" s="458"/>
      <c r="AR16" s="458"/>
      <c r="AS16" s="458"/>
      <c r="AT16" s="474"/>
      <c r="AU16" s="458"/>
      <c r="AV16" s="474"/>
      <c r="AW16" s="458"/>
      <c r="AX16" s="458"/>
      <c r="AY16" s="458"/>
      <c r="AZ16" s="458"/>
      <c r="BA16" s="474"/>
      <c r="BB16" s="478"/>
      <c r="BC16" s="458"/>
      <c r="BD16" s="447"/>
      <c r="BE16" s="355"/>
    </row>
    <row r="17" spans="1:57" ht="24" customHeight="1">
      <c r="A17" s="362"/>
      <c r="B17" s="645"/>
      <c r="C17" s="571"/>
      <c r="D17" s="485"/>
      <c r="H17" s="643"/>
      <c r="I17" s="364"/>
      <c r="J17" s="364"/>
      <c r="K17" s="366" t="s">
        <v>72</v>
      </c>
      <c r="L17" s="8"/>
      <c r="M17" s="734"/>
      <c r="Q17" s="7"/>
      <c r="R17" s="839"/>
      <c r="S17" s="484"/>
      <c r="T17" s="358"/>
      <c r="U17" s="452"/>
      <c r="V17" s="441"/>
      <c r="W17" s="380"/>
      <c r="X17" s="380" t="str">
        <f>H15&amp;"-2"</f>
        <v>A:Q1-2</v>
      </c>
      <c r="Y17" s="456"/>
      <c r="Z17" s="461">
        <f>IF($C16=2,1,0)</f>
        <v>0</v>
      </c>
      <c r="AA17" s="457"/>
      <c r="AB17" s="457"/>
      <c r="AC17" s="458"/>
      <c r="AD17" s="458"/>
      <c r="AE17" s="458"/>
      <c r="AF17" s="458"/>
      <c r="AG17" s="458"/>
      <c r="AH17" s="458"/>
      <c r="AI17" s="458"/>
      <c r="AJ17" s="458"/>
      <c r="AK17" s="458"/>
      <c r="AL17" s="458"/>
      <c r="AM17" s="458"/>
      <c r="AN17" s="458"/>
      <c r="AO17" s="458"/>
      <c r="AP17" s="458"/>
      <c r="AQ17" s="458"/>
      <c r="AR17" s="458"/>
      <c r="AS17" s="458"/>
      <c r="AT17" s="474"/>
      <c r="AU17" s="458"/>
      <c r="AV17" s="474"/>
      <c r="AW17" s="458"/>
      <c r="AX17" s="458"/>
      <c r="AY17" s="458"/>
      <c r="AZ17" s="458"/>
      <c r="BA17" s="474"/>
      <c r="BB17" s="478"/>
      <c r="BC17" s="458"/>
      <c r="BD17" s="447"/>
      <c r="BE17" s="355"/>
    </row>
    <row r="18" spans="1:57" ht="23.25" customHeight="1" thickBot="1">
      <c r="A18" s="572"/>
      <c r="B18" s="647"/>
      <c r="C18" s="648"/>
      <c r="D18" s="485"/>
      <c r="E18" s="56"/>
      <c r="F18" s="434"/>
      <c r="G18" s="57"/>
      <c r="H18" s="67"/>
      <c r="I18" s="67"/>
      <c r="J18" s="67"/>
      <c r="K18" s="70"/>
      <c r="L18" s="71"/>
      <c r="M18" s="745"/>
      <c r="N18" s="72"/>
      <c r="O18" s="73"/>
      <c r="P18" s="73"/>
      <c r="Q18" s="74" t="str">
        <f>IF(C16=0,"A:Q1のチェックを入れてください","")</f>
        <v>A:Q1のチェックを入れてください</v>
      </c>
      <c r="R18" s="68"/>
      <c r="S18" s="484"/>
      <c r="T18" s="358"/>
      <c r="U18" s="452"/>
      <c r="V18" s="441"/>
      <c r="W18" s="380"/>
      <c r="X18" s="380"/>
      <c r="Y18" s="471"/>
      <c r="Z18" s="472"/>
      <c r="AA18" s="472"/>
      <c r="AB18" s="472"/>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4"/>
      <c r="BB18" s="478"/>
      <c r="BC18" s="473"/>
      <c r="BD18" s="447"/>
      <c r="BE18" s="355"/>
    </row>
    <row r="19" spans="1:57" ht="28.5" customHeight="1">
      <c r="A19" s="362"/>
      <c r="B19" s="645"/>
      <c r="C19" s="649"/>
      <c r="D19" s="485"/>
      <c r="E19" s="546"/>
      <c r="F19" s="547"/>
      <c r="G19" s="548"/>
      <c r="H19" s="777" t="s">
        <v>486</v>
      </c>
      <c r="I19" s="777"/>
      <c r="J19" s="777"/>
      <c r="K19" s="777"/>
      <c r="L19" s="549"/>
      <c r="M19" s="748"/>
      <c r="N19" s="550"/>
      <c r="O19" s="551"/>
      <c r="P19" s="551"/>
      <c r="Q19" s="552"/>
      <c r="R19" s="545"/>
      <c r="S19" s="484"/>
      <c r="T19" s="358"/>
      <c r="U19" s="452"/>
      <c r="V19" s="441"/>
      <c r="W19" s="380"/>
      <c r="X19" s="380"/>
      <c r="Y19" s="471"/>
      <c r="Z19" s="472"/>
      <c r="AA19" s="472"/>
      <c r="AB19" s="472"/>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4"/>
      <c r="BB19" s="478"/>
      <c r="BC19" s="473"/>
      <c r="BD19" s="447"/>
      <c r="BE19" s="355"/>
    </row>
    <row r="20" spans="1:57" ht="27.95" customHeight="1">
      <c r="A20" s="362"/>
      <c r="B20" s="645"/>
      <c r="C20" s="571"/>
      <c r="D20" s="485"/>
      <c r="E20" s="586"/>
      <c r="F20" s="587"/>
      <c r="G20" s="588"/>
      <c r="H20" s="368" t="s">
        <v>359</v>
      </c>
      <c r="I20" s="36"/>
      <c r="J20" s="36"/>
      <c r="K20" s="369" t="s">
        <v>360</v>
      </c>
      <c r="L20" s="374"/>
      <c r="M20" s="734"/>
      <c r="N20" s="589"/>
      <c r="O20" s="590"/>
      <c r="P20" s="590"/>
      <c r="Q20" s="591"/>
      <c r="R20" s="347"/>
      <c r="S20" s="484"/>
      <c r="T20" s="358"/>
      <c r="U20" s="452"/>
      <c r="V20" s="441"/>
      <c r="W20" s="380"/>
      <c r="X20" s="380"/>
      <c r="Y20" s="471"/>
      <c r="Z20" s="472"/>
      <c r="AA20" s="472"/>
      <c r="AB20" s="472"/>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4"/>
      <c r="BB20" s="478"/>
      <c r="BC20" s="473"/>
      <c r="BD20" s="447"/>
      <c r="BE20" s="355"/>
    </row>
    <row r="21" spans="1:57" ht="23.25" customHeight="1">
      <c r="A21" s="362"/>
      <c r="B21" s="571"/>
      <c r="C21" s="571"/>
      <c r="D21" s="485"/>
      <c r="H21" s="364"/>
      <c r="I21" s="364"/>
      <c r="J21" s="364"/>
      <c r="K21" s="539" t="s">
        <v>347</v>
      </c>
      <c r="L21" s="527"/>
      <c r="M21" s="734"/>
      <c r="N21" s="528"/>
      <c r="O21" s="111"/>
      <c r="P21" s="111"/>
      <c r="Q21" s="529"/>
      <c r="R21" s="839" t="s">
        <v>179</v>
      </c>
      <c r="S21" s="484"/>
      <c r="T21" s="358"/>
      <c r="U21" s="452"/>
      <c r="V21" s="441"/>
      <c r="W21" s="380"/>
      <c r="X21" s="380"/>
      <c r="Y21" s="471"/>
      <c r="Z21" s="472"/>
      <c r="AA21" s="472"/>
      <c r="AB21" s="472"/>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4"/>
      <c r="BB21" s="478"/>
      <c r="BC21" s="473"/>
      <c r="BD21" s="447"/>
      <c r="BE21" s="355"/>
    </row>
    <row r="22" spans="1:57" ht="23.25" customHeight="1">
      <c r="A22" s="362"/>
      <c r="B22" s="645"/>
      <c r="C22" s="571"/>
      <c r="D22" s="485"/>
      <c r="H22" s="364"/>
      <c r="I22" s="364"/>
      <c r="J22" s="364"/>
      <c r="K22" s="539" t="s">
        <v>348</v>
      </c>
      <c r="L22" s="527"/>
      <c r="M22" s="734"/>
      <c r="N22" s="528"/>
      <c r="O22" s="111"/>
      <c r="P22" s="111"/>
      <c r="Q22" s="529"/>
      <c r="R22" s="839"/>
      <c r="S22" s="484"/>
      <c r="T22" s="358"/>
      <c r="U22" s="452"/>
      <c r="V22" s="441"/>
      <c r="W22" s="380"/>
      <c r="X22" s="380"/>
      <c r="Y22" s="471"/>
      <c r="Z22" s="472"/>
      <c r="AA22" s="472"/>
      <c r="AB22" s="472"/>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4"/>
      <c r="BB22" s="478"/>
      <c r="BC22" s="473"/>
      <c r="BD22" s="447"/>
      <c r="BE22" s="355"/>
    </row>
    <row r="23" spans="1:57" ht="23.25" customHeight="1">
      <c r="B23" s="645"/>
      <c r="C23" s="571"/>
      <c r="D23" s="485"/>
      <c r="I23" s="364"/>
      <c r="J23" s="364"/>
      <c r="K23" s="529"/>
      <c r="L23" s="8"/>
      <c r="M23" s="734"/>
      <c r="O23" s="367"/>
      <c r="P23" s="367"/>
      <c r="Q23" s="592" t="str">
        <f>IF(B25=0,"B:Q0のチェックを入れてください","")</f>
        <v>B:Q0のチェックを入れてください</v>
      </c>
      <c r="R23" s="347"/>
      <c r="S23" s="484"/>
      <c r="T23" s="358"/>
      <c r="U23" s="442"/>
      <c r="V23" s="380"/>
      <c r="W23" s="380"/>
      <c r="X23" s="380"/>
      <c r="Y23" s="471"/>
      <c r="Z23" s="472"/>
      <c r="AA23" s="472"/>
      <c r="AB23" s="472"/>
      <c r="AC23" s="473"/>
      <c r="AD23" s="473"/>
      <c r="AE23" s="473"/>
      <c r="AF23" s="473"/>
      <c r="AG23" s="473"/>
      <c r="AH23" s="473"/>
      <c r="AI23" s="473"/>
      <c r="AJ23" s="473"/>
      <c r="AK23" s="473"/>
      <c r="AL23" s="473"/>
      <c r="AM23" s="473"/>
      <c r="AN23" s="473"/>
      <c r="AO23" s="473"/>
      <c r="AP23" s="473"/>
      <c r="AQ23" s="473"/>
      <c r="AR23" s="473"/>
      <c r="AS23" s="473"/>
      <c r="AT23" s="473"/>
      <c r="AU23" s="473"/>
      <c r="AV23" s="473"/>
      <c r="AW23" s="473"/>
      <c r="AX23" s="473"/>
      <c r="AY23" s="473"/>
      <c r="AZ23" s="473"/>
      <c r="BA23" s="474"/>
      <c r="BB23" s="478"/>
      <c r="BC23" s="473"/>
      <c r="BD23" s="447"/>
      <c r="BE23" s="355"/>
    </row>
    <row r="24" spans="1:57" ht="48.75" customHeight="1" thickBot="1">
      <c r="A24" s="594" t="s">
        <v>373</v>
      </c>
      <c r="B24" s="650" t="s">
        <v>361</v>
      </c>
      <c r="C24" s="646" t="s">
        <v>362</v>
      </c>
      <c r="D24" s="485"/>
      <c r="H24" s="368" t="s">
        <v>51</v>
      </c>
      <c r="I24" s="36"/>
      <c r="J24" s="36"/>
      <c r="K24" s="369" t="s">
        <v>162</v>
      </c>
      <c r="L24" s="370" t="s">
        <v>59</v>
      </c>
      <c r="M24" s="735"/>
      <c r="N24" s="354"/>
      <c r="O24" s="371" t="s">
        <v>52</v>
      </c>
      <c r="P24" s="372"/>
      <c r="Q24" s="373" t="s">
        <v>241</v>
      </c>
      <c r="R24" s="374" t="b">
        <f>IF(AND(A25=1,M25=0),TRUE)</f>
        <v>0</v>
      </c>
      <c r="S24" s="484"/>
      <c r="U24" s="442"/>
      <c r="V24" s="380"/>
      <c r="W24" s="380"/>
      <c r="X24" s="380" t="str">
        <f>H24</f>
        <v>B:Q1</v>
      </c>
      <c r="Y24" s="456"/>
      <c r="Z24" s="457"/>
      <c r="AA24" s="466">
        <f>IF($A$25&gt;0,1,0)</f>
        <v>0</v>
      </c>
      <c r="AB24" s="457"/>
      <c r="AC24" s="461">
        <f>IF($A$25=1,1,0)</f>
        <v>0</v>
      </c>
      <c r="AD24" s="458"/>
      <c r="AE24" s="458"/>
      <c r="AF24" s="458"/>
      <c r="AG24" s="458"/>
      <c r="AH24" s="458"/>
      <c r="AI24" s="458"/>
      <c r="AJ24" s="458"/>
      <c r="AK24" s="458"/>
      <c r="AL24" s="458"/>
      <c r="AM24" s="458"/>
      <c r="AN24" s="458"/>
      <c r="AO24" s="458"/>
      <c r="AP24" s="458"/>
      <c r="AQ24" s="458"/>
      <c r="AR24" s="458"/>
      <c r="AS24" s="458"/>
      <c r="AT24" s="474"/>
      <c r="AU24" s="458"/>
      <c r="AV24" s="474"/>
      <c r="AW24" s="461">
        <f>IF($A$25=1,1,0)</f>
        <v>0</v>
      </c>
      <c r="AX24" s="458"/>
      <c r="AY24" s="458"/>
      <c r="AZ24" s="458"/>
      <c r="BA24" s="474"/>
      <c r="BB24" s="478"/>
      <c r="BC24" s="458"/>
      <c r="BD24" s="447"/>
      <c r="BE24" s="376"/>
    </row>
    <row r="25" spans="1:57" ht="24" customHeight="1" thickBot="1">
      <c r="A25" s="732">
        <f>IF(AND(B25=1,C25=1),1,IF(AND(B25=1,C25=2),2,IF(AND(B25=1,C25=0),0,IF(AND(B25=2),-2,IF(AND(B25=0),-1)))))</f>
        <v>-1</v>
      </c>
      <c r="B25" s="733">
        <v>0</v>
      </c>
      <c r="C25" s="644">
        <v>0</v>
      </c>
      <c r="D25" s="516"/>
      <c r="E25" s="377"/>
      <c r="H25" s="364"/>
      <c r="I25" s="364"/>
      <c r="J25" s="364"/>
      <c r="K25" s="18" t="s">
        <v>163</v>
      </c>
      <c r="M25" s="734">
        <v>0</v>
      </c>
      <c r="O25" s="378"/>
      <c r="P25" s="378"/>
      <c r="Q25" s="358" t="s">
        <v>191</v>
      </c>
      <c r="R25" s="840" t="s">
        <v>179</v>
      </c>
      <c r="S25" s="484"/>
      <c r="U25" s="452"/>
      <c r="V25" s="441"/>
      <c r="W25" s="380"/>
      <c r="X25" s="380" t="str">
        <f>O24&amp;"-1"</f>
        <v>Q1-1-1</v>
      </c>
      <c r="Y25" s="456"/>
      <c r="Z25" s="457"/>
      <c r="AB25" s="457"/>
      <c r="AD25" s="462">
        <f>IF(AND(A25=1,$M$25=1),1,0)</f>
        <v>0</v>
      </c>
      <c r="AE25" s="458"/>
      <c r="AF25" s="458"/>
      <c r="AG25" s="458"/>
      <c r="AH25" s="458"/>
      <c r="AI25" s="458"/>
      <c r="AJ25" s="458"/>
      <c r="AK25" s="458"/>
      <c r="AL25" s="458"/>
      <c r="AM25" s="458"/>
      <c r="AN25" s="458"/>
      <c r="AO25" s="458"/>
      <c r="AP25" s="458"/>
      <c r="AQ25" s="458"/>
      <c r="AR25" s="458"/>
      <c r="AS25" s="458"/>
      <c r="AT25" s="474"/>
      <c r="AU25" s="458"/>
      <c r="AV25" s="474"/>
      <c r="AX25" s="458"/>
      <c r="AY25" s="458"/>
      <c r="AZ25" s="458"/>
      <c r="BA25" s="474"/>
      <c r="BB25" s="478"/>
      <c r="BC25" s="458"/>
      <c r="BD25" s="447"/>
      <c r="BE25" s="376"/>
    </row>
    <row r="26" spans="1:57" ht="24" customHeight="1" thickBot="1">
      <c r="A26" s="585"/>
      <c r="B26" s="571"/>
      <c r="C26" s="571"/>
      <c r="D26" s="485"/>
      <c r="H26" s="364"/>
      <c r="I26" s="364"/>
      <c r="J26" s="364"/>
      <c r="K26" s="18" t="s">
        <v>164</v>
      </c>
      <c r="L26" s="8"/>
      <c r="M26" s="734"/>
      <c r="O26" s="378"/>
      <c r="P26" s="378"/>
      <c r="Q26" s="358" t="s">
        <v>189</v>
      </c>
      <c r="R26" s="840"/>
      <c r="S26" s="484"/>
      <c r="U26" s="452"/>
      <c r="V26" s="443">
        <f>IF(AND(A25=1,M25=2),5,0)</f>
        <v>0</v>
      </c>
      <c r="W26" s="444">
        <f>IF(AND(A25=1,M25=2),1,0)</f>
        <v>0</v>
      </c>
      <c r="X26" s="380" t="str">
        <f>O24&amp;"-2"</f>
        <v>Q1-1-2</v>
      </c>
      <c r="Y26" s="456"/>
      <c r="Z26" s="457"/>
      <c r="AA26" s="457"/>
      <c r="AB26" s="462">
        <f>IF(AND(A25=1,$M$25=2),1,0)</f>
        <v>0</v>
      </c>
      <c r="AC26" s="458"/>
      <c r="AD26" s="458"/>
      <c r="AE26" s="462">
        <f>IF(AND(A25=1,$M$25=2),1,0)</f>
        <v>0</v>
      </c>
      <c r="AF26" s="458"/>
      <c r="AG26" s="458"/>
      <c r="AH26" s="458"/>
      <c r="AI26" s="458"/>
      <c r="AJ26" s="458"/>
      <c r="AK26" s="458"/>
      <c r="AL26" s="458"/>
      <c r="AM26" s="458"/>
      <c r="AN26" s="458"/>
      <c r="AO26" s="458"/>
      <c r="AP26" s="458"/>
      <c r="AQ26" s="458"/>
      <c r="AR26" s="458"/>
      <c r="AS26" s="458"/>
      <c r="AT26" s="474"/>
      <c r="AU26" s="458"/>
      <c r="AV26" s="474"/>
      <c r="AW26" s="458"/>
      <c r="AX26" s="458"/>
      <c r="AY26" s="458"/>
      <c r="AZ26" s="458"/>
      <c r="BA26" s="474"/>
      <c r="BB26" s="478"/>
      <c r="BC26" s="458"/>
      <c r="BD26" s="448">
        <f>IF(AND(A25=1,$M$25=2),1,0)</f>
        <v>0</v>
      </c>
      <c r="BE26" s="376"/>
    </row>
    <row r="27" spans="1:57" ht="24" customHeight="1" thickBot="1">
      <c r="A27" s="410"/>
      <c r="B27" s="651">
        <f>IF(OR(A31=0,B31=0),0,1)</f>
        <v>1</v>
      </c>
      <c r="C27" s="652"/>
      <c r="D27" s="485"/>
      <c r="H27" s="364"/>
      <c r="I27" s="364"/>
      <c r="J27" s="364"/>
      <c r="K27" s="379"/>
      <c r="L27" s="8"/>
      <c r="M27" s="734"/>
      <c r="O27" s="378"/>
      <c r="P27" s="378"/>
      <c r="Q27" s="358" t="s">
        <v>3</v>
      </c>
      <c r="R27" s="347"/>
      <c r="S27" s="484"/>
      <c r="U27" s="452"/>
      <c r="V27" s="443">
        <f>IF(AND(A25=1,M25=3),5,0)</f>
        <v>0</v>
      </c>
      <c r="W27" s="444">
        <f>IF(AND(A25=1,M25=3),1,0)</f>
        <v>0</v>
      </c>
      <c r="X27" s="380" t="str">
        <f>O24&amp;"-3"</f>
        <v>Q1-1-3</v>
      </c>
      <c r="Y27" s="456"/>
      <c r="Z27" s="457"/>
      <c r="AA27" s="457"/>
      <c r="AB27" s="462">
        <f>IF(AND(A25=1,$M$25=3),1,0)</f>
        <v>0</v>
      </c>
      <c r="AC27" s="458"/>
      <c r="AD27" s="462">
        <f>IF(AND(A25=1,$M$25=3),1,0)</f>
        <v>0</v>
      </c>
      <c r="AE27" s="458"/>
      <c r="AF27" s="458"/>
      <c r="AG27" s="458"/>
      <c r="AH27" s="458"/>
      <c r="AI27" s="458"/>
      <c r="AJ27" s="458"/>
      <c r="AK27" s="458"/>
      <c r="AL27" s="458"/>
      <c r="AM27" s="458"/>
      <c r="AN27" s="458"/>
      <c r="AO27" s="458"/>
      <c r="AP27" s="458"/>
      <c r="AQ27" s="458"/>
      <c r="AR27" s="458"/>
      <c r="AS27" s="458"/>
      <c r="AT27" s="474"/>
      <c r="AU27" s="458"/>
      <c r="AV27" s="474"/>
      <c r="AW27" s="458"/>
      <c r="AX27" s="458"/>
      <c r="AY27" s="458"/>
      <c r="AZ27" s="458"/>
      <c r="BA27" s="474"/>
      <c r="BB27" s="478"/>
      <c r="BC27" s="458"/>
      <c r="BD27" s="448">
        <f>IF(AND(A25=1,$M$25=3),1,0)</f>
        <v>0</v>
      </c>
      <c r="BE27" s="376"/>
    </row>
    <row r="28" spans="1:57" ht="6" customHeight="1">
      <c r="A28" s="362"/>
      <c r="B28" s="645"/>
      <c r="C28" s="571"/>
      <c r="D28" s="485"/>
      <c r="H28" s="364"/>
      <c r="I28" s="364"/>
      <c r="J28" s="364"/>
      <c r="K28" s="380"/>
      <c r="L28" s="8"/>
      <c r="M28" s="734"/>
      <c r="O28" s="378"/>
      <c r="P28" s="378"/>
      <c r="Q28" s="381"/>
      <c r="R28" s="347"/>
      <c r="S28" s="484"/>
      <c r="U28" s="442"/>
      <c r="V28" s="380"/>
      <c r="W28" s="380"/>
      <c r="X28" s="380"/>
      <c r="Y28" s="463"/>
      <c r="Z28" s="464"/>
      <c r="AA28" s="464"/>
      <c r="AB28" s="464"/>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59"/>
      <c r="AZ28" s="459"/>
      <c r="BA28" s="474"/>
      <c r="BB28" s="478"/>
      <c r="BC28" s="459"/>
      <c r="BD28" s="447"/>
      <c r="BE28" s="376"/>
    </row>
    <row r="29" spans="1:57" ht="6" customHeight="1">
      <c r="A29" s="362"/>
      <c r="B29" s="645"/>
      <c r="C29" s="571"/>
      <c r="D29" s="485"/>
      <c r="H29" s="364"/>
      <c r="I29" s="364"/>
      <c r="J29" s="364"/>
      <c r="K29" s="380"/>
      <c r="L29" s="8"/>
      <c r="M29" s="734"/>
      <c r="O29" s="378"/>
      <c r="P29" s="378"/>
      <c r="Q29" s="358"/>
      <c r="R29" s="347"/>
      <c r="S29" s="484"/>
      <c r="U29" s="442"/>
      <c r="V29" s="380"/>
      <c r="W29" s="380"/>
      <c r="X29" s="380"/>
      <c r="Y29" s="463"/>
      <c r="Z29" s="464"/>
      <c r="AA29" s="464"/>
      <c r="AB29" s="464"/>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74"/>
      <c r="BB29" s="478"/>
      <c r="BC29" s="459"/>
      <c r="BD29" s="447"/>
      <c r="BE29" s="376"/>
    </row>
    <row r="30" spans="1:57" ht="24" customHeight="1">
      <c r="A30" s="593" t="s">
        <v>376</v>
      </c>
      <c r="B30" s="653" t="s">
        <v>377</v>
      </c>
      <c r="C30" s="654"/>
      <c r="D30" s="516"/>
      <c r="H30" s="378"/>
      <c r="I30" s="364"/>
      <c r="J30" s="364"/>
      <c r="K30" s="382"/>
      <c r="L30" s="370" t="s">
        <v>59</v>
      </c>
      <c r="M30" s="734"/>
      <c r="O30" s="371" t="s">
        <v>53</v>
      </c>
      <c r="P30" s="372"/>
      <c r="Q30" s="369" t="s">
        <v>4</v>
      </c>
      <c r="R30" s="374" t="b">
        <f>IF(AND(A25=1,M31=0),TRUE)</f>
        <v>0</v>
      </c>
      <c r="S30" s="484"/>
      <c r="U30" s="442"/>
      <c r="V30" s="380"/>
      <c r="W30" s="380"/>
      <c r="X30" s="380" t="str">
        <f>O30</f>
        <v>Q1-2</v>
      </c>
      <c r="Y30" s="463"/>
      <c r="Z30" s="464"/>
      <c r="AA30" s="464"/>
      <c r="AB30" s="464"/>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74"/>
      <c r="BB30" s="478"/>
      <c r="BC30" s="459"/>
      <c r="BD30" s="447"/>
      <c r="BE30" s="376"/>
    </row>
    <row r="31" spans="1:57" ht="24" customHeight="1">
      <c r="A31" s="730">
        <f>IF(AND(A25=1,M25=1),1,IF(AND(A25=1,M25=2),2,IF(AND(A25=1,M25=3),3,IF(AND(A25=1,M25=0),0,IF(AND(A25=-1),-1,IF(AND(B25=2),-2,IF(AND(A25=0),-3,IF(AND(A25=2),-4,-5))))))))</f>
        <v>-1</v>
      </c>
      <c r="B31" s="731">
        <f>IF(AND(A25=1,M31=1),1,IF(AND(A25=1,M31=2),2,IF(AND(A25=1,M31=3),3,IF(AND(A25=1,M31=0),0,IF(AND(A25=-1),-1,IF(AND(B25=2),-2,IF(AND(A25=0),-3,IF(AND(A25=2),-4,-5))))))))</f>
        <v>-1</v>
      </c>
      <c r="C31" s="654"/>
      <c r="D31" s="516"/>
      <c r="H31" s="378"/>
      <c r="I31" s="364"/>
      <c r="J31" s="364"/>
      <c r="K31" s="382"/>
      <c r="L31" s="8"/>
      <c r="M31" s="734">
        <v>0</v>
      </c>
      <c r="O31" s="378"/>
      <c r="P31" s="378"/>
      <c r="Q31" s="358" t="s">
        <v>46</v>
      </c>
      <c r="R31" s="840" t="s">
        <v>180</v>
      </c>
      <c r="S31" s="484"/>
      <c r="U31" s="442"/>
      <c r="V31" s="380"/>
      <c r="W31" s="380"/>
      <c r="X31" s="380" t="str">
        <f>O30&amp;"-1"</f>
        <v>Q1-2-1</v>
      </c>
      <c r="Y31" s="463"/>
      <c r="Z31" s="464"/>
      <c r="AA31" s="464"/>
      <c r="AB31" s="464"/>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74"/>
      <c r="BB31" s="478"/>
      <c r="BC31" s="459"/>
      <c r="BD31" s="447"/>
      <c r="BE31" s="376"/>
    </row>
    <row r="32" spans="1:57" ht="24" customHeight="1">
      <c r="A32" s="585"/>
      <c r="B32" s="655"/>
      <c r="C32" s="654"/>
      <c r="D32" s="485"/>
      <c r="H32" s="378"/>
      <c r="I32" s="364"/>
      <c r="J32" s="364"/>
      <c r="K32" s="382"/>
      <c r="L32" s="8"/>
      <c r="M32" s="734"/>
      <c r="O32" s="378"/>
      <c r="P32" s="378"/>
      <c r="Q32" s="358" t="s">
        <v>47</v>
      </c>
      <c r="R32" s="840"/>
      <c r="S32" s="484"/>
      <c r="U32" s="453">
        <f>IF(AND(A25=1,M31=2),15,0)</f>
        <v>0</v>
      </c>
      <c r="V32" s="380"/>
      <c r="W32" s="444">
        <f>IF(AND(A25=1,M31=2),1,0)</f>
        <v>0</v>
      </c>
      <c r="X32" s="380" t="str">
        <f>O30&amp;"-2"</f>
        <v>Q1-2-2</v>
      </c>
      <c r="Y32" s="456"/>
      <c r="Z32" s="457"/>
      <c r="AA32" s="457"/>
      <c r="AB32" s="457"/>
      <c r="AC32" s="457"/>
      <c r="AD32" s="458"/>
      <c r="AE32" s="458"/>
      <c r="AF32" s="458"/>
      <c r="AG32" s="458"/>
      <c r="AH32" s="458"/>
      <c r="AI32" s="462">
        <f>IF(AND($A$25=1,$M$31=2),1,0)</f>
        <v>0</v>
      </c>
      <c r="AJ32" s="458"/>
      <c r="AK32" s="458"/>
      <c r="AL32" s="458"/>
      <c r="AM32" s="458"/>
      <c r="AN32" s="458"/>
      <c r="AO32" s="458"/>
      <c r="AP32" s="458"/>
      <c r="AQ32" s="458"/>
      <c r="AR32" s="458"/>
      <c r="AS32" s="458"/>
      <c r="AT32" s="474"/>
      <c r="AU32" s="458"/>
      <c r="AV32" s="474"/>
      <c r="AW32" s="458"/>
      <c r="AX32" s="458"/>
      <c r="AY32" s="458"/>
      <c r="AZ32" s="458"/>
      <c r="BA32" s="474"/>
      <c r="BB32" s="478"/>
      <c r="BC32" s="458"/>
      <c r="BD32" s="449">
        <f>IF(AND(A25=1,M31=2),1,0)</f>
        <v>0</v>
      </c>
      <c r="BE32" s="376"/>
    </row>
    <row r="33" spans="1:57" ht="24" customHeight="1">
      <c r="B33" s="654"/>
      <c r="C33" s="654"/>
      <c r="D33" s="516"/>
      <c r="H33" s="364"/>
      <c r="I33" s="364"/>
      <c r="J33" s="364"/>
      <c r="K33" s="383"/>
      <c r="L33" s="8"/>
      <c r="M33" s="734"/>
      <c r="O33" s="378"/>
      <c r="P33" s="378"/>
      <c r="Q33" s="358" t="s">
        <v>48</v>
      </c>
      <c r="R33" s="347"/>
      <c r="S33" s="484"/>
      <c r="U33" s="442"/>
      <c r="V33" s="380"/>
      <c r="W33" s="380"/>
      <c r="X33" s="380" t="str">
        <f>O30&amp;"-3"</f>
        <v>Q1-2-3</v>
      </c>
      <c r="Y33" s="463"/>
      <c r="Z33" s="464"/>
      <c r="AA33" s="465"/>
      <c r="AB33" s="464"/>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74"/>
      <c r="BB33" s="478"/>
      <c r="BC33" s="459"/>
      <c r="BD33" s="447"/>
      <c r="BE33" s="376"/>
    </row>
    <row r="34" spans="1:57" ht="6" customHeight="1">
      <c r="A34" s="362"/>
      <c r="B34" s="645"/>
      <c r="C34" s="571"/>
      <c r="D34" s="485"/>
      <c r="H34" s="364"/>
      <c r="I34" s="364"/>
      <c r="J34" s="364"/>
      <c r="K34" s="364"/>
      <c r="L34" s="364"/>
      <c r="M34" s="736"/>
      <c r="N34" s="364"/>
      <c r="O34" s="364"/>
      <c r="P34" s="364"/>
      <c r="Q34" s="364"/>
      <c r="R34" s="364"/>
      <c r="S34" s="484"/>
      <c r="U34" s="442"/>
      <c r="V34" s="380"/>
      <c r="W34" s="380"/>
      <c r="X34" s="380"/>
      <c r="Y34" s="471"/>
      <c r="Z34" s="472"/>
      <c r="AA34" s="472"/>
      <c r="AB34" s="472"/>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4"/>
      <c r="BB34" s="478"/>
      <c r="BC34" s="473"/>
      <c r="BD34" s="447"/>
      <c r="BE34" s="355"/>
    </row>
    <row r="35" spans="1:57" ht="6" customHeight="1">
      <c r="A35" s="362"/>
      <c r="B35" s="645"/>
      <c r="C35" s="571"/>
      <c r="D35" s="485"/>
      <c r="H35" s="364"/>
      <c r="I35" s="364"/>
      <c r="J35" s="364"/>
      <c r="K35" s="384"/>
      <c r="L35" s="8"/>
      <c r="M35" s="734"/>
      <c r="O35" s="378"/>
      <c r="P35" s="378"/>
      <c r="Q35" s="358"/>
      <c r="R35" s="347"/>
      <c r="S35" s="484"/>
      <c r="U35" s="442"/>
      <c r="V35" s="380"/>
      <c r="W35" s="380"/>
      <c r="X35" s="380"/>
      <c r="Y35" s="471"/>
      <c r="Z35" s="472"/>
      <c r="AA35" s="472"/>
      <c r="AB35" s="472"/>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4"/>
      <c r="BB35" s="478"/>
      <c r="BC35" s="473"/>
      <c r="BD35" s="447"/>
      <c r="BE35" s="355"/>
    </row>
    <row r="36" spans="1:57" ht="30.75" thickBot="1">
      <c r="A36" s="594" t="s">
        <v>374</v>
      </c>
      <c r="B36" s="650" t="s">
        <v>361</v>
      </c>
      <c r="C36" s="646" t="s">
        <v>363</v>
      </c>
      <c r="D36" s="485"/>
      <c r="H36" s="385" t="s">
        <v>60</v>
      </c>
      <c r="I36" s="36"/>
      <c r="J36" s="36"/>
      <c r="K36" s="373" t="s">
        <v>436</v>
      </c>
      <c r="L36" s="370" t="s">
        <v>0</v>
      </c>
      <c r="M36" s="735"/>
      <c r="N36" s="354"/>
      <c r="O36" s="386" t="s">
        <v>58</v>
      </c>
      <c r="P36" s="372"/>
      <c r="Q36" s="369" t="s">
        <v>165</v>
      </c>
      <c r="R36" s="374" t="b">
        <f>IF(AND(A37=1,M37=0),TRUE)</f>
        <v>0</v>
      </c>
      <c r="S36" s="484"/>
      <c r="U36" s="442"/>
      <c r="V36" s="380"/>
      <c r="W36" s="380"/>
      <c r="X36" s="380" t="str">
        <f>H36</f>
        <v>B:Q2</v>
      </c>
      <c r="Y36" s="456"/>
      <c r="Z36" s="457"/>
      <c r="AA36" s="461">
        <f>IF($A$37&gt;0,1,0)</f>
        <v>0</v>
      </c>
      <c r="AB36" s="457"/>
      <c r="AC36" s="458"/>
      <c r="AD36" s="458"/>
      <c r="AE36" s="458"/>
      <c r="AF36" s="458"/>
      <c r="AG36" s="458"/>
      <c r="AH36" s="458"/>
      <c r="AI36" s="458"/>
      <c r="AJ36" s="458"/>
      <c r="AK36" s="458"/>
      <c r="AL36" s="458"/>
      <c r="AM36" s="458"/>
      <c r="AN36" s="458"/>
      <c r="AO36" s="458"/>
      <c r="AP36" s="458"/>
      <c r="AQ36" s="458"/>
      <c r="AR36" s="458"/>
      <c r="AS36" s="458"/>
      <c r="AT36" s="474"/>
      <c r="AU36" s="458"/>
      <c r="AV36" s="474"/>
      <c r="AW36" s="458"/>
      <c r="AX36" s="458"/>
      <c r="AY36" s="458"/>
      <c r="AZ36" s="458"/>
      <c r="BA36" s="474"/>
      <c r="BB36" s="478"/>
      <c r="BC36" s="458"/>
      <c r="BD36" s="447"/>
      <c r="BE36" s="355"/>
    </row>
    <row r="37" spans="1:57" ht="24" customHeight="1" thickBot="1">
      <c r="A37" s="725">
        <f>IF(AND(B37=1,C37=1),1,IF(AND(B37=1,C37=2),2,IF(AND(B37=1,C37=0),0,IF(AND(B37=2),-2,IF(AND(B37=0),-1)))))</f>
        <v>-1</v>
      </c>
      <c r="B37" s="729">
        <f>B25</f>
        <v>0</v>
      </c>
      <c r="C37" s="644">
        <v>0</v>
      </c>
      <c r="D37" s="516"/>
      <c r="H37" s="364"/>
      <c r="I37" s="364"/>
      <c r="J37" s="364"/>
      <c r="K37" s="18" t="s">
        <v>49</v>
      </c>
      <c r="M37" s="734">
        <v>0</v>
      </c>
      <c r="O37" s="378"/>
      <c r="P37" s="378"/>
      <c r="Q37" s="358" t="s">
        <v>35</v>
      </c>
      <c r="R37" s="840" t="s">
        <v>180</v>
      </c>
      <c r="S37" s="484"/>
      <c r="U37" s="442"/>
      <c r="V37" s="380"/>
      <c r="W37" s="380"/>
      <c r="X37" s="380" t="str">
        <f>O36&amp;"-1"</f>
        <v>Q2-1-1</v>
      </c>
      <c r="Y37" s="463"/>
      <c r="Z37" s="464"/>
      <c r="AA37" s="506"/>
      <c r="AB37" s="464"/>
      <c r="AC37" s="459"/>
      <c r="AD37" s="459"/>
      <c r="AE37" s="459"/>
      <c r="AF37" s="459"/>
      <c r="AG37" s="459"/>
      <c r="AH37" s="459"/>
      <c r="AI37" s="459"/>
      <c r="AJ37" s="459"/>
      <c r="AK37" s="459"/>
      <c r="AL37" s="459"/>
      <c r="AM37" s="459"/>
      <c r="AN37" s="459"/>
      <c r="AO37" s="459"/>
      <c r="AP37" s="459"/>
      <c r="AQ37" s="459"/>
      <c r="AR37" s="459"/>
      <c r="AS37" s="459"/>
      <c r="AT37" s="459"/>
      <c r="AU37" s="459"/>
      <c r="AV37" s="459"/>
      <c r="AW37" s="459"/>
      <c r="AX37" s="459"/>
      <c r="AY37" s="459"/>
      <c r="AZ37" s="459"/>
      <c r="BA37" s="474"/>
      <c r="BB37" s="478"/>
      <c r="BC37" s="459"/>
      <c r="BD37" s="447"/>
      <c r="BE37" s="355"/>
    </row>
    <row r="38" spans="1:57" ht="24" customHeight="1" thickBot="1">
      <c r="A38" s="585"/>
      <c r="B38" s="645"/>
      <c r="C38" s="571"/>
      <c r="D38" s="485"/>
      <c r="E38" s="377"/>
      <c r="H38" s="364"/>
      <c r="I38" s="364"/>
      <c r="J38" s="364"/>
      <c r="K38" s="18" t="s">
        <v>2</v>
      </c>
      <c r="L38" s="8"/>
      <c r="M38" s="734"/>
      <c r="O38" s="378"/>
      <c r="P38" s="378"/>
      <c r="Q38" s="358" t="s">
        <v>36</v>
      </c>
      <c r="R38" s="840"/>
      <c r="S38" s="484"/>
      <c r="U38" s="442"/>
      <c r="V38" s="380"/>
      <c r="W38" s="380"/>
      <c r="X38" s="380" t="str">
        <f>O36&amp;"-2"</f>
        <v>Q2-1-2</v>
      </c>
      <c r="Y38" s="456"/>
      <c r="Z38" s="457"/>
      <c r="AA38" s="768">
        <f>IF(AND(A37=1,$M$37=2),1,0)</f>
        <v>0</v>
      </c>
      <c r="AB38" s="457"/>
      <c r="AC38" s="458"/>
      <c r="AD38" s="458"/>
      <c r="AE38" s="458"/>
      <c r="AF38" s="458"/>
      <c r="AG38" s="458"/>
      <c r="AH38" s="458"/>
      <c r="AI38" s="458"/>
      <c r="AJ38" s="458"/>
      <c r="AK38" s="458"/>
      <c r="AL38" s="458"/>
      <c r="AM38" s="458"/>
      <c r="AN38" s="458"/>
      <c r="AO38" s="458"/>
      <c r="AP38" s="458"/>
      <c r="AQ38" s="458"/>
      <c r="AR38" s="458"/>
      <c r="AS38" s="458"/>
      <c r="AT38" s="474"/>
      <c r="AU38" s="458"/>
      <c r="AV38" s="474"/>
      <c r="AW38" s="458"/>
      <c r="AX38" s="458"/>
      <c r="AY38" s="458"/>
      <c r="AZ38" s="458"/>
      <c r="BA38" s="474"/>
      <c r="BB38" s="478"/>
      <c r="BC38" s="458"/>
      <c r="BD38" s="447"/>
      <c r="BE38" s="355"/>
    </row>
    <row r="39" spans="1:57" ht="24" customHeight="1" thickBot="1">
      <c r="A39" s="410"/>
      <c r="B39" s="724">
        <f>IF(OR(A43=0,B43=0,C43=0),0,1)</f>
        <v>1</v>
      </c>
      <c r="C39" s="654"/>
      <c r="D39" s="485"/>
      <c r="H39" s="364"/>
      <c r="I39" s="364"/>
      <c r="J39" s="364"/>
      <c r="K39" s="364"/>
      <c r="L39" s="8"/>
      <c r="M39" s="734"/>
      <c r="O39" s="378"/>
      <c r="P39" s="378"/>
      <c r="Q39" s="358" t="s">
        <v>37</v>
      </c>
      <c r="R39" s="347"/>
      <c r="S39" s="484"/>
      <c r="U39" s="452"/>
      <c r="V39" s="443">
        <f>IF(AND(A37=1,M37=3),5,0)</f>
        <v>0</v>
      </c>
      <c r="W39" s="444">
        <f>IF(AND(A37=1,M37=3),1,0)</f>
        <v>0</v>
      </c>
      <c r="X39" s="380" t="str">
        <f>O36&amp;"-3"</f>
        <v>Q2-1-3</v>
      </c>
      <c r="Y39" s="456"/>
      <c r="Z39" s="457"/>
      <c r="AA39" s="457"/>
      <c r="AB39" s="462">
        <f>IF(AND(A37=1,$M$37=3),1,0)</f>
        <v>0</v>
      </c>
      <c r="AC39" s="462">
        <f>IF(AND(A37=1,$M$37=3),1,0)</f>
        <v>0</v>
      </c>
      <c r="AD39" s="462">
        <f>IF(AND(A37=1,$M$37=3),1,0)</f>
        <v>0</v>
      </c>
      <c r="AE39" s="458"/>
      <c r="AF39" s="458"/>
      <c r="AG39" s="458"/>
      <c r="AH39" s="458"/>
      <c r="AI39" s="458"/>
      <c r="AJ39" s="458"/>
      <c r="AK39" s="458"/>
      <c r="AL39" s="458"/>
      <c r="AM39" s="458"/>
      <c r="AN39" s="458"/>
      <c r="AO39" s="458"/>
      <c r="AP39" s="458"/>
      <c r="AQ39" s="458"/>
      <c r="AR39" s="458"/>
      <c r="AS39" s="458"/>
      <c r="AT39" s="474"/>
      <c r="AU39" s="458"/>
      <c r="AV39" s="474"/>
      <c r="AW39" s="458"/>
      <c r="AX39" s="458"/>
      <c r="AY39" s="458"/>
      <c r="AZ39" s="458"/>
      <c r="BA39" s="474"/>
      <c r="BB39" s="478"/>
      <c r="BC39" s="458"/>
      <c r="BD39" s="448">
        <f>IF(AND(A37=1,$M$37=3),1,0)</f>
        <v>0</v>
      </c>
      <c r="BE39" s="355"/>
    </row>
    <row r="40" spans="1:57" ht="6" customHeight="1">
      <c r="A40" s="362"/>
      <c r="B40" s="645"/>
      <c r="C40" s="649"/>
      <c r="D40" s="485"/>
      <c r="H40" s="364"/>
      <c r="I40" s="364"/>
      <c r="J40" s="364"/>
      <c r="K40" s="364"/>
      <c r="L40" s="8"/>
      <c r="M40" s="734"/>
      <c r="O40" s="378"/>
      <c r="P40" s="378"/>
      <c r="Q40" s="381"/>
      <c r="R40" s="347"/>
      <c r="S40" s="484"/>
      <c r="U40" s="442"/>
      <c r="V40" s="380"/>
      <c r="W40" s="380"/>
      <c r="X40" s="380"/>
      <c r="Y40" s="471"/>
      <c r="Z40" s="472"/>
      <c r="AA40" s="472"/>
      <c r="AB40" s="472"/>
      <c r="AC40" s="473"/>
      <c r="AD40" s="473"/>
      <c r="AE40" s="473"/>
      <c r="AF40" s="473"/>
      <c r="AG40" s="473"/>
      <c r="AH40" s="473"/>
      <c r="AI40" s="473"/>
      <c r="AJ40" s="473"/>
      <c r="AK40" s="473"/>
      <c r="AL40" s="473"/>
      <c r="AM40" s="473"/>
      <c r="AN40" s="473"/>
      <c r="AO40" s="473"/>
      <c r="AP40" s="473"/>
      <c r="AQ40" s="473"/>
      <c r="AR40" s="473"/>
      <c r="AS40" s="473"/>
      <c r="AT40" s="473"/>
      <c r="AU40" s="473"/>
      <c r="AV40" s="473"/>
      <c r="AW40" s="473"/>
      <c r="AX40" s="473"/>
      <c r="AY40" s="473"/>
      <c r="AZ40" s="473"/>
      <c r="BA40" s="474"/>
      <c r="BB40" s="478"/>
      <c r="BC40" s="473"/>
      <c r="BD40" s="447"/>
      <c r="BE40" s="355"/>
    </row>
    <row r="41" spans="1:57" ht="6" customHeight="1">
      <c r="A41" s="362"/>
      <c r="B41" s="645"/>
      <c r="C41" s="649"/>
      <c r="D41" s="485"/>
      <c r="H41" s="364"/>
      <c r="I41" s="364"/>
      <c r="J41" s="364"/>
      <c r="K41" s="364"/>
      <c r="L41" s="8"/>
      <c r="M41" s="734"/>
      <c r="O41" s="378"/>
      <c r="P41" s="378"/>
      <c r="Q41" s="358"/>
      <c r="R41" s="347"/>
      <c r="S41" s="484"/>
      <c r="U41" s="442"/>
      <c r="V41" s="380"/>
      <c r="W41" s="380"/>
      <c r="X41" s="380"/>
      <c r="Y41" s="471"/>
      <c r="Z41" s="472"/>
      <c r="AA41" s="472"/>
      <c r="AB41" s="472"/>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4"/>
      <c r="BB41" s="478"/>
      <c r="BC41" s="473"/>
      <c r="BD41" s="447"/>
      <c r="BE41" s="355"/>
    </row>
    <row r="42" spans="1:57" ht="24" customHeight="1">
      <c r="A42" s="593" t="s">
        <v>378</v>
      </c>
      <c r="B42" s="653" t="s">
        <v>379</v>
      </c>
      <c r="C42" s="653" t="s">
        <v>380</v>
      </c>
      <c r="D42" s="485"/>
      <c r="H42" s="364"/>
      <c r="I42" s="364"/>
      <c r="J42" s="364"/>
      <c r="K42" s="364"/>
      <c r="L42" s="370" t="s">
        <v>0</v>
      </c>
      <c r="M42" s="734"/>
      <c r="O42" s="386" t="s">
        <v>57</v>
      </c>
      <c r="P42" s="372"/>
      <c r="Q42" s="369" t="s">
        <v>68</v>
      </c>
      <c r="R42" s="374" t="b">
        <f>IF(AND(A37=1,M43=0),TRUE)</f>
        <v>0</v>
      </c>
      <c r="S42" s="484"/>
      <c r="U42" s="442"/>
      <c r="V42" s="380"/>
      <c r="W42" s="380"/>
      <c r="X42" s="445"/>
      <c r="Y42" s="471"/>
      <c r="Z42" s="472"/>
      <c r="AA42" s="472"/>
      <c r="AB42" s="472"/>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4"/>
      <c r="BB42" s="478"/>
      <c r="BC42" s="473"/>
      <c r="BD42" s="447"/>
      <c r="BE42" s="355"/>
    </row>
    <row r="43" spans="1:57" ht="24" customHeight="1">
      <c r="A43" s="730">
        <f>IF(AND(A37=1,M37=1),1,IF(AND(A37=1,M37=2),2,IF(AND(A37=1,M37=3),3,IF(AND(A37=1,M37=0),0,IF(AND(A37=-1),-1,IF(AND(B37=2),-2,IF(AND(A37=0),-3,IF(AND(A37=2),-4,-5))))))))</f>
        <v>-1</v>
      </c>
      <c r="B43" s="731">
        <f>IF(AND(A37=1,M43=1),1,IF(AND(A37=1,M43=2),2,IF(AND(A37=1,M43=3),3,IF(AND(A37=1,M43=0),0,IF(AND(A37=-1),-1,IF(AND(B37=2),-2,IF(AND(A37=0),-3,IF(AND(A37=2),-4,-5))))))))</f>
        <v>-1</v>
      </c>
      <c r="C43" s="731">
        <f>IF(AND(A37=1,M48=1),1,IF(AND(A37=1,M48=2),2,IF(AND(A37=1,M48=3),3,IF(AND(A37=1,M48=0),0,IF(AND(A37=-1),-1,IF(AND(B37=2),-2,IF(AND(A37=0),-3,IF(AND(A37=2),-4,-5))))))))</f>
        <v>-1</v>
      </c>
      <c r="D43" s="485"/>
      <c r="H43" s="364"/>
      <c r="I43" s="364"/>
      <c r="J43" s="364"/>
      <c r="K43" s="364"/>
      <c r="L43" s="8"/>
      <c r="M43" s="734">
        <v>0</v>
      </c>
      <c r="O43" s="378"/>
      <c r="P43" s="378"/>
      <c r="Q43" s="358" t="s">
        <v>197</v>
      </c>
      <c r="R43" s="840" t="s">
        <v>180</v>
      </c>
      <c r="S43" s="484"/>
      <c r="U43" s="452"/>
      <c r="V43" s="443">
        <f>IF(AND(A37=1,M43=1),5,0)</f>
        <v>0</v>
      </c>
      <c r="W43" s="444">
        <f>IF(AND(A37=1,M43=1),1,0)</f>
        <v>0</v>
      </c>
      <c r="X43" s="380" t="str">
        <f>O42&amp;"-1"</f>
        <v>Q2-2-1</v>
      </c>
      <c r="Y43" s="456"/>
      <c r="Z43" s="457"/>
      <c r="AA43" s="457"/>
      <c r="AB43" s="457"/>
      <c r="AC43" s="462">
        <f>IF(AND(A37=1,$M$43=1),1,0)</f>
        <v>0</v>
      </c>
      <c r="AD43" s="458"/>
      <c r="AE43" s="458"/>
      <c r="AF43" s="458"/>
      <c r="AG43" s="458"/>
      <c r="AH43" s="458"/>
      <c r="AI43" s="458"/>
      <c r="AJ43" s="458"/>
      <c r="AK43" s="458"/>
      <c r="AL43" s="458"/>
      <c r="AM43" s="458"/>
      <c r="AN43" s="458"/>
      <c r="AO43" s="458"/>
      <c r="AP43" s="458"/>
      <c r="AQ43" s="458"/>
      <c r="AR43" s="458"/>
      <c r="AS43" s="458"/>
      <c r="AT43" s="474"/>
      <c r="AU43" s="458"/>
      <c r="AV43" s="474"/>
      <c r="AW43" s="458"/>
      <c r="AX43" s="458"/>
      <c r="AY43" s="458"/>
      <c r="AZ43" s="458"/>
      <c r="BA43" s="474"/>
      <c r="BB43" s="478"/>
      <c r="BC43" s="458"/>
      <c r="BD43" s="449">
        <f>IF(AND(A37=1,M43=1),1,0)</f>
        <v>0</v>
      </c>
      <c r="BE43" s="355"/>
    </row>
    <row r="44" spans="1:57" ht="24" customHeight="1">
      <c r="A44" s="585"/>
      <c r="B44" s="655"/>
      <c r="C44" s="655"/>
      <c r="D44" s="485"/>
      <c r="H44" s="364"/>
      <c r="I44" s="364"/>
      <c r="J44" s="364"/>
      <c r="K44" s="364"/>
      <c r="L44" s="8"/>
      <c r="M44" s="737"/>
      <c r="N44" s="387"/>
      <c r="O44" s="378"/>
      <c r="P44" s="388"/>
      <c r="Q44" s="358" t="s">
        <v>188</v>
      </c>
      <c r="R44" s="840"/>
      <c r="S44" s="484"/>
      <c r="U44" s="442"/>
      <c r="V44" s="380"/>
      <c r="W44" s="380"/>
      <c r="X44" s="380" t="str">
        <f>O42&amp;"-2"</f>
        <v>Q2-2-2</v>
      </c>
      <c r="Y44" s="463"/>
      <c r="Z44" s="464"/>
      <c r="AA44" s="464"/>
      <c r="AB44" s="464"/>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74"/>
      <c r="BB44" s="478"/>
      <c r="BC44" s="459"/>
      <c r="BD44" s="447"/>
      <c r="BE44" s="355"/>
    </row>
    <row r="45" spans="1:57" ht="6" customHeight="1">
      <c r="A45" s="362"/>
      <c r="B45" s="645"/>
      <c r="C45" s="571"/>
      <c r="D45" s="485"/>
      <c r="H45" s="364"/>
      <c r="I45" s="364"/>
      <c r="J45" s="364"/>
      <c r="K45" s="364"/>
      <c r="L45" s="8"/>
      <c r="M45" s="737"/>
      <c r="N45" s="387"/>
      <c r="O45" s="378"/>
      <c r="P45" s="378"/>
      <c r="Q45" s="381"/>
      <c r="R45" s="347"/>
      <c r="S45" s="484"/>
      <c r="U45" s="442"/>
      <c r="V45" s="380"/>
      <c r="W45" s="380"/>
      <c r="X45" s="380"/>
      <c r="Y45" s="471"/>
      <c r="Z45" s="472"/>
      <c r="AA45" s="472"/>
      <c r="AB45" s="472"/>
      <c r="AC45" s="473"/>
      <c r="AD45" s="473"/>
      <c r="AE45" s="473"/>
      <c r="AF45" s="473"/>
      <c r="AG45" s="473"/>
      <c r="AH45" s="473"/>
      <c r="AI45" s="473"/>
      <c r="AJ45" s="473"/>
      <c r="AK45" s="473"/>
      <c r="AL45" s="473"/>
      <c r="AM45" s="473"/>
      <c r="AN45" s="473"/>
      <c r="AO45" s="473"/>
      <c r="AP45" s="473"/>
      <c r="AQ45" s="473"/>
      <c r="AR45" s="473"/>
      <c r="AS45" s="473"/>
      <c r="AT45" s="473"/>
      <c r="AU45" s="473"/>
      <c r="AV45" s="473"/>
      <c r="AW45" s="473"/>
      <c r="AX45" s="473"/>
      <c r="AY45" s="473"/>
      <c r="AZ45" s="473"/>
      <c r="BA45" s="474"/>
      <c r="BB45" s="478"/>
      <c r="BC45" s="473"/>
      <c r="BD45" s="447"/>
      <c r="BE45" s="355"/>
    </row>
    <row r="46" spans="1:57" ht="6" customHeight="1">
      <c r="A46" s="362"/>
      <c r="B46" s="645"/>
      <c r="C46" s="571"/>
      <c r="D46" s="485"/>
      <c r="H46" s="364"/>
      <c r="I46" s="364"/>
      <c r="J46" s="364"/>
      <c r="K46" s="364"/>
      <c r="L46" s="8"/>
      <c r="M46" s="737"/>
      <c r="N46" s="387"/>
      <c r="O46" s="388"/>
      <c r="P46" s="388"/>
      <c r="Q46" s="358"/>
      <c r="R46" s="347"/>
      <c r="S46" s="484"/>
      <c r="U46" s="442"/>
      <c r="V46" s="380"/>
      <c r="W46" s="380"/>
      <c r="X46" s="380"/>
      <c r="Y46" s="471"/>
      <c r="Z46" s="472"/>
      <c r="AA46" s="472"/>
      <c r="AB46" s="472"/>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4"/>
      <c r="BB46" s="478"/>
      <c r="BC46" s="473"/>
      <c r="BD46" s="447"/>
      <c r="BE46" s="355"/>
    </row>
    <row r="47" spans="1:57" ht="24" customHeight="1">
      <c r="A47" s="362"/>
      <c r="B47" s="645"/>
      <c r="C47" s="571"/>
      <c r="D47" s="485"/>
      <c r="H47" s="364"/>
      <c r="I47" s="364"/>
      <c r="J47" s="364"/>
      <c r="K47" s="364"/>
      <c r="L47" s="370" t="s">
        <v>0</v>
      </c>
      <c r="M47" s="734"/>
      <c r="O47" s="386" t="s">
        <v>56</v>
      </c>
      <c r="P47" s="372"/>
      <c r="Q47" s="369" t="s">
        <v>237</v>
      </c>
      <c r="R47" s="374" t="b">
        <f>IF(AND(A37=1,M48=0),TRUE)</f>
        <v>0</v>
      </c>
      <c r="S47" s="484"/>
      <c r="U47" s="442"/>
      <c r="V47" s="380"/>
      <c r="W47" s="380"/>
      <c r="X47" s="380"/>
      <c r="Y47" s="471"/>
      <c r="Z47" s="472"/>
      <c r="AA47" s="472"/>
      <c r="AB47" s="472"/>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73"/>
      <c r="BA47" s="474"/>
      <c r="BB47" s="478"/>
      <c r="BC47" s="473"/>
      <c r="BD47" s="447"/>
      <c r="BE47" s="355"/>
    </row>
    <row r="48" spans="1:57" ht="24" customHeight="1">
      <c r="A48" s="362"/>
      <c r="B48" s="571"/>
      <c r="C48" s="571"/>
      <c r="D48" s="485"/>
      <c r="H48" s="364"/>
      <c r="I48" s="364"/>
      <c r="J48" s="364"/>
      <c r="K48" s="364"/>
      <c r="L48" s="8"/>
      <c r="M48" s="734">
        <v>0</v>
      </c>
      <c r="O48" s="378"/>
      <c r="P48" s="378"/>
      <c r="Q48" s="358" t="s">
        <v>187</v>
      </c>
      <c r="R48" s="840" t="s">
        <v>180</v>
      </c>
      <c r="S48" s="484"/>
      <c r="U48" s="452"/>
      <c r="V48" s="443">
        <f>IF(AND(A37=1,M48=1),5,0)</f>
        <v>0</v>
      </c>
      <c r="W48" s="444">
        <f>IF(AND(A37=1,M48=1),1,0)</f>
        <v>0</v>
      </c>
      <c r="X48" s="380" t="str">
        <f>O47&amp;"-1"</f>
        <v>Q2-3-1</v>
      </c>
      <c r="Y48" s="456"/>
      <c r="Z48" s="457"/>
      <c r="AA48" s="457"/>
      <c r="AB48" s="457"/>
      <c r="AC48" s="462">
        <f>IF(AND(A37=1,$M$48=1),1,0)</f>
        <v>0</v>
      </c>
      <c r="AD48" s="458"/>
      <c r="AE48" s="458"/>
      <c r="AF48" s="458"/>
      <c r="AG48" s="458"/>
      <c r="AH48" s="458"/>
      <c r="AI48" s="458"/>
      <c r="AJ48" s="458"/>
      <c r="AK48" s="458"/>
      <c r="AL48" s="458"/>
      <c r="AM48" s="458"/>
      <c r="AN48" s="458"/>
      <c r="AO48" s="458"/>
      <c r="AP48" s="458"/>
      <c r="AQ48" s="458"/>
      <c r="AR48" s="458"/>
      <c r="AS48" s="458"/>
      <c r="AT48" s="474"/>
      <c r="AU48" s="458"/>
      <c r="AV48" s="474"/>
      <c r="AW48" s="458"/>
      <c r="AX48" s="458"/>
      <c r="AY48" s="458"/>
      <c r="AZ48" s="458"/>
      <c r="BA48" s="474"/>
      <c r="BB48" s="478"/>
      <c r="BC48" s="458"/>
      <c r="BD48" s="449">
        <f>IF(AND(A37=1,M48=1),1,0)</f>
        <v>0</v>
      </c>
      <c r="BE48" s="355"/>
    </row>
    <row r="49" spans="1:57" ht="24" customHeight="1">
      <c r="A49" s="362"/>
      <c r="B49" s="571"/>
      <c r="C49" s="571"/>
      <c r="D49" s="516"/>
      <c r="H49" s="364"/>
      <c r="I49" s="364"/>
      <c r="J49" s="364"/>
      <c r="K49" s="364"/>
      <c r="L49" s="8"/>
      <c r="M49" s="734"/>
      <c r="O49" s="378"/>
      <c r="P49" s="378"/>
      <c r="Q49" s="358" t="s">
        <v>188</v>
      </c>
      <c r="R49" s="840"/>
      <c r="S49" s="484"/>
      <c r="U49" s="442"/>
      <c r="V49" s="380"/>
      <c r="W49" s="380"/>
      <c r="X49" s="380" t="str">
        <f>O47&amp;"-2"</f>
        <v>Q2-3-2</v>
      </c>
      <c r="Y49" s="463"/>
      <c r="Z49" s="464"/>
      <c r="AA49" s="464"/>
      <c r="AB49" s="464"/>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74"/>
      <c r="BB49" s="478"/>
      <c r="BC49" s="459"/>
      <c r="BD49" s="447"/>
      <c r="BE49" s="355"/>
    </row>
    <row r="50" spans="1:57" ht="6" customHeight="1">
      <c r="A50" s="362"/>
      <c r="B50" s="571"/>
      <c r="C50" s="571"/>
      <c r="D50" s="485"/>
      <c r="H50" s="364"/>
      <c r="I50" s="364"/>
      <c r="J50" s="364"/>
      <c r="K50" s="364"/>
      <c r="L50" s="8"/>
      <c r="M50" s="734"/>
      <c r="O50" s="378"/>
      <c r="P50" s="378"/>
      <c r="Q50" s="381"/>
      <c r="R50" s="347"/>
      <c r="S50" s="484"/>
      <c r="U50" s="442"/>
      <c r="V50" s="380"/>
      <c r="W50" s="380"/>
      <c r="X50" s="380"/>
      <c r="Y50" s="471"/>
      <c r="Z50" s="472"/>
      <c r="AA50" s="472"/>
      <c r="AB50" s="472"/>
      <c r="AC50" s="473"/>
      <c r="AD50" s="473"/>
      <c r="AE50" s="473"/>
      <c r="AF50" s="473"/>
      <c r="AG50" s="473"/>
      <c r="AH50" s="473"/>
      <c r="AI50" s="473"/>
      <c r="AJ50" s="473"/>
      <c r="AK50" s="473"/>
      <c r="AL50" s="473"/>
      <c r="AM50" s="473"/>
      <c r="AN50" s="473"/>
      <c r="AO50" s="473"/>
      <c r="AP50" s="473"/>
      <c r="AQ50" s="473"/>
      <c r="AR50" s="473"/>
      <c r="AS50" s="473"/>
      <c r="AT50" s="473"/>
      <c r="AU50" s="473"/>
      <c r="AV50" s="473"/>
      <c r="AW50" s="473"/>
      <c r="AX50" s="473"/>
      <c r="AY50" s="473"/>
      <c r="AZ50" s="473"/>
      <c r="BA50" s="474"/>
      <c r="BB50" s="478"/>
      <c r="BC50" s="473"/>
      <c r="BD50" s="447"/>
      <c r="BE50" s="355"/>
    </row>
    <row r="51" spans="1:57" ht="6" customHeight="1">
      <c r="A51" s="362"/>
      <c r="B51" s="571"/>
      <c r="C51" s="571"/>
      <c r="D51" s="485"/>
      <c r="H51" s="364"/>
      <c r="I51" s="364"/>
      <c r="J51" s="364"/>
      <c r="K51" s="364"/>
      <c r="L51" s="8"/>
      <c r="M51" s="734"/>
      <c r="O51" s="378"/>
      <c r="P51" s="378"/>
      <c r="Q51" s="358"/>
      <c r="R51" s="347"/>
      <c r="S51" s="484"/>
      <c r="U51" s="442"/>
      <c r="V51" s="380"/>
      <c r="W51" s="380"/>
      <c r="X51" s="380"/>
      <c r="Y51" s="471"/>
      <c r="Z51" s="472"/>
      <c r="AA51" s="472"/>
      <c r="AB51" s="472"/>
      <c r="AC51" s="473"/>
      <c r="AD51" s="473"/>
      <c r="AE51" s="473"/>
      <c r="AF51" s="473"/>
      <c r="AG51" s="473"/>
      <c r="AH51" s="473"/>
      <c r="AI51" s="473"/>
      <c r="AJ51" s="473"/>
      <c r="AK51" s="473"/>
      <c r="AL51" s="473"/>
      <c r="AM51" s="473"/>
      <c r="AN51" s="473"/>
      <c r="AO51" s="473"/>
      <c r="AP51" s="473"/>
      <c r="AQ51" s="473"/>
      <c r="AR51" s="473"/>
      <c r="AS51" s="473"/>
      <c r="AT51" s="473"/>
      <c r="AU51" s="473"/>
      <c r="AV51" s="473"/>
      <c r="AW51" s="473"/>
      <c r="AX51" s="473"/>
      <c r="AY51" s="473"/>
      <c r="AZ51" s="473"/>
      <c r="BA51" s="474"/>
      <c r="BB51" s="478"/>
      <c r="BC51" s="473"/>
      <c r="BD51" s="447"/>
      <c r="BE51" s="355"/>
    </row>
    <row r="52" spans="1:57" ht="24" customHeight="1" thickBot="1">
      <c r="A52" s="594" t="s">
        <v>375</v>
      </c>
      <c r="B52" s="650" t="s">
        <v>361</v>
      </c>
      <c r="C52" s="646" t="s">
        <v>364</v>
      </c>
      <c r="D52" s="485"/>
      <c r="H52" s="389" t="s">
        <v>54</v>
      </c>
      <c r="I52" s="390"/>
      <c r="J52" s="390"/>
      <c r="K52" s="391" t="s">
        <v>38</v>
      </c>
      <c r="L52" s="370" t="s">
        <v>0</v>
      </c>
      <c r="M52" s="734"/>
      <c r="O52" s="386" t="s">
        <v>55</v>
      </c>
      <c r="P52" s="392"/>
      <c r="Q52" s="393" t="s">
        <v>84</v>
      </c>
      <c r="R52" s="374" t="b">
        <f>IF(AND(A53=1,M53=0),TRUE)</f>
        <v>0</v>
      </c>
      <c r="S52" s="484"/>
      <c r="U52" s="442"/>
      <c r="V52" s="380"/>
      <c r="W52" s="380"/>
      <c r="X52" s="380" t="str">
        <f>H52</f>
        <v>B:Q3</v>
      </c>
      <c r="Y52" s="463"/>
      <c r="Z52" s="464"/>
      <c r="AA52" s="464"/>
      <c r="AB52" s="464"/>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74"/>
      <c r="BB52" s="478"/>
      <c r="BC52" s="459"/>
      <c r="BD52" s="447"/>
      <c r="BE52" s="355"/>
    </row>
    <row r="53" spans="1:57" ht="24" customHeight="1" thickBot="1">
      <c r="A53" s="725">
        <f>IF(AND(B53=1,C53=1),1,IF(AND(B53=1,C53=2),2,IF(AND(B53=1,C53=0),0,IF(AND(B53=2),-2,IF(AND(B53=0),-1)))))</f>
        <v>-1</v>
      </c>
      <c r="B53" s="729">
        <f>B25</f>
        <v>0</v>
      </c>
      <c r="C53" s="644">
        <v>0</v>
      </c>
      <c r="D53" s="516"/>
      <c r="H53" s="364"/>
      <c r="I53" s="364"/>
      <c r="J53" s="364"/>
      <c r="K53" s="763" t="s">
        <v>1</v>
      </c>
      <c r="M53" s="734">
        <v>0</v>
      </c>
      <c r="O53" s="380"/>
      <c r="P53" s="380"/>
      <c r="Q53" s="358" t="s">
        <v>79</v>
      </c>
      <c r="R53" s="840" t="s">
        <v>180</v>
      </c>
      <c r="S53" s="484"/>
      <c r="U53" s="442"/>
      <c r="V53" s="380"/>
      <c r="W53" s="380"/>
      <c r="X53" s="380" t="str">
        <f>O52&amp;"-1"</f>
        <v>Q3-1-1</v>
      </c>
      <c r="Y53" s="456"/>
      <c r="Z53" s="457"/>
      <c r="AA53" s="462">
        <f>IF(AND(A53=1,$M$53=1),1,0)</f>
        <v>0</v>
      </c>
      <c r="AB53" s="457"/>
      <c r="AC53" s="458"/>
      <c r="AD53" s="458"/>
      <c r="AE53" s="458"/>
      <c r="AF53" s="458"/>
      <c r="AG53" s="458"/>
      <c r="AH53" s="458"/>
      <c r="AI53" s="458"/>
      <c r="AJ53" s="458"/>
      <c r="AK53" s="458"/>
      <c r="AL53" s="458"/>
      <c r="AM53" s="458"/>
      <c r="AN53" s="458"/>
      <c r="AO53" s="458"/>
      <c r="AP53" s="458"/>
      <c r="AQ53" s="458"/>
      <c r="AR53" s="458"/>
      <c r="AS53" s="458"/>
      <c r="AT53" s="474"/>
      <c r="AU53" s="458"/>
      <c r="AV53" s="474"/>
      <c r="AW53" s="458"/>
      <c r="AX53" s="458"/>
      <c r="AY53" s="458"/>
      <c r="AZ53" s="458"/>
      <c r="BA53" s="474"/>
      <c r="BB53" s="478"/>
      <c r="BC53" s="458"/>
      <c r="BD53" s="447"/>
      <c r="BE53" s="355"/>
    </row>
    <row r="54" spans="1:57" ht="24" customHeight="1">
      <c r="A54" s="585"/>
      <c r="B54" s="654"/>
      <c r="C54" s="571"/>
      <c r="D54" s="485"/>
      <c r="H54" s="364"/>
      <c r="I54" s="364"/>
      <c r="J54" s="364"/>
      <c r="K54" s="763" t="s">
        <v>2</v>
      </c>
      <c r="L54" s="8"/>
      <c r="M54" s="734"/>
      <c r="O54" s="380"/>
      <c r="P54" s="380"/>
      <c r="Q54" s="381" t="s">
        <v>80</v>
      </c>
      <c r="R54" s="840"/>
      <c r="S54" s="484"/>
      <c r="U54" s="452"/>
      <c r="V54" s="443">
        <f>IF(AND(A53=1,M53=2),5,0)</f>
        <v>0</v>
      </c>
      <c r="W54" s="444">
        <f>IF(AND(A53=1,M53=2),1,0)</f>
        <v>0</v>
      </c>
      <c r="X54" s="380" t="str">
        <f>O52&amp;"-2"</f>
        <v>Q3-1-2</v>
      </c>
      <c r="Y54" s="456"/>
      <c r="Z54" s="457"/>
      <c r="AA54" s="462">
        <f>IF(AND(A53=1,$M$53=2),1,0)</f>
        <v>0</v>
      </c>
      <c r="AB54" s="457"/>
      <c r="AC54" s="458"/>
      <c r="AD54" s="462">
        <f>IF(AND(A53=1,$M$53=2),1,0)</f>
        <v>0</v>
      </c>
      <c r="AE54" s="458"/>
      <c r="AF54" s="458"/>
      <c r="AG54" s="458"/>
      <c r="AH54" s="458"/>
      <c r="AI54" s="458"/>
      <c r="AJ54" s="458"/>
      <c r="AK54" s="458"/>
      <c r="AL54" s="458"/>
      <c r="AM54" s="458"/>
      <c r="AN54" s="458"/>
      <c r="AO54" s="458"/>
      <c r="AP54" s="458"/>
      <c r="AQ54" s="458"/>
      <c r="AR54" s="458"/>
      <c r="AS54" s="458"/>
      <c r="AT54" s="474"/>
      <c r="AU54" s="458"/>
      <c r="AV54" s="474"/>
      <c r="AW54" s="458"/>
      <c r="AX54" s="458"/>
      <c r="AY54" s="458"/>
      <c r="AZ54" s="458"/>
      <c r="BA54" s="474"/>
      <c r="BB54" s="478"/>
      <c r="BC54" s="458"/>
      <c r="BD54" s="448">
        <f>IF(AND(A53=1,$M$53=2),1,0)</f>
        <v>0</v>
      </c>
      <c r="BE54" s="355"/>
    </row>
    <row r="55" spans="1:57" ht="6.75" customHeight="1" thickBot="1">
      <c r="A55" s="362"/>
      <c r="B55" s="645"/>
      <c r="C55" s="571"/>
      <c r="D55" s="485"/>
      <c r="H55" s="364"/>
      <c r="I55" s="364"/>
      <c r="J55" s="364"/>
      <c r="K55" s="358"/>
      <c r="L55" s="8"/>
      <c r="M55" s="734"/>
      <c r="O55" s="380"/>
      <c r="P55" s="380"/>
      <c r="Q55" s="381"/>
      <c r="R55" s="394"/>
      <c r="S55" s="484"/>
      <c r="U55" s="442"/>
      <c r="V55" s="380"/>
      <c r="W55" s="380"/>
      <c r="X55" s="380"/>
      <c r="Y55" s="471"/>
      <c r="Z55" s="472"/>
      <c r="AA55" s="472"/>
      <c r="AB55" s="472"/>
      <c r="AC55" s="473"/>
      <c r="AD55" s="472"/>
      <c r="AE55" s="473"/>
      <c r="AF55" s="473"/>
      <c r="AG55" s="473"/>
      <c r="AH55" s="473"/>
      <c r="AI55" s="473"/>
      <c r="AJ55" s="473"/>
      <c r="AK55" s="473"/>
      <c r="AL55" s="473"/>
      <c r="AM55" s="473"/>
      <c r="AN55" s="473"/>
      <c r="AO55" s="473"/>
      <c r="AP55" s="473"/>
      <c r="AQ55" s="473"/>
      <c r="AR55" s="473"/>
      <c r="AS55" s="473"/>
      <c r="AT55" s="473"/>
      <c r="AU55" s="473"/>
      <c r="AV55" s="473"/>
      <c r="AW55" s="473"/>
      <c r="AX55" s="473"/>
      <c r="AY55" s="473"/>
      <c r="AZ55" s="473"/>
      <c r="BA55" s="474"/>
      <c r="BB55" s="478"/>
      <c r="BC55" s="473"/>
      <c r="BD55" s="442"/>
      <c r="BE55" s="355"/>
    </row>
    <row r="56" spans="1:57" ht="24" customHeight="1" thickBot="1">
      <c r="A56" s="593" t="s">
        <v>381</v>
      </c>
      <c r="B56" s="724">
        <f>IF(AND(A53=1,M53=1),1,IF(AND(A53=1,M53=2),2,IF(AND(A53=1,M53=3),3,IF(AND(A53=1,M53=0),0,IF(AND(A53=-1),-1,IF(AND(B53=2),-2,IF(AND(A53=0),-3,IF(AND(A53=2),-4,-5))))))))</f>
        <v>-1</v>
      </c>
      <c r="C56" s="655"/>
      <c r="D56" s="560"/>
      <c r="H56" s="364"/>
      <c r="I56" s="364"/>
      <c r="J56" s="364"/>
      <c r="K56" s="358"/>
      <c r="L56" s="8"/>
      <c r="M56" s="734"/>
      <c r="O56" s="380"/>
      <c r="P56" s="380"/>
      <c r="Q56" s="381"/>
      <c r="R56" s="394"/>
      <c r="S56" s="484"/>
      <c r="U56" s="442"/>
      <c r="V56" s="380"/>
      <c r="W56" s="380"/>
      <c r="X56" s="380"/>
      <c r="Y56" s="471"/>
      <c r="Z56" s="472"/>
      <c r="AA56" s="472"/>
      <c r="AB56" s="472"/>
      <c r="AC56" s="473"/>
      <c r="AD56" s="472"/>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4"/>
      <c r="BB56" s="478"/>
      <c r="BC56" s="473"/>
      <c r="BD56" s="442"/>
      <c r="BE56" s="355"/>
    </row>
    <row r="57" spans="1:57" s="31" customFormat="1" ht="6" customHeight="1">
      <c r="A57" s="362"/>
      <c r="B57" s="645"/>
      <c r="C57" s="571"/>
      <c r="D57" s="485"/>
      <c r="G57" s="35"/>
      <c r="H57" s="364"/>
      <c r="I57" s="364"/>
      <c r="J57" s="364"/>
      <c r="K57" s="364"/>
      <c r="L57" s="8"/>
      <c r="M57" s="734"/>
      <c r="N57" s="35"/>
      <c r="O57" s="378"/>
      <c r="P57" s="378"/>
      <c r="Q57" s="396"/>
      <c r="R57" s="347"/>
      <c r="S57" s="486"/>
      <c r="T57" s="5"/>
      <c r="U57" s="442"/>
      <c r="V57" s="380"/>
      <c r="W57" s="380"/>
      <c r="X57" s="380"/>
      <c r="Y57" s="471"/>
      <c r="Z57" s="472"/>
      <c r="AA57" s="472"/>
      <c r="AB57" s="472"/>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4"/>
      <c r="BB57" s="478"/>
      <c r="BC57" s="473"/>
      <c r="BD57" s="447"/>
      <c r="BE57" s="395"/>
    </row>
    <row r="58" spans="1:57" s="31" customFormat="1" ht="6" customHeight="1">
      <c r="A58" s="362"/>
      <c r="B58" s="645"/>
      <c r="C58" s="571"/>
      <c r="D58" s="485"/>
      <c r="G58" s="35"/>
      <c r="H58" s="364"/>
      <c r="I58" s="364"/>
      <c r="J58" s="364"/>
      <c r="K58" s="364"/>
      <c r="L58" s="8"/>
      <c r="M58" s="734"/>
      <c r="N58" s="35"/>
      <c r="O58" s="378"/>
      <c r="P58" s="378"/>
      <c r="Q58" s="396"/>
      <c r="R58" s="347"/>
      <c r="S58" s="486"/>
      <c r="T58" s="5"/>
      <c r="U58" s="442"/>
      <c r="V58" s="380"/>
      <c r="W58" s="380"/>
      <c r="X58" s="380"/>
      <c r="Y58" s="471"/>
      <c r="Z58" s="472"/>
      <c r="AA58" s="472"/>
      <c r="AB58" s="472"/>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473"/>
      <c r="BA58" s="474"/>
      <c r="BB58" s="478"/>
      <c r="BC58" s="473"/>
      <c r="BD58" s="447"/>
      <c r="BE58" s="395"/>
    </row>
    <row r="59" spans="1:57" ht="23.25" customHeight="1" thickBot="1">
      <c r="A59" s="572"/>
      <c r="B59" s="647"/>
      <c r="C59" s="648"/>
      <c r="D59" s="485"/>
      <c r="E59" s="56"/>
      <c r="F59" s="434"/>
      <c r="G59" s="57"/>
      <c r="H59" s="65"/>
      <c r="I59" s="66"/>
      <c r="J59" s="66"/>
      <c r="K59" s="75" t="str">
        <f>IF(B25=0,"B:Q0 ","")&amp;IF(A25=0,"B:Q1 ","")&amp;IF(A37=0,"B:Q2 ","")&amp;IF(A53=0,"B:Q3 ","")&amp;"のチェックを入れてください"</f>
        <v>B:Q0 のチェックを入れてください</v>
      </c>
      <c r="L59" s="76"/>
      <c r="M59" s="738"/>
      <c r="N59" s="77"/>
      <c r="O59" s="78"/>
      <c r="P59" s="78"/>
      <c r="Q59" s="75" t="str">
        <f>IF(AND(A25=1,M25=0),"Q1-1 ","")&amp;IF(AND(A25=1,M31=0),"Q1-2 ","")&amp;IF(AND(A37=1,M37=0),"Q2-1 ","")&amp;IF(AND(A37=1,M43=0),"Q2-2 ","")&amp;IF(AND(A37=1,M48=0),"Q2-3 ","")&amp;IF(AND(A53=1,M53=0),"Q3-1 ","")&amp;" のチェックを入れてください"</f>
        <v xml:space="preserve"> のチェックを入れてください</v>
      </c>
      <c r="R59" s="68"/>
      <c r="S59" s="484"/>
      <c r="U59" s="442"/>
      <c r="V59" s="380"/>
      <c r="W59" s="380"/>
      <c r="X59" s="380"/>
      <c r="Y59" s="471"/>
      <c r="Z59" s="472"/>
      <c r="AA59" s="472"/>
      <c r="AB59" s="472"/>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473"/>
      <c r="BA59" s="474"/>
      <c r="BB59" s="478"/>
      <c r="BC59" s="473"/>
      <c r="BD59" s="447"/>
      <c r="BE59" s="355"/>
    </row>
    <row r="60" spans="1:57" ht="28.5" customHeight="1">
      <c r="A60" s="362"/>
      <c r="B60" s="645"/>
      <c r="C60" s="571"/>
      <c r="D60" s="485"/>
      <c r="E60" s="555"/>
      <c r="F60" s="555"/>
      <c r="G60" s="555"/>
      <c r="H60" s="875" t="s">
        <v>487</v>
      </c>
      <c r="I60" s="875"/>
      <c r="J60" s="875"/>
      <c r="K60" s="875"/>
      <c r="L60" s="553"/>
      <c r="M60" s="739"/>
      <c r="N60" s="554"/>
      <c r="O60" s="554"/>
      <c r="P60" s="554"/>
      <c r="Q60" s="554"/>
      <c r="R60" s="555"/>
      <c r="S60" s="484"/>
      <c r="U60" s="442"/>
      <c r="V60" s="380"/>
      <c r="W60" s="380"/>
      <c r="X60" s="380"/>
      <c r="Y60" s="471"/>
      <c r="Z60" s="472"/>
      <c r="AA60" s="472"/>
      <c r="AB60" s="472"/>
      <c r="AC60" s="473"/>
      <c r="AD60" s="473"/>
      <c r="AE60" s="473"/>
      <c r="AF60" s="473"/>
      <c r="AG60" s="473"/>
      <c r="AH60" s="473"/>
      <c r="AI60" s="473"/>
      <c r="AJ60" s="473"/>
      <c r="AK60" s="473"/>
      <c r="AL60" s="473"/>
      <c r="AM60" s="473"/>
      <c r="AN60" s="473"/>
      <c r="AO60" s="473"/>
      <c r="AP60" s="473"/>
      <c r="AQ60" s="473"/>
      <c r="AR60" s="473"/>
      <c r="AS60" s="473"/>
      <c r="AT60" s="473"/>
      <c r="AU60" s="473"/>
      <c r="AV60" s="473"/>
      <c r="AW60" s="473"/>
      <c r="AX60" s="473"/>
      <c r="AY60" s="473"/>
      <c r="AZ60" s="473"/>
      <c r="BA60" s="474"/>
      <c r="BB60" s="478"/>
      <c r="BC60" s="473"/>
      <c r="BD60" s="447"/>
      <c r="BE60" s="355"/>
    </row>
    <row r="61" spans="1:57" ht="28.5" customHeight="1">
      <c r="A61" s="362"/>
      <c r="B61" s="645"/>
      <c r="C61" s="571"/>
      <c r="D61" s="485"/>
      <c r="E61" s="595"/>
      <c r="F61" s="595"/>
      <c r="G61" s="595"/>
      <c r="H61" s="368" t="s">
        <v>365</v>
      </c>
      <c r="I61" s="36"/>
      <c r="J61" s="36"/>
      <c r="K61" s="369" t="s">
        <v>366</v>
      </c>
      <c r="L61" s="596"/>
      <c r="M61" s="740"/>
      <c r="N61" s="597"/>
      <c r="O61" s="597"/>
      <c r="P61" s="597"/>
      <c r="Q61" s="597"/>
      <c r="R61" s="595"/>
      <c r="S61" s="484"/>
      <c r="U61" s="442"/>
      <c r="V61" s="380"/>
      <c r="W61" s="380"/>
      <c r="X61" s="380"/>
      <c r="Y61" s="471"/>
      <c r="Z61" s="472"/>
      <c r="AA61" s="472"/>
      <c r="AB61" s="472"/>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3"/>
      <c r="AZ61" s="473"/>
      <c r="BA61" s="474"/>
      <c r="BB61" s="478"/>
      <c r="BC61" s="473"/>
      <c r="BD61" s="447"/>
      <c r="BE61" s="355"/>
    </row>
    <row r="62" spans="1:57" ht="23.25" customHeight="1">
      <c r="A62" s="362"/>
      <c r="B62" s="645"/>
      <c r="C62" s="571"/>
      <c r="D62" s="485"/>
      <c r="H62" s="364"/>
      <c r="I62" s="366"/>
      <c r="J62" s="366"/>
      <c r="K62" s="539" t="s">
        <v>488</v>
      </c>
      <c r="L62" s="530"/>
      <c r="M62" s="737"/>
      <c r="N62" s="531"/>
      <c r="O62" s="532"/>
      <c r="P62" s="532"/>
      <c r="Q62" s="529"/>
      <c r="R62" s="839" t="s">
        <v>179</v>
      </c>
      <c r="S62" s="484"/>
      <c r="U62" s="442"/>
      <c r="V62" s="380"/>
      <c r="W62" s="380"/>
      <c r="X62" s="380"/>
      <c r="Y62" s="471"/>
      <c r="Z62" s="472"/>
      <c r="AA62" s="472"/>
      <c r="AB62" s="472"/>
      <c r="AC62" s="473"/>
      <c r="AD62" s="473"/>
      <c r="AE62" s="473"/>
      <c r="AF62" s="473"/>
      <c r="AG62" s="473"/>
      <c r="AH62" s="473"/>
      <c r="AI62" s="473"/>
      <c r="AJ62" s="473"/>
      <c r="AK62" s="473"/>
      <c r="AL62" s="473"/>
      <c r="AM62" s="473"/>
      <c r="AN62" s="473"/>
      <c r="AO62" s="473"/>
      <c r="AP62" s="473"/>
      <c r="AQ62" s="473"/>
      <c r="AR62" s="473"/>
      <c r="AS62" s="473"/>
      <c r="AT62" s="473"/>
      <c r="AU62" s="473"/>
      <c r="AV62" s="473"/>
      <c r="AW62" s="473"/>
      <c r="AX62" s="473"/>
      <c r="AY62" s="473"/>
      <c r="AZ62" s="473"/>
      <c r="BA62" s="474"/>
      <c r="BB62" s="478"/>
      <c r="BC62" s="473"/>
      <c r="BD62" s="447"/>
      <c r="BE62" s="355"/>
    </row>
    <row r="63" spans="1:57" ht="23.25" customHeight="1">
      <c r="A63" s="362"/>
      <c r="B63" s="645"/>
      <c r="C63" s="571"/>
      <c r="D63" s="485"/>
      <c r="H63" s="364"/>
      <c r="I63" s="366"/>
      <c r="J63" s="366"/>
      <c r="K63" s="539" t="s">
        <v>356</v>
      </c>
      <c r="L63" s="530"/>
      <c r="M63" s="737"/>
      <c r="N63" s="531"/>
      <c r="O63" s="532"/>
      <c r="P63" s="532"/>
      <c r="Q63" s="529"/>
      <c r="R63" s="839"/>
      <c r="S63" s="484"/>
      <c r="U63" s="442"/>
      <c r="V63" s="380"/>
      <c r="W63" s="380"/>
      <c r="X63" s="380"/>
      <c r="Y63" s="471"/>
      <c r="Z63" s="472"/>
      <c r="AA63" s="472"/>
      <c r="AB63" s="472"/>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4"/>
      <c r="BB63" s="478"/>
      <c r="BC63" s="473"/>
      <c r="BD63" s="447"/>
      <c r="BE63" s="355"/>
    </row>
    <row r="64" spans="1:57" ht="23.25" customHeight="1">
      <c r="A64" s="362"/>
      <c r="B64" s="645"/>
      <c r="C64" s="571"/>
      <c r="D64" s="485"/>
      <c r="H64" s="366"/>
      <c r="I64" s="366"/>
      <c r="J64" s="366"/>
      <c r="K64" s="366"/>
      <c r="M64" s="737"/>
      <c r="N64" s="387"/>
      <c r="O64" s="397"/>
      <c r="P64" s="397"/>
      <c r="Q64" s="592" t="str">
        <f>IF(B66=0,"C:Q0のチェックを入れてください","")</f>
        <v>C:Q0のチェックを入れてください</v>
      </c>
      <c r="R64" s="347"/>
      <c r="S64" s="484"/>
      <c r="U64" s="442"/>
      <c r="V64" s="380"/>
      <c r="W64" s="380"/>
      <c r="X64" s="380"/>
      <c r="Y64" s="471"/>
      <c r="Z64" s="472"/>
      <c r="AA64" s="472"/>
      <c r="AB64" s="472"/>
      <c r="AC64" s="473"/>
      <c r="AD64" s="473"/>
      <c r="AE64" s="473"/>
      <c r="AF64" s="473"/>
      <c r="AG64" s="473"/>
      <c r="AH64" s="473"/>
      <c r="AI64" s="473"/>
      <c r="AJ64" s="473"/>
      <c r="AK64" s="473"/>
      <c r="AL64" s="473"/>
      <c r="AM64" s="473"/>
      <c r="AN64" s="473"/>
      <c r="AO64" s="473"/>
      <c r="AP64" s="473"/>
      <c r="AQ64" s="473"/>
      <c r="AR64" s="473"/>
      <c r="AS64" s="473"/>
      <c r="AT64" s="473"/>
      <c r="AU64" s="473"/>
      <c r="AV64" s="473"/>
      <c r="AW64" s="473"/>
      <c r="AX64" s="473"/>
      <c r="AY64" s="473"/>
      <c r="AZ64" s="473"/>
      <c r="BA64" s="474"/>
      <c r="BB64" s="478"/>
      <c r="BC64" s="473"/>
      <c r="BD64" s="447"/>
      <c r="BE64" s="355"/>
    </row>
    <row r="65" spans="1:57" s="31" customFormat="1" ht="49.5" customHeight="1">
      <c r="A65" s="594" t="s">
        <v>382</v>
      </c>
      <c r="B65" s="650" t="s">
        <v>361</v>
      </c>
      <c r="C65" s="646" t="s">
        <v>362</v>
      </c>
      <c r="D65" s="485"/>
      <c r="G65" s="35"/>
      <c r="H65" s="368" t="s">
        <v>61</v>
      </c>
      <c r="I65" s="364"/>
      <c r="J65" s="364"/>
      <c r="K65" s="398" t="s">
        <v>175</v>
      </c>
      <c r="L65" s="370" t="s">
        <v>0</v>
      </c>
      <c r="M65" s="734"/>
      <c r="N65" s="35"/>
      <c r="O65" s="386" t="s">
        <v>52</v>
      </c>
      <c r="P65" s="378"/>
      <c r="Q65" s="363" t="s">
        <v>340</v>
      </c>
      <c r="R65" s="374" t="b">
        <f>IF(AND(A66=1,M66=0),TRUE)</f>
        <v>0</v>
      </c>
      <c r="S65" s="486"/>
      <c r="T65" s="5"/>
      <c r="U65" s="442"/>
      <c r="V65" s="380"/>
      <c r="W65" s="444">
        <f>IF($A$66=1,1,0)</f>
        <v>0</v>
      </c>
      <c r="X65" s="380" t="str">
        <f>H65</f>
        <v>C:Q1</v>
      </c>
      <c r="Y65" s="456"/>
      <c r="Z65" s="457"/>
      <c r="AA65" s="457"/>
      <c r="AB65" s="457"/>
      <c r="AC65" s="458"/>
      <c r="AD65" s="458"/>
      <c r="AE65" s="458"/>
      <c r="AF65" s="458"/>
      <c r="AG65" s="458"/>
      <c r="AH65" s="458"/>
      <c r="AI65" s="458"/>
      <c r="AJ65" s="458"/>
      <c r="AK65" s="458"/>
      <c r="AL65" s="458"/>
      <c r="AM65" s="458"/>
      <c r="AN65" s="458"/>
      <c r="AO65" s="458"/>
      <c r="AP65" s="458"/>
      <c r="AQ65" s="458"/>
      <c r="AR65" s="458"/>
      <c r="AS65" s="458"/>
      <c r="AT65" s="474"/>
      <c r="AU65" s="458"/>
      <c r="AV65" s="474"/>
      <c r="AW65" s="458"/>
      <c r="AX65" s="461">
        <f>IF($A$66=1,1,0)</f>
        <v>0</v>
      </c>
      <c r="AY65" s="458"/>
      <c r="AZ65" s="458"/>
      <c r="BA65" s="474"/>
      <c r="BB65" s="478"/>
      <c r="BC65" s="458"/>
      <c r="BD65" s="448">
        <f>IF($A$66=1,1,0)</f>
        <v>0</v>
      </c>
      <c r="BE65" s="395"/>
    </row>
    <row r="66" spans="1:57" ht="24" customHeight="1">
      <c r="A66" s="725">
        <f>IF(AND(B66=1,C66=1),1,IF(AND(B66=1,C66=2),2,IF(AND(B66=1,C66=0),0,IF(AND(B66=2),-2,IF(AND(B66=0),-1)))))</f>
        <v>-1</v>
      </c>
      <c r="B66" s="726">
        <v>0</v>
      </c>
      <c r="C66" s="657">
        <v>0</v>
      </c>
      <c r="D66" s="485"/>
      <c r="H66" s="364"/>
      <c r="I66" s="364"/>
      <c r="J66" s="364"/>
      <c r="K66" s="764" t="s">
        <v>339</v>
      </c>
      <c r="L66" s="370" t="s">
        <v>0</v>
      </c>
      <c r="M66" s="734">
        <v>0</v>
      </c>
      <c r="O66" s="378"/>
      <c r="P66" s="378"/>
      <c r="Q66" s="366" t="s">
        <v>190</v>
      </c>
      <c r="R66" s="840" t="s">
        <v>180</v>
      </c>
      <c r="S66" s="484"/>
      <c r="U66" s="442"/>
      <c r="V66" s="443">
        <f>IF(AND(A66=1,M66=1),5,0)</f>
        <v>0</v>
      </c>
      <c r="W66" s="380"/>
      <c r="X66" s="380" t="str">
        <f>O65&amp;"-1"</f>
        <v>Q1-1-1</v>
      </c>
      <c r="Y66" s="456"/>
      <c r="Z66" s="457"/>
      <c r="AA66" s="462">
        <f>IF(AND(A66=1,$M$66=1),1,0)</f>
        <v>0</v>
      </c>
      <c r="AB66" s="457"/>
      <c r="AC66" s="458"/>
      <c r="AD66" s="458"/>
      <c r="AE66" s="458"/>
      <c r="AF66" s="458"/>
      <c r="AG66" s="462">
        <f>IF(AND(A66=1,$M$66=1),1,0)</f>
        <v>0</v>
      </c>
      <c r="AH66" s="462">
        <f>IF(AND(A66=1,$M$66=1),1,0)</f>
        <v>0</v>
      </c>
      <c r="AI66" s="458"/>
      <c r="AJ66" s="458"/>
      <c r="AK66" s="458"/>
      <c r="AL66" s="458"/>
      <c r="AM66" s="458"/>
      <c r="AN66" s="458"/>
      <c r="AO66" s="458"/>
      <c r="AP66" s="458"/>
      <c r="AQ66" s="458"/>
      <c r="AR66" s="458"/>
      <c r="AS66" s="458"/>
      <c r="AT66" s="474"/>
      <c r="AU66" s="458"/>
      <c r="AV66" s="474"/>
      <c r="AW66" s="458"/>
      <c r="AY66" s="458"/>
      <c r="AZ66" s="458"/>
      <c r="BA66" s="474"/>
      <c r="BB66" s="478"/>
      <c r="BC66" s="458"/>
      <c r="BD66" s="447"/>
      <c r="BE66" s="355"/>
    </row>
    <row r="67" spans="1:57" ht="24" customHeight="1" thickBot="1">
      <c r="A67" s="585"/>
      <c r="B67" s="571"/>
      <c r="C67" s="571"/>
      <c r="D67" s="485"/>
      <c r="H67" s="364"/>
      <c r="I67" s="364"/>
      <c r="J67" s="364"/>
      <c r="K67" s="765" t="s">
        <v>456</v>
      </c>
      <c r="M67" s="734"/>
      <c r="O67" s="378"/>
      <c r="P67" s="378"/>
      <c r="Q67" s="366" t="s">
        <v>189</v>
      </c>
      <c r="R67" s="840"/>
      <c r="S67" s="484"/>
      <c r="U67" s="452"/>
      <c r="V67" s="443">
        <f>IF(AND(A66=1,M66=2),5,0)</f>
        <v>0</v>
      </c>
      <c r="W67" s="380"/>
      <c r="X67" s="380" t="str">
        <f>O65&amp;"-2"</f>
        <v>Q1-1-2</v>
      </c>
      <c r="Y67" s="456"/>
      <c r="Z67" s="457"/>
      <c r="AA67" s="457"/>
      <c r="AB67" s="462">
        <f>IF(AND(A66=1,$M$66=2),1,0)</f>
        <v>0</v>
      </c>
      <c r="AC67" s="458"/>
      <c r="AD67" s="458"/>
      <c r="AE67" s="790">
        <f>IF(AND(A66=1,$M$66=2),1,0)</f>
        <v>0</v>
      </c>
      <c r="AF67" s="458"/>
      <c r="AG67" s="604">
        <f>IF(AND(A66=1,$M$66=2),1,0)</f>
        <v>0</v>
      </c>
      <c r="AH67" s="604">
        <f>IF(AND(A66=1,$M$66=2),1,0)</f>
        <v>0</v>
      </c>
      <c r="AI67" s="458"/>
      <c r="AJ67" s="458"/>
      <c r="AK67" s="458"/>
      <c r="AL67" s="458"/>
      <c r="AM67" s="458"/>
      <c r="AN67" s="458"/>
      <c r="AO67" s="458"/>
      <c r="AP67" s="458"/>
      <c r="AQ67" s="458"/>
      <c r="AR67" s="458"/>
      <c r="AS67" s="458"/>
      <c r="AT67" s="474"/>
      <c r="AU67" s="458"/>
      <c r="AV67" s="474"/>
      <c r="AW67" s="458"/>
      <c r="AX67" s="458"/>
      <c r="AY67" s="458"/>
      <c r="AZ67" s="458"/>
      <c r="BA67" s="474"/>
      <c r="BB67" s="478"/>
      <c r="BC67" s="458"/>
      <c r="BD67" s="447"/>
      <c r="BE67" s="355"/>
    </row>
    <row r="68" spans="1:57" ht="24" customHeight="1" thickBot="1">
      <c r="A68" s="362"/>
      <c r="B68" s="645"/>
      <c r="C68" s="571"/>
      <c r="D68" s="485"/>
      <c r="H68" s="364"/>
      <c r="I68" s="364"/>
      <c r="J68" s="364"/>
      <c r="K68" s="399"/>
      <c r="M68" s="734"/>
      <c r="O68" s="378"/>
      <c r="P68" s="378"/>
      <c r="Q68" s="366" t="s">
        <v>3</v>
      </c>
      <c r="R68" s="347"/>
      <c r="S68" s="484"/>
      <c r="U68" s="452"/>
      <c r="V68" s="443">
        <f>IF(AND(A66=1,M66=3),5,0)</f>
        <v>0</v>
      </c>
      <c r="W68" s="380"/>
      <c r="X68" s="380" t="str">
        <f>O65&amp;"-3"</f>
        <v>Q1-1-3</v>
      </c>
      <c r="Y68" s="456"/>
      <c r="Z68" s="457"/>
      <c r="AA68" s="457"/>
      <c r="AB68" s="462">
        <f>IF(AND(A66=1,$M$66=3),1,0)</f>
        <v>0</v>
      </c>
      <c r="AC68" s="458"/>
      <c r="AD68" s="788">
        <f>IF(AND(A66=1,$M$66=3),1,0)</f>
        <v>0</v>
      </c>
      <c r="AE68" s="792"/>
      <c r="AF68" s="789"/>
      <c r="AG68" s="604">
        <f>IF(AND(A66=1,$M$66=3),1,0)</f>
        <v>0</v>
      </c>
      <c r="AH68" s="604">
        <f>IF(AND(A66=1,$M$66=3),1,0)</f>
        <v>0</v>
      </c>
      <c r="AI68" s="458"/>
      <c r="AJ68" s="458"/>
      <c r="AK68" s="458"/>
      <c r="AL68" s="458"/>
      <c r="AM68" s="458"/>
      <c r="AN68" s="458"/>
      <c r="AO68" s="458"/>
      <c r="AP68" s="458"/>
      <c r="AQ68" s="458"/>
      <c r="AR68" s="458"/>
      <c r="AS68" s="458"/>
      <c r="AT68" s="474"/>
      <c r="AU68" s="458"/>
      <c r="AV68" s="474"/>
      <c r="AW68" s="458"/>
      <c r="AX68" s="458"/>
      <c r="AY68" s="458"/>
      <c r="AZ68" s="458"/>
      <c r="BA68" s="474"/>
      <c r="BB68" s="478"/>
      <c r="BC68" s="458"/>
      <c r="BD68" s="447"/>
      <c r="BE68" s="355"/>
    </row>
    <row r="69" spans="1:57" ht="6" customHeight="1">
      <c r="A69" s="362"/>
      <c r="B69" s="645"/>
      <c r="C69" s="571"/>
      <c r="D69" s="485"/>
      <c r="H69" s="364"/>
      <c r="I69" s="364"/>
      <c r="J69" s="364"/>
      <c r="K69" s="399"/>
      <c r="M69" s="734"/>
      <c r="O69" s="378"/>
      <c r="P69" s="378"/>
      <c r="Q69" s="399"/>
      <c r="R69" s="347"/>
      <c r="S69" s="484"/>
      <c r="U69" s="442"/>
      <c r="V69" s="380"/>
      <c r="W69" s="380"/>
      <c r="X69" s="380"/>
      <c r="Y69" s="471"/>
      <c r="Z69" s="472"/>
      <c r="AA69" s="472"/>
      <c r="AB69" s="472"/>
      <c r="AC69" s="473"/>
      <c r="AD69" s="473"/>
      <c r="AE69" s="791"/>
      <c r="AF69" s="473"/>
      <c r="AG69" s="473"/>
      <c r="AH69" s="473"/>
      <c r="AI69" s="473"/>
      <c r="AJ69" s="473"/>
      <c r="AK69" s="473"/>
      <c r="AL69" s="473"/>
      <c r="AM69" s="473"/>
      <c r="AN69" s="473"/>
      <c r="AO69" s="473"/>
      <c r="AP69" s="473"/>
      <c r="AQ69" s="473"/>
      <c r="AR69" s="473"/>
      <c r="AS69" s="473"/>
      <c r="AT69" s="473"/>
      <c r="AU69" s="473"/>
      <c r="AV69" s="473"/>
      <c r="AW69" s="473"/>
      <c r="AX69" s="473"/>
      <c r="AY69" s="473"/>
      <c r="AZ69" s="473"/>
      <c r="BA69" s="474"/>
      <c r="BB69" s="478"/>
      <c r="BC69" s="473"/>
      <c r="BD69" s="447"/>
      <c r="BE69" s="355"/>
    </row>
    <row r="70" spans="1:57" ht="6" customHeight="1">
      <c r="A70" s="362"/>
      <c r="B70" s="645"/>
      <c r="C70" s="571"/>
      <c r="D70" s="485"/>
      <c r="H70" s="364"/>
      <c r="I70" s="364"/>
      <c r="J70" s="364"/>
      <c r="K70" s="399"/>
      <c r="M70" s="734"/>
      <c r="O70" s="378"/>
      <c r="P70" s="378"/>
      <c r="Q70" s="364"/>
      <c r="R70" s="347"/>
      <c r="S70" s="484"/>
      <c r="U70" s="442"/>
      <c r="V70" s="380"/>
      <c r="W70" s="380"/>
      <c r="X70" s="380"/>
      <c r="Y70" s="471"/>
      <c r="Z70" s="472"/>
      <c r="AA70" s="472"/>
      <c r="AB70" s="472"/>
      <c r="AC70" s="473"/>
      <c r="AD70" s="473"/>
      <c r="AE70" s="473"/>
      <c r="AF70" s="473"/>
      <c r="AG70" s="473"/>
      <c r="AH70" s="473"/>
      <c r="AI70" s="473"/>
      <c r="AJ70" s="473"/>
      <c r="AK70" s="473"/>
      <c r="AL70" s="473"/>
      <c r="AM70" s="473"/>
      <c r="AN70" s="473"/>
      <c r="AO70" s="473"/>
      <c r="AP70" s="473"/>
      <c r="AQ70" s="473"/>
      <c r="AR70" s="473"/>
      <c r="AS70" s="473"/>
      <c r="AT70" s="473"/>
      <c r="AU70" s="473"/>
      <c r="AV70" s="473"/>
      <c r="AW70" s="473"/>
      <c r="AX70" s="473"/>
      <c r="AY70" s="473"/>
      <c r="AZ70" s="473"/>
      <c r="BA70" s="474"/>
      <c r="BB70" s="478"/>
      <c r="BC70" s="473"/>
      <c r="BD70" s="447"/>
      <c r="BE70" s="355"/>
    </row>
    <row r="71" spans="1:57" ht="24" customHeight="1">
      <c r="A71" s="593" t="s">
        <v>376</v>
      </c>
      <c r="B71" s="653" t="s">
        <v>377</v>
      </c>
      <c r="C71" s="653" t="s">
        <v>383</v>
      </c>
      <c r="D71" s="485"/>
      <c r="H71" s="364"/>
      <c r="I71" s="364"/>
      <c r="J71" s="364"/>
      <c r="K71" s="399"/>
      <c r="L71" s="370" t="s">
        <v>0</v>
      </c>
      <c r="M71" s="734"/>
      <c r="O71" s="386" t="s">
        <v>53</v>
      </c>
      <c r="P71" s="378"/>
      <c r="Q71" s="375" t="s">
        <v>341</v>
      </c>
      <c r="R71" s="374" t="b">
        <f>IF(AND(A66=1,M72=0),TRUE)</f>
        <v>0</v>
      </c>
      <c r="S71" s="484"/>
      <c r="U71" s="442"/>
      <c r="V71" s="380"/>
      <c r="W71" s="380"/>
      <c r="X71" s="380"/>
      <c r="Y71" s="471"/>
      <c r="Z71" s="472"/>
      <c r="AA71" s="472"/>
      <c r="AB71" s="472"/>
      <c r="AC71" s="473"/>
      <c r="AD71" s="473"/>
      <c r="AE71" s="473"/>
      <c r="AF71" s="473"/>
      <c r="AG71" s="473"/>
      <c r="AH71" s="473"/>
      <c r="AI71" s="473"/>
      <c r="AJ71" s="473"/>
      <c r="AK71" s="473"/>
      <c r="AL71" s="473"/>
      <c r="AM71" s="473"/>
      <c r="AN71" s="473"/>
      <c r="AO71" s="473"/>
      <c r="AP71" s="473"/>
      <c r="AQ71" s="473"/>
      <c r="AR71" s="473"/>
      <c r="AS71" s="473"/>
      <c r="AT71" s="473"/>
      <c r="AU71" s="473"/>
      <c r="AV71" s="473"/>
      <c r="AW71" s="473"/>
      <c r="AX71" s="473"/>
      <c r="AY71" s="473"/>
      <c r="AZ71" s="473"/>
      <c r="BA71" s="474"/>
      <c r="BB71" s="478"/>
      <c r="BC71" s="473"/>
      <c r="BD71" s="447"/>
      <c r="BE71" s="355"/>
    </row>
    <row r="72" spans="1:57" ht="24" customHeight="1">
      <c r="A72" s="727">
        <f>IF(AND(A66=1,M66=1),1,IF(AND(A66=1,M66=2),2,IF(AND(A66=1,M66=3),3,IF(AND(A66=1,M66=0),0,IF(AND(A66=-1),-1,IF(AND(B66=2),-2,IF(AND(A66=0),-3,IF(AND(A66=2),-4,-5))))))))</f>
        <v>-1</v>
      </c>
      <c r="B72" s="728">
        <f>IF(AND(A66=1,M72=1),1,IF(AND(A66=1,M72=2),2,IF(AND(A66=1,M72=3),3,IF(AND(A66=1,M72=0),0,IF(AND(A66=-1),-1,IF(AND(B66=2),-2,IF(AND(A66=0),-3,IF(AND(A66=2),-4,-5))))))))</f>
        <v>-1</v>
      </c>
      <c r="C72" s="728">
        <f>IF(AND(A66=1,M78=1),1,IF(AND(A66=1,M78=2),2,IF(AND(A66=1,M78=3),3,IF(AND(A66=1,M78=0),0,IF(AND(A66=-1),-1,IF(AND(B66=2),-2,IF(AND(A66=0),-3,IF(AND(A66=2),-4,-5))))))))</f>
        <v>-1</v>
      </c>
      <c r="D72" s="485"/>
      <c r="H72" s="364"/>
      <c r="I72" s="364"/>
      <c r="J72" s="364"/>
      <c r="K72" s="399"/>
      <c r="M72" s="734">
        <v>0</v>
      </c>
      <c r="O72" s="378"/>
      <c r="P72" s="378"/>
      <c r="Q72" s="399" t="s">
        <v>43</v>
      </c>
      <c r="R72" s="840" t="s">
        <v>180</v>
      </c>
      <c r="S72" s="484"/>
      <c r="U72" s="442"/>
      <c r="V72" s="441"/>
      <c r="W72" s="380"/>
      <c r="X72" s="380" t="str">
        <f>O71&amp;"-1"</f>
        <v>Q1-2-1</v>
      </c>
      <c r="Y72" s="456"/>
      <c r="Z72" s="457"/>
      <c r="AA72" s="457"/>
      <c r="AB72" s="457"/>
      <c r="AC72" s="462">
        <f>IF(AND(A66=1,$M$72=1),1,0)</f>
        <v>0</v>
      </c>
      <c r="AD72" s="458"/>
      <c r="AE72" s="458"/>
      <c r="AF72" s="458"/>
      <c r="AG72" s="458"/>
      <c r="AH72" s="458"/>
      <c r="AI72" s="458"/>
      <c r="AJ72" s="458"/>
      <c r="AK72" s="458"/>
      <c r="AL72" s="458"/>
      <c r="AM72" s="458"/>
      <c r="AN72" s="458"/>
      <c r="AO72" s="458"/>
      <c r="AP72" s="458"/>
      <c r="AQ72" s="458"/>
      <c r="AR72" s="458"/>
      <c r="AS72" s="458"/>
      <c r="AT72" s="474"/>
      <c r="AU72" s="458"/>
      <c r="AV72" s="474"/>
      <c r="AW72" s="458"/>
      <c r="AX72" s="458"/>
      <c r="AY72" s="458"/>
      <c r="AZ72" s="458"/>
      <c r="BA72" s="474"/>
      <c r="BB72" s="478"/>
      <c r="BC72" s="458"/>
      <c r="BD72" s="447"/>
      <c r="BE72" s="355"/>
    </row>
    <row r="73" spans="1:57" ht="24" customHeight="1" thickBot="1">
      <c r="A73" s="585"/>
      <c r="B73" s="655"/>
      <c r="C73" s="655"/>
      <c r="D73" s="485"/>
      <c r="H73" s="364"/>
      <c r="I73" s="364"/>
      <c r="J73" s="364"/>
      <c r="K73" s="399"/>
      <c r="M73" s="734"/>
      <c r="O73" s="378"/>
      <c r="P73" s="378"/>
      <c r="Q73" s="399" t="s">
        <v>42</v>
      </c>
      <c r="R73" s="840"/>
      <c r="S73" s="484"/>
      <c r="U73" s="453">
        <f>IF(AND(A66=1,M72=2),15,0)</f>
        <v>0</v>
      </c>
      <c r="V73" s="380"/>
      <c r="W73" s="380"/>
      <c r="X73" s="380" t="str">
        <f>O71&amp;"-2"</f>
        <v>Q1-2-2</v>
      </c>
      <c r="Y73" s="456"/>
      <c r="Z73" s="457"/>
      <c r="AA73" s="457"/>
      <c r="AB73" s="457"/>
      <c r="AC73" s="457"/>
      <c r="AD73" s="458"/>
      <c r="AE73" s="458"/>
      <c r="AF73" s="458"/>
      <c r="AG73" s="458"/>
      <c r="AH73" s="458"/>
      <c r="AI73" s="462">
        <f>IF(AND(A66=1,$M$72=2),1,0)</f>
        <v>0</v>
      </c>
      <c r="AJ73" s="458"/>
      <c r="AK73" s="458"/>
      <c r="AL73" s="458"/>
      <c r="AM73" s="458"/>
      <c r="AN73" s="458"/>
      <c r="AO73" s="458"/>
      <c r="AP73" s="458"/>
      <c r="AQ73" s="458"/>
      <c r="AR73" s="458"/>
      <c r="AS73" s="458"/>
      <c r="AT73" s="474"/>
      <c r="AU73" s="458"/>
      <c r="AV73" s="474"/>
      <c r="AW73" s="458"/>
      <c r="AX73" s="458"/>
      <c r="AY73" s="458"/>
      <c r="AZ73" s="458"/>
      <c r="BA73" s="474"/>
      <c r="BB73" s="478"/>
      <c r="BC73" s="458"/>
      <c r="BD73" s="447"/>
      <c r="BE73" s="355"/>
    </row>
    <row r="74" spans="1:57" ht="24" customHeight="1" thickBot="1">
      <c r="A74" s="410"/>
      <c r="B74" s="724">
        <f>IF(OR(A72=0,B72=0,C72=0),0,1)</f>
        <v>1</v>
      </c>
      <c r="C74" s="654"/>
      <c r="D74" s="485"/>
      <c r="H74" s="364"/>
      <c r="I74" s="364"/>
      <c r="J74" s="364"/>
      <c r="K74" s="399"/>
      <c r="M74" s="734"/>
      <c r="O74" s="378"/>
      <c r="P74" s="378"/>
      <c r="Q74" s="399" t="s">
        <v>41</v>
      </c>
      <c r="R74" s="347"/>
      <c r="S74" s="484"/>
      <c r="U74" s="442"/>
      <c r="V74" s="380"/>
      <c r="W74" s="380"/>
      <c r="X74" s="380" t="str">
        <f>O71&amp;"-3"</f>
        <v>Q1-2-3</v>
      </c>
      <c r="Y74" s="463"/>
      <c r="Z74" s="464"/>
      <c r="AA74" s="464"/>
      <c r="AB74" s="464"/>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74"/>
      <c r="BB74" s="478"/>
      <c r="BC74" s="459"/>
      <c r="BD74" s="447"/>
      <c r="BE74" s="355"/>
    </row>
    <row r="75" spans="1:57" ht="6" customHeight="1">
      <c r="A75" s="362"/>
      <c r="B75" s="645"/>
      <c r="C75" s="571"/>
      <c r="D75" s="485"/>
      <c r="H75" s="364"/>
      <c r="I75" s="364"/>
      <c r="J75" s="364"/>
      <c r="K75" s="399"/>
      <c r="M75" s="734"/>
      <c r="O75" s="378"/>
      <c r="P75" s="378"/>
      <c r="Q75" s="399"/>
      <c r="R75" s="347"/>
      <c r="S75" s="484"/>
      <c r="U75" s="442"/>
      <c r="V75" s="380"/>
      <c r="W75" s="380"/>
      <c r="X75" s="380"/>
      <c r="Y75" s="471"/>
      <c r="Z75" s="472"/>
      <c r="AA75" s="472"/>
      <c r="AB75" s="472"/>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3"/>
      <c r="AY75" s="473"/>
      <c r="AZ75" s="473"/>
      <c r="BA75" s="474"/>
      <c r="BB75" s="478"/>
      <c r="BC75" s="473"/>
      <c r="BD75" s="447"/>
      <c r="BE75" s="355"/>
    </row>
    <row r="76" spans="1:57" ht="6" customHeight="1">
      <c r="A76" s="362"/>
      <c r="B76" s="645"/>
      <c r="C76" s="571"/>
      <c r="D76" s="485"/>
      <c r="H76" s="364"/>
      <c r="I76" s="364"/>
      <c r="J76" s="364"/>
      <c r="K76" s="399"/>
      <c r="M76" s="734"/>
      <c r="O76" s="378"/>
      <c r="P76" s="378"/>
      <c r="Q76" s="364"/>
      <c r="R76" s="347"/>
      <c r="S76" s="484"/>
      <c r="U76" s="442"/>
      <c r="V76" s="380"/>
      <c r="W76" s="380"/>
      <c r="X76" s="380"/>
      <c r="Y76" s="471"/>
      <c r="Z76" s="472"/>
      <c r="AA76" s="472"/>
      <c r="AB76" s="472"/>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3"/>
      <c r="AY76" s="473"/>
      <c r="AZ76" s="473"/>
      <c r="BA76" s="474"/>
      <c r="BB76" s="478"/>
      <c r="BC76" s="473"/>
      <c r="BD76" s="447"/>
      <c r="BE76" s="355"/>
    </row>
    <row r="77" spans="1:57" ht="24" customHeight="1">
      <c r="A77" s="362"/>
      <c r="B77" s="645"/>
      <c r="C77" s="571"/>
      <c r="D77" s="485"/>
      <c r="H77" s="364"/>
      <c r="I77" s="364"/>
      <c r="J77" s="364"/>
      <c r="K77" s="399"/>
      <c r="L77" s="370" t="s">
        <v>0</v>
      </c>
      <c r="M77" s="734"/>
      <c r="O77" s="386" t="s">
        <v>62</v>
      </c>
      <c r="P77" s="378"/>
      <c r="Q77" s="375" t="s">
        <v>342</v>
      </c>
      <c r="R77" s="374" t="b">
        <f>IF(AND(A66=1,M78=0),TRUE)</f>
        <v>0</v>
      </c>
      <c r="S77" s="484"/>
      <c r="U77" s="442"/>
      <c r="V77" s="380"/>
      <c r="W77" s="380"/>
      <c r="X77" s="380"/>
      <c r="Y77" s="471"/>
      <c r="Z77" s="472"/>
      <c r="AA77" s="472"/>
      <c r="AB77" s="472"/>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3"/>
      <c r="AY77" s="473"/>
      <c r="AZ77" s="473"/>
      <c r="BA77" s="474"/>
      <c r="BB77" s="478"/>
      <c r="BC77" s="473"/>
      <c r="BD77" s="447"/>
      <c r="BE77" s="355"/>
    </row>
    <row r="78" spans="1:57" ht="24" customHeight="1">
      <c r="A78" s="362"/>
      <c r="B78" s="645"/>
      <c r="C78" s="571"/>
      <c r="D78" s="485"/>
      <c r="H78" s="364"/>
      <c r="I78" s="364"/>
      <c r="J78" s="364"/>
      <c r="K78" s="399"/>
      <c r="M78" s="734">
        <v>0</v>
      </c>
      <c r="O78" s="378"/>
      <c r="P78" s="378"/>
      <c r="Q78" s="399" t="s">
        <v>44</v>
      </c>
      <c r="R78" s="840" t="s">
        <v>180</v>
      </c>
      <c r="S78" s="484"/>
      <c r="U78" s="442"/>
      <c r="V78" s="380"/>
      <c r="W78" s="380"/>
      <c r="X78" s="380" t="str">
        <f>O77&amp;"-1"</f>
        <v>Q1-3-1</v>
      </c>
      <c r="Y78" s="456"/>
      <c r="Z78" s="457"/>
      <c r="AA78" s="457"/>
      <c r="AB78" s="457"/>
      <c r="AC78" s="458"/>
      <c r="AD78" s="458"/>
      <c r="AE78" s="458"/>
      <c r="AF78" s="458"/>
      <c r="AG78" s="458"/>
      <c r="AH78" s="458"/>
      <c r="AI78" s="458"/>
      <c r="AJ78" s="458"/>
      <c r="AK78" s="458"/>
      <c r="AL78" s="458"/>
      <c r="AM78" s="458"/>
      <c r="AN78" s="457"/>
      <c r="AO78" s="462">
        <f>IF(AND(A66=1,$M$78=1),1,0)</f>
        <v>0</v>
      </c>
      <c r="AP78" s="458"/>
      <c r="AQ78" s="458"/>
      <c r="AR78" s="458"/>
      <c r="AS78" s="458"/>
      <c r="AT78" s="474"/>
      <c r="AU78" s="458"/>
      <c r="AV78" s="474"/>
      <c r="AW78" s="458"/>
      <c r="AX78" s="458"/>
      <c r="AY78" s="458"/>
      <c r="AZ78" s="458"/>
      <c r="BA78" s="474"/>
      <c r="BB78" s="478"/>
      <c r="BC78" s="458"/>
      <c r="BD78" s="447"/>
      <c r="BE78" s="355"/>
    </row>
    <row r="79" spans="1:57" ht="24" customHeight="1">
      <c r="A79" s="362"/>
      <c r="B79" s="654"/>
      <c r="C79" s="571"/>
      <c r="D79" s="485"/>
      <c r="H79" s="400"/>
      <c r="I79" s="364"/>
      <c r="J79" s="364"/>
      <c r="K79" s="399"/>
      <c r="M79" s="734"/>
      <c r="O79" s="378"/>
      <c r="P79" s="378"/>
      <c r="Q79" s="399" t="s">
        <v>45</v>
      </c>
      <c r="R79" s="840"/>
      <c r="S79" s="484"/>
      <c r="U79" s="442"/>
      <c r="V79" s="380"/>
      <c r="W79" s="380"/>
      <c r="X79" s="380" t="str">
        <f>O77&amp;"-2"</f>
        <v>Q1-3-2</v>
      </c>
      <c r="Y79" s="456"/>
      <c r="Z79" s="457"/>
      <c r="AA79" s="457"/>
      <c r="AB79" s="457"/>
      <c r="AC79" s="458"/>
      <c r="AD79" s="458"/>
      <c r="AE79" s="458"/>
      <c r="AF79" s="458"/>
      <c r="AG79" s="458"/>
      <c r="AH79" s="458"/>
      <c r="AI79" s="458"/>
      <c r="AJ79" s="458"/>
      <c r="AK79" s="458"/>
      <c r="AL79" s="458"/>
      <c r="AM79" s="458"/>
      <c r="AN79" s="462">
        <f>IF(AND(A66=1,$M$78=2),1,0)</f>
        <v>0</v>
      </c>
      <c r="AO79" s="458"/>
      <c r="AP79" s="458"/>
      <c r="AQ79" s="458"/>
      <c r="AR79" s="458"/>
      <c r="AS79" s="458"/>
      <c r="AT79" s="474"/>
      <c r="AU79" s="458"/>
      <c r="AV79" s="474"/>
      <c r="AW79" s="458"/>
      <c r="AX79" s="458"/>
      <c r="AY79" s="458"/>
      <c r="AZ79" s="458"/>
      <c r="BA79" s="474"/>
      <c r="BB79" s="478"/>
      <c r="BC79" s="458"/>
      <c r="BD79" s="447"/>
      <c r="BE79" s="355"/>
    </row>
    <row r="80" spans="1:57" s="31" customFormat="1" ht="24" customHeight="1">
      <c r="A80" s="571"/>
      <c r="B80" s="645"/>
      <c r="C80" s="571"/>
      <c r="D80" s="516"/>
      <c r="G80" s="35"/>
      <c r="H80" s="364"/>
      <c r="I80" s="364"/>
      <c r="J80" s="364"/>
      <c r="K80" s="401"/>
      <c r="L80" s="4"/>
      <c r="M80" s="734"/>
      <c r="N80" s="35"/>
      <c r="O80" s="364"/>
      <c r="P80" s="364"/>
      <c r="R80" s="347"/>
      <c r="S80" s="486"/>
      <c r="T80" s="6"/>
      <c r="U80" s="442"/>
      <c r="V80" s="380"/>
      <c r="W80" s="380"/>
      <c r="X80" s="380"/>
      <c r="Y80" s="471"/>
      <c r="Z80" s="472"/>
      <c r="AA80" s="472"/>
      <c r="AB80" s="472"/>
      <c r="AC80" s="473"/>
      <c r="AD80" s="473"/>
      <c r="AE80" s="473"/>
      <c r="AF80" s="473"/>
      <c r="AG80" s="473"/>
      <c r="AH80" s="473"/>
      <c r="AI80" s="473"/>
      <c r="AJ80" s="473"/>
      <c r="AK80" s="473"/>
      <c r="AL80" s="473"/>
      <c r="AM80" s="473"/>
      <c r="AN80" s="473"/>
      <c r="AO80" s="473"/>
      <c r="AP80" s="473"/>
      <c r="AQ80" s="473"/>
      <c r="AR80" s="473"/>
      <c r="AS80" s="473"/>
      <c r="AT80" s="473"/>
      <c r="AU80" s="473"/>
      <c r="AV80" s="473"/>
      <c r="AW80" s="473"/>
      <c r="AX80" s="473"/>
      <c r="AY80" s="473"/>
      <c r="AZ80" s="473"/>
      <c r="BA80" s="474"/>
      <c r="BB80" s="478"/>
      <c r="BC80" s="473"/>
      <c r="BD80" s="447"/>
      <c r="BE80" s="395"/>
    </row>
    <row r="81" spans="1:57" s="31" customFormat="1" ht="6" customHeight="1">
      <c r="A81" s="362"/>
      <c r="B81" s="645"/>
      <c r="C81" s="571"/>
      <c r="D81" s="485"/>
      <c r="G81" s="35"/>
      <c r="H81" s="364"/>
      <c r="I81" s="364"/>
      <c r="J81" s="364"/>
      <c r="K81" s="401"/>
      <c r="L81" s="4"/>
      <c r="M81" s="734"/>
      <c r="N81" s="35"/>
      <c r="O81" s="364"/>
      <c r="P81" s="364"/>
      <c r="R81" s="347"/>
      <c r="S81" s="486"/>
      <c r="T81" s="6"/>
      <c r="U81" s="442"/>
      <c r="V81" s="380"/>
      <c r="W81" s="380"/>
      <c r="X81" s="380"/>
      <c r="Y81" s="471"/>
      <c r="Z81" s="472"/>
      <c r="AA81" s="472"/>
      <c r="AB81" s="472"/>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3"/>
      <c r="AY81" s="473"/>
      <c r="AZ81" s="473"/>
      <c r="BA81" s="474"/>
      <c r="BB81" s="478"/>
      <c r="BC81" s="473"/>
      <c r="BD81" s="447"/>
      <c r="BE81" s="395"/>
    </row>
    <row r="82" spans="1:57" s="31" customFormat="1" ht="6" customHeight="1">
      <c r="A82" s="362"/>
      <c r="B82" s="645"/>
      <c r="C82" s="571"/>
      <c r="D82" s="485"/>
      <c r="G82" s="35"/>
      <c r="H82" s="364"/>
      <c r="I82" s="364"/>
      <c r="J82" s="364"/>
      <c r="K82" s="401"/>
      <c r="L82" s="4"/>
      <c r="M82" s="734"/>
      <c r="N82" s="35"/>
      <c r="O82" s="364"/>
      <c r="P82" s="364"/>
      <c r="R82" s="347"/>
      <c r="S82" s="486"/>
      <c r="T82" s="6"/>
      <c r="U82" s="442"/>
      <c r="V82" s="380"/>
      <c r="W82" s="380"/>
      <c r="X82" s="380"/>
      <c r="Y82" s="471"/>
      <c r="Z82" s="472"/>
      <c r="AA82" s="472"/>
      <c r="AB82" s="472"/>
      <c r="AC82" s="473"/>
      <c r="AD82" s="473"/>
      <c r="AE82" s="473"/>
      <c r="AF82" s="473"/>
      <c r="AG82" s="473"/>
      <c r="AH82" s="473"/>
      <c r="AI82" s="473"/>
      <c r="AJ82" s="473"/>
      <c r="AK82" s="473"/>
      <c r="AL82" s="473"/>
      <c r="AM82" s="473"/>
      <c r="AN82" s="473"/>
      <c r="AO82" s="473"/>
      <c r="AP82" s="473"/>
      <c r="AQ82" s="473"/>
      <c r="AR82" s="473"/>
      <c r="AS82" s="473"/>
      <c r="AT82" s="473"/>
      <c r="AU82" s="473"/>
      <c r="AV82" s="473"/>
      <c r="AW82" s="473"/>
      <c r="AX82" s="473"/>
      <c r="AY82" s="473"/>
      <c r="AZ82" s="473"/>
      <c r="BA82" s="474"/>
      <c r="BB82" s="478"/>
      <c r="BC82" s="473"/>
      <c r="BD82" s="447"/>
      <c r="BE82" s="395"/>
    </row>
    <row r="83" spans="1:57" s="31" customFormat="1" ht="49.5" customHeight="1">
      <c r="A83" s="362"/>
      <c r="B83" s="645"/>
      <c r="C83" s="571"/>
      <c r="D83" s="485"/>
      <c r="G83" s="35"/>
      <c r="H83" s="364"/>
      <c r="I83" s="364"/>
      <c r="J83" s="364"/>
      <c r="K83" s="401"/>
      <c r="L83" s="370" t="s">
        <v>0</v>
      </c>
      <c r="M83" s="734"/>
      <c r="N83" s="35"/>
      <c r="O83" s="386" t="s">
        <v>147</v>
      </c>
      <c r="P83" s="378"/>
      <c r="Q83" s="363" t="s">
        <v>340</v>
      </c>
      <c r="R83" s="374" t="b">
        <f>IF(AND(A66=2,M84=0),TRUE)</f>
        <v>0</v>
      </c>
      <c r="S83" s="486"/>
      <c r="T83" s="6"/>
      <c r="U83" s="442"/>
      <c r="V83" s="380"/>
      <c r="W83" s="380"/>
      <c r="X83" s="380"/>
      <c r="Y83" s="471"/>
      <c r="Z83" s="472"/>
      <c r="AA83" s="472"/>
      <c r="AB83" s="472"/>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3"/>
      <c r="AY83" s="473"/>
      <c r="AZ83" s="473"/>
      <c r="BA83" s="474"/>
      <c r="BB83" s="478"/>
      <c r="BC83" s="473"/>
      <c r="BD83" s="447"/>
      <c r="BE83" s="395"/>
    </row>
    <row r="84" spans="1:57" s="31" customFormat="1" ht="24" customHeight="1">
      <c r="A84" s="593" t="s">
        <v>384</v>
      </c>
      <c r="B84" s="653" t="s">
        <v>385</v>
      </c>
      <c r="C84" s="653" t="s">
        <v>386</v>
      </c>
      <c r="D84" s="485"/>
      <c r="G84" s="35"/>
      <c r="H84" s="364"/>
      <c r="I84" s="364"/>
      <c r="J84" s="364"/>
      <c r="K84" s="401"/>
      <c r="L84" s="370" t="s">
        <v>0</v>
      </c>
      <c r="M84" s="734">
        <v>0</v>
      </c>
      <c r="N84" s="35"/>
      <c r="O84" s="378"/>
      <c r="P84" s="378"/>
      <c r="Q84" s="366" t="s">
        <v>190</v>
      </c>
      <c r="R84" s="840" t="s">
        <v>180</v>
      </c>
      <c r="S84" s="486"/>
      <c r="T84" s="6"/>
      <c r="U84" s="442"/>
      <c r="V84" s="443">
        <f>IF(AND(A66=2,M84=1),5,0)</f>
        <v>0</v>
      </c>
      <c r="W84" s="380"/>
      <c r="X84" s="380" t="str">
        <f>O83&amp;"-1"</f>
        <v>Q1-4-1</v>
      </c>
      <c r="Y84" s="456"/>
      <c r="Z84" s="457"/>
      <c r="AA84" s="462">
        <f>IF(AND(A66=2,$M$84=1),1,0)</f>
        <v>0</v>
      </c>
      <c r="AB84" s="457"/>
      <c r="AC84" s="458"/>
      <c r="AD84" s="458"/>
      <c r="AE84" s="458"/>
      <c r="AF84" s="458"/>
      <c r="AG84" s="462">
        <f>IF(AND(A66=2,$M$84=1),1,0)</f>
        <v>0</v>
      </c>
      <c r="AH84" s="462">
        <f>IF(AND(A66=2,$M$84=1),1,0)</f>
        <v>0</v>
      </c>
      <c r="AI84" s="458"/>
      <c r="AJ84" s="458"/>
      <c r="AK84" s="458"/>
      <c r="AL84" s="458"/>
      <c r="AM84" s="458"/>
      <c r="AN84" s="458"/>
      <c r="AO84" s="458"/>
      <c r="AP84" s="458"/>
      <c r="AQ84" s="458"/>
      <c r="AR84" s="458"/>
      <c r="AS84" s="458"/>
      <c r="AT84" s="474"/>
      <c r="AU84" s="458"/>
      <c r="AV84" s="474"/>
      <c r="AW84" s="458"/>
      <c r="AX84" s="458"/>
      <c r="AY84" s="458"/>
      <c r="AZ84" s="458"/>
      <c r="BA84" s="474"/>
      <c r="BB84" s="478"/>
      <c r="BC84" s="458"/>
      <c r="BD84" s="447"/>
      <c r="BE84" s="395"/>
    </row>
    <row r="85" spans="1:57" s="31" customFormat="1" ht="24" customHeight="1">
      <c r="A85" s="727">
        <f>IF(AND(A66=2,M84=1),1,IF(AND(A66=2,M84=2),2,IF(AND(A66=2,M84=3),3,IF(AND(A66=2,M84=0),0,IF(AND(A66=-1),-1,IF(AND(B66=2),-2,IF(AND(A66=0),-3,IF(AND(A66=1),-4,-5))))))))</f>
        <v>-1</v>
      </c>
      <c r="B85" s="728">
        <f>IF(AND(A66=2,M90=1),1,IF(AND(A66=2,M90=2),2,IF(AND(A66=2,M90=3),3,IF(AND(A66=2,M90=0),0,IF(AND(A66=-1),-1,IF(AND(B66=2),-2,IF(AND(A66=0),-3,IF(AND(A66=1),-4,-5))))))))</f>
        <v>-1</v>
      </c>
      <c r="C85" s="728">
        <f>IF(AND(A66=2,M96=1),1,IF(AND(A66=2,M96=2),2,IF(AND(A66=2,M96=3),3,IF(AND(A66=2,M96=0),0,IF(AND(A66=-1),-1,IF(AND(B66=2),-2,IF(AND(A66=0),-3,IF(AND(A66=1),-4,-5))))))))</f>
        <v>-1</v>
      </c>
      <c r="D85" s="485"/>
      <c r="G85" s="35"/>
      <c r="H85" s="364"/>
      <c r="I85" s="364"/>
      <c r="J85" s="364"/>
      <c r="K85" s="401"/>
      <c r="L85" s="32"/>
      <c r="M85" s="734"/>
      <c r="N85" s="35"/>
      <c r="O85" s="378"/>
      <c r="P85" s="378"/>
      <c r="Q85" s="366" t="s">
        <v>189</v>
      </c>
      <c r="R85" s="840"/>
      <c r="S85" s="486"/>
      <c r="T85" s="6"/>
      <c r="U85" s="442"/>
      <c r="V85" s="443">
        <f>IF(AND(A66=2,M84=2),5,0)</f>
        <v>0</v>
      </c>
      <c r="W85" s="444">
        <f>IF(AND(A66=2,M84=2),1,0)</f>
        <v>0</v>
      </c>
      <c r="X85" s="380" t="str">
        <f>O83&amp;"-2"</f>
        <v>Q1-4-2</v>
      </c>
      <c r="Y85" s="456"/>
      <c r="Z85" s="457"/>
      <c r="AA85" s="457"/>
      <c r="AB85" s="462">
        <f>IF(AND(A66=2,$M$84=2),1,0)</f>
        <v>0</v>
      </c>
      <c r="AC85" s="458"/>
      <c r="AD85" s="458"/>
      <c r="AE85" s="462">
        <f>IF(AND(A66=2,$M$84=2),1,0)</f>
        <v>0</v>
      </c>
      <c r="AF85" s="458"/>
      <c r="AG85" s="462">
        <f>IF(AND(A66=2,$M$84=2),1,0)</f>
        <v>0</v>
      </c>
      <c r="AH85" s="462">
        <f>IF(AND(A66=2,$M$84=2),1,0)</f>
        <v>0</v>
      </c>
      <c r="AI85" s="458"/>
      <c r="AJ85" s="458"/>
      <c r="AK85" s="458"/>
      <c r="AL85" s="458"/>
      <c r="AM85" s="458"/>
      <c r="AN85" s="458"/>
      <c r="AO85" s="458"/>
      <c r="AP85" s="458"/>
      <c r="AQ85" s="458"/>
      <c r="AR85" s="458"/>
      <c r="AS85" s="458"/>
      <c r="AT85" s="474"/>
      <c r="AU85" s="458"/>
      <c r="AV85" s="474"/>
      <c r="AW85" s="458"/>
      <c r="AX85" s="458"/>
      <c r="AY85" s="458"/>
      <c r="AZ85" s="458"/>
      <c r="BA85" s="474"/>
      <c r="BB85" s="478"/>
      <c r="BC85" s="458"/>
      <c r="BD85" s="448">
        <f>IF(AND(A66=2,$M$84=2),1,0)</f>
        <v>0</v>
      </c>
      <c r="BE85" s="395"/>
    </row>
    <row r="86" spans="1:57" s="31" customFormat="1" ht="24" customHeight="1">
      <c r="A86" s="585"/>
      <c r="B86" s="655"/>
      <c r="C86" s="655"/>
      <c r="D86" s="485"/>
      <c r="G86" s="35"/>
      <c r="H86" s="364"/>
      <c r="I86" s="364"/>
      <c r="J86" s="364"/>
      <c r="K86" s="401"/>
      <c r="L86" s="32"/>
      <c r="M86" s="734"/>
      <c r="N86" s="35"/>
      <c r="O86" s="378"/>
      <c r="P86" s="378"/>
      <c r="Q86" s="366" t="s">
        <v>3</v>
      </c>
      <c r="R86" s="347"/>
      <c r="S86" s="486"/>
      <c r="T86" s="6"/>
      <c r="U86" s="442"/>
      <c r="V86" s="443">
        <f>IF(AND(A66=2,M84=3),5,0)</f>
        <v>0</v>
      </c>
      <c r="W86" s="444">
        <f>IF(AND(A66=2,M84=3),1,0)</f>
        <v>0</v>
      </c>
      <c r="X86" s="380" t="str">
        <f>O83&amp;"-3"</f>
        <v>Q1-4-3</v>
      </c>
      <c r="Y86" s="456"/>
      <c r="Z86" s="457"/>
      <c r="AA86" s="457"/>
      <c r="AB86" s="462">
        <f>IF(AND(A66=2,$M$84=3),1,0)</f>
        <v>0</v>
      </c>
      <c r="AC86" s="458"/>
      <c r="AD86" s="462">
        <f>IF(AND(A66=2,$M$84=3),1,0)</f>
        <v>0</v>
      </c>
      <c r="AE86" s="458"/>
      <c r="AF86" s="458"/>
      <c r="AG86" s="462">
        <f>IF(AND(A66=2,$M$84=3),1,0)</f>
        <v>0</v>
      </c>
      <c r="AH86" s="462">
        <f>IF(AND(A66=2,$M$84=3),1,0)</f>
        <v>0</v>
      </c>
      <c r="AI86" s="458"/>
      <c r="AJ86" s="458"/>
      <c r="AK86" s="458"/>
      <c r="AL86" s="458"/>
      <c r="AM86" s="458"/>
      <c r="AN86" s="458"/>
      <c r="AO86" s="458"/>
      <c r="AP86" s="458"/>
      <c r="AQ86" s="458"/>
      <c r="AR86" s="458"/>
      <c r="AS86" s="458"/>
      <c r="AT86" s="474"/>
      <c r="AU86" s="458"/>
      <c r="AV86" s="474"/>
      <c r="AW86" s="458"/>
      <c r="AX86" s="458"/>
      <c r="AY86" s="458"/>
      <c r="AZ86" s="458"/>
      <c r="BA86" s="474"/>
      <c r="BB86" s="478"/>
      <c r="BC86" s="458"/>
      <c r="BD86" s="448">
        <f>IF(AND(A66=2,$M$84=3),1,0)</f>
        <v>0</v>
      </c>
      <c r="BE86" s="395"/>
    </row>
    <row r="87" spans="1:57" s="31" customFormat="1" ht="6" customHeight="1">
      <c r="A87" s="362"/>
      <c r="B87" s="645"/>
      <c r="C87" s="571"/>
      <c r="D87" s="485"/>
      <c r="G87" s="35"/>
      <c r="H87" s="364"/>
      <c r="I87" s="364"/>
      <c r="J87" s="364"/>
      <c r="K87" s="401"/>
      <c r="L87" s="32"/>
      <c r="M87" s="734"/>
      <c r="N87" s="35"/>
      <c r="O87" s="378"/>
      <c r="P87" s="378"/>
      <c r="Q87" s="399"/>
      <c r="R87" s="347"/>
      <c r="S87" s="486"/>
      <c r="T87" s="6"/>
      <c r="U87" s="442"/>
      <c r="V87" s="380"/>
      <c r="W87" s="380"/>
      <c r="X87" s="380"/>
      <c r="Y87" s="471"/>
      <c r="Z87" s="472"/>
      <c r="AA87" s="472"/>
      <c r="AB87" s="472"/>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3"/>
      <c r="AY87" s="473"/>
      <c r="AZ87" s="473"/>
      <c r="BA87" s="474"/>
      <c r="BB87" s="478"/>
      <c r="BC87" s="473"/>
      <c r="BD87" s="447"/>
      <c r="BE87" s="395"/>
    </row>
    <row r="88" spans="1:57" s="31" customFormat="1" ht="6" customHeight="1" thickBot="1">
      <c r="A88" s="362"/>
      <c r="B88" s="645"/>
      <c r="C88" s="571"/>
      <c r="D88" s="485"/>
      <c r="G88" s="35"/>
      <c r="H88" s="364"/>
      <c r="I88" s="364"/>
      <c r="J88" s="364"/>
      <c r="K88" s="401"/>
      <c r="L88" s="32"/>
      <c r="M88" s="734"/>
      <c r="N88" s="35"/>
      <c r="O88" s="378"/>
      <c r="P88" s="378"/>
      <c r="Q88" s="364"/>
      <c r="R88" s="347"/>
      <c r="S88" s="486"/>
      <c r="T88" s="6"/>
      <c r="U88" s="442"/>
      <c r="V88" s="380"/>
      <c r="W88" s="380"/>
      <c r="X88" s="380"/>
      <c r="Y88" s="471"/>
      <c r="Z88" s="472"/>
      <c r="AA88" s="472"/>
      <c r="AB88" s="472"/>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4"/>
      <c r="BB88" s="478"/>
      <c r="BC88" s="473"/>
      <c r="BD88" s="447"/>
      <c r="BE88" s="395"/>
    </row>
    <row r="89" spans="1:57" s="31" customFormat="1" ht="24" customHeight="1" thickBot="1">
      <c r="A89" s="410"/>
      <c r="B89" s="724">
        <f>IF(OR(A85=0,B85=0,C85=0),0,1)</f>
        <v>1</v>
      </c>
      <c r="C89" s="654"/>
      <c r="D89" s="485"/>
      <c r="G89" s="35"/>
      <c r="H89" s="364"/>
      <c r="I89" s="364"/>
      <c r="J89" s="364"/>
      <c r="K89" s="401"/>
      <c r="L89" s="370" t="s">
        <v>0</v>
      </c>
      <c r="M89" s="734"/>
      <c r="N89" s="35"/>
      <c r="O89" s="386" t="s">
        <v>148</v>
      </c>
      <c r="P89" s="378"/>
      <c r="Q89" s="375" t="s">
        <v>341</v>
      </c>
      <c r="R89" s="374" t="b">
        <f>IF(AND(A66=2,M90=0),TRUE)</f>
        <v>0</v>
      </c>
      <c r="S89" s="486"/>
      <c r="T89" s="6"/>
      <c r="U89" s="442"/>
      <c r="V89" s="380"/>
      <c r="W89" s="380"/>
      <c r="X89" s="380"/>
      <c r="Y89" s="471"/>
      <c r="Z89" s="472"/>
      <c r="AA89" s="472"/>
      <c r="AB89" s="472"/>
      <c r="AC89" s="473"/>
      <c r="AD89" s="473"/>
      <c r="AE89" s="473"/>
      <c r="AF89" s="473"/>
      <c r="AG89" s="473"/>
      <c r="AH89" s="473"/>
      <c r="AI89" s="473"/>
      <c r="AJ89" s="473"/>
      <c r="AK89" s="473"/>
      <c r="AL89" s="473"/>
      <c r="AM89" s="473"/>
      <c r="AN89" s="473"/>
      <c r="AO89" s="473"/>
      <c r="AP89" s="473"/>
      <c r="AQ89" s="473"/>
      <c r="AR89" s="473"/>
      <c r="AS89" s="473"/>
      <c r="AT89" s="473"/>
      <c r="AU89" s="473"/>
      <c r="AV89" s="473"/>
      <c r="AW89" s="473"/>
      <c r="AX89" s="473"/>
      <c r="AY89" s="473"/>
      <c r="AZ89" s="473"/>
      <c r="BA89" s="474"/>
      <c r="BB89" s="478"/>
      <c r="BC89" s="473"/>
      <c r="BD89" s="447"/>
      <c r="BE89" s="395"/>
    </row>
    <row r="90" spans="1:57" s="31" customFormat="1" ht="24" customHeight="1">
      <c r="A90" s="410"/>
      <c r="B90" s="658"/>
      <c r="C90" s="658"/>
      <c r="D90" s="485"/>
      <c r="G90" s="35"/>
      <c r="H90" s="364"/>
      <c r="I90" s="364"/>
      <c r="J90" s="364"/>
      <c r="K90" s="401"/>
      <c r="L90" s="32"/>
      <c r="M90" s="734">
        <v>0</v>
      </c>
      <c r="N90" s="35"/>
      <c r="O90" s="378"/>
      <c r="P90" s="378"/>
      <c r="Q90" s="399" t="s">
        <v>43</v>
      </c>
      <c r="R90" s="840" t="s">
        <v>180</v>
      </c>
      <c r="S90" s="486"/>
      <c r="T90" s="6"/>
      <c r="U90" s="442"/>
      <c r="V90" s="380"/>
      <c r="W90" s="380"/>
      <c r="X90" s="380" t="str">
        <f>O89&amp;"-1"</f>
        <v>Q1-5-1</v>
      </c>
      <c r="Y90" s="456"/>
      <c r="Z90" s="457"/>
      <c r="AA90" s="457"/>
      <c r="AB90" s="457"/>
      <c r="AC90" s="462">
        <f>IF(AND(A66=2,$M$90=1),1,0)</f>
        <v>0</v>
      </c>
      <c r="AD90" s="458"/>
      <c r="AE90" s="458"/>
      <c r="AF90" s="458"/>
      <c r="AG90" s="458"/>
      <c r="AH90" s="458"/>
      <c r="AI90" s="458"/>
      <c r="AJ90" s="458"/>
      <c r="AK90" s="458"/>
      <c r="AL90" s="458"/>
      <c r="AM90" s="458"/>
      <c r="AN90" s="458"/>
      <c r="AO90" s="458"/>
      <c r="AP90" s="458"/>
      <c r="AQ90" s="458"/>
      <c r="AR90" s="458"/>
      <c r="AS90" s="458"/>
      <c r="AT90" s="474"/>
      <c r="AU90" s="458"/>
      <c r="AV90" s="474"/>
      <c r="AW90" s="458"/>
      <c r="AX90" s="458"/>
      <c r="AY90" s="458"/>
      <c r="AZ90" s="458"/>
      <c r="BA90" s="474"/>
      <c r="BB90" s="478"/>
      <c r="BC90" s="458"/>
      <c r="BD90" s="447"/>
      <c r="BE90" s="395"/>
    </row>
    <row r="91" spans="1:57" s="31" customFormat="1" ht="24" customHeight="1">
      <c r="A91" s="585"/>
      <c r="B91" s="655"/>
      <c r="C91" s="655"/>
      <c r="D91" s="485"/>
      <c r="G91" s="35"/>
      <c r="H91" s="364"/>
      <c r="I91" s="364"/>
      <c r="J91" s="364"/>
      <c r="K91" s="401"/>
      <c r="L91" s="32"/>
      <c r="M91" s="734"/>
      <c r="N91" s="35"/>
      <c r="O91" s="378"/>
      <c r="P91" s="378"/>
      <c r="Q91" s="399" t="s">
        <v>42</v>
      </c>
      <c r="R91" s="840"/>
      <c r="S91" s="486"/>
      <c r="T91" s="6"/>
      <c r="U91" s="453">
        <f>IF(AND(A66=2,M90=2),15,0)</f>
        <v>0</v>
      </c>
      <c r="V91" s="380"/>
      <c r="W91" s="380"/>
      <c r="X91" s="380" t="str">
        <f>O89&amp;"-2"</f>
        <v>Q1-5-2</v>
      </c>
      <c r="Y91" s="456"/>
      <c r="Z91" s="457"/>
      <c r="AA91" s="457"/>
      <c r="AB91" s="457"/>
      <c r="AC91" s="458"/>
      <c r="AD91" s="458"/>
      <c r="AE91" s="458"/>
      <c r="AF91" s="458"/>
      <c r="AG91" s="458"/>
      <c r="AH91" s="458"/>
      <c r="AI91" s="462">
        <f>IF(AND(A66=2,$M$90=2),1,0)</f>
        <v>0</v>
      </c>
      <c r="AJ91" s="458"/>
      <c r="AK91" s="458"/>
      <c r="AL91" s="458"/>
      <c r="AM91" s="458"/>
      <c r="AN91" s="458"/>
      <c r="AO91" s="458"/>
      <c r="AP91" s="458"/>
      <c r="AQ91" s="458"/>
      <c r="AR91" s="458"/>
      <c r="AS91" s="458"/>
      <c r="AT91" s="474"/>
      <c r="AU91" s="458"/>
      <c r="AV91" s="474"/>
      <c r="AW91" s="458"/>
      <c r="AX91" s="458"/>
      <c r="AY91" s="458"/>
      <c r="AZ91" s="458"/>
      <c r="BA91" s="474"/>
      <c r="BB91" s="478"/>
      <c r="BC91" s="458"/>
      <c r="BD91" s="447"/>
      <c r="BE91" s="395"/>
    </row>
    <row r="92" spans="1:57" s="31" customFormat="1" ht="24" customHeight="1">
      <c r="A92" s="362"/>
      <c r="B92" s="645"/>
      <c r="C92" s="571"/>
      <c r="D92" s="485"/>
      <c r="G92" s="35"/>
      <c r="H92" s="364"/>
      <c r="I92" s="364"/>
      <c r="J92" s="364"/>
      <c r="K92" s="401"/>
      <c r="L92" s="32"/>
      <c r="M92" s="734"/>
      <c r="N92" s="35"/>
      <c r="O92" s="378"/>
      <c r="P92" s="378"/>
      <c r="Q92" s="399" t="s">
        <v>41</v>
      </c>
      <c r="R92" s="347"/>
      <c r="S92" s="486"/>
      <c r="T92" s="6"/>
      <c r="U92" s="442"/>
      <c r="V92" s="380"/>
      <c r="W92" s="380"/>
      <c r="X92" s="380" t="str">
        <f>O89&amp;"-3"</f>
        <v>Q1-5-3</v>
      </c>
      <c r="Y92" s="463"/>
      <c r="Z92" s="464"/>
      <c r="AA92" s="464"/>
      <c r="AB92" s="464"/>
      <c r="AC92" s="459"/>
      <c r="AD92" s="459"/>
      <c r="AE92" s="459"/>
      <c r="AF92" s="459"/>
      <c r="AG92" s="459"/>
      <c r="AH92" s="459"/>
      <c r="AI92" s="459"/>
      <c r="AJ92" s="459"/>
      <c r="AK92" s="459"/>
      <c r="AL92" s="459"/>
      <c r="AM92" s="459"/>
      <c r="AN92" s="459"/>
      <c r="AO92" s="459"/>
      <c r="AP92" s="459"/>
      <c r="AQ92" s="459"/>
      <c r="AR92" s="459"/>
      <c r="AS92" s="459"/>
      <c r="AT92" s="474"/>
      <c r="AU92" s="459"/>
      <c r="AV92" s="474"/>
      <c r="AW92" s="459"/>
      <c r="AX92" s="459"/>
      <c r="AY92" s="459"/>
      <c r="AZ92" s="459"/>
      <c r="BA92" s="474"/>
      <c r="BB92" s="478"/>
      <c r="BC92" s="459"/>
      <c r="BD92" s="447"/>
      <c r="BE92" s="395"/>
    </row>
    <row r="93" spans="1:57" s="31" customFormat="1" ht="6" customHeight="1">
      <c r="A93" s="362"/>
      <c r="B93" s="645"/>
      <c r="C93" s="571"/>
      <c r="D93" s="485"/>
      <c r="G93" s="35"/>
      <c r="H93" s="364"/>
      <c r="I93" s="364"/>
      <c r="J93" s="364"/>
      <c r="K93" s="401"/>
      <c r="L93" s="32"/>
      <c r="M93" s="734"/>
      <c r="N93" s="35"/>
      <c r="O93" s="378"/>
      <c r="P93" s="378"/>
      <c r="Q93" s="399"/>
      <c r="R93" s="347"/>
      <c r="S93" s="486"/>
      <c r="T93" s="6"/>
      <c r="U93" s="442"/>
      <c r="V93" s="380"/>
      <c r="W93" s="380"/>
      <c r="X93" s="380"/>
      <c r="Y93" s="471"/>
      <c r="Z93" s="472"/>
      <c r="AA93" s="472"/>
      <c r="AB93" s="472"/>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3"/>
      <c r="AY93" s="473"/>
      <c r="AZ93" s="473"/>
      <c r="BA93" s="474"/>
      <c r="BB93" s="478"/>
      <c r="BC93" s="473"/>
      <c r="BD93" s="447"/>
      <c r="BE93" s="395"/>
    </row>
    <row r="94" spans="1:57" s="31" customFormat="1" ht="6" customHeight="1">
      <c r="A94" s="362"/>
      <c r="B94" s="645"/>
      <c r="C94" s="571"/>
      <c r="D94" s="485"/>
      <c r="G94" s="35"/>
      <c r="H94" s="364"/>
      <c r="I94" s="364"/>
      <c r="J94" s="364"/>
      <c r="K94" s="401"/>
      <c r="L94" s="32"/>
      <c r="M94" s="734"/>
      <c r="N94" s="35"/>
      <c r="O94" s="378"/>
      <c r="P94" s="378"/>
      <c r="Q94" s="364"/>
      <c r="R94" s="347"/>
      <c r="S94" s="486"/>
      <c r="T94" s="6"/>
      <c r="U94" s="442"/>
      <c r="V94" s="380"/>
      <c r="W94" s="380"/>
      <c r="X94" s="380"/>
      <c r="Y94" s="471"/>
      <c r="Z94" s="472"/>
      <c r="AA94" s="472"/>
      <c r="AB94" s="472"/>
      <c r="AC94" s="473"/>
      <c r="AD94" s="473"/>
      <c r="AE94" s="473"/>
      <c r="AF94" s="473"/>
      <c r="AG94" s="473"/>
      <c r="AH94" s="473"/>
      <c r="AI94" s="473"/>
      <c r="AJ94" s="473"/>
      <c r="AK94" s="473"/>
      <c r="AL94" s="473"/>
      <c r="AM94" s="473"/>
      <c r="AN94" s="473"/>
      <c r="AO94" s="473"/>
      <c r="AP94" s="473"/>
      <c r="AQ94" s="473"/>
      <c r="AR94" s="473"/>
      <c r="AS94" s="473"/>
      <c r="AT94" s="473"/>
      <c r="AU94" s="473"/>
      <c r="AV94" s="473"/>
      <c r="AW94" s="473"/>
      <c r="AX94" s="473"/>
      <c r="AY94" s="473"/>
      <c r="AZ94" s="473"/>
      <c r="BA94" s="474"/>
      <c r="BB94" s="478"/>
      <c r="BC94" s="473"/>
      <c r="BD94" s="447"/>
      <c r="BE94" s="395"/>
    </row>
    <row r="95" spans="1:57" s="31" customFormat="1" ht="24" customHeight="1">
      <c r="A95" s="362"/>
      <c r="B95" s="645"/>
      <c r="C95" s="571"/>
      <c r="D95" s="485"/>
      <c r="G95" s="35"/>
      <c r="H95" s="364"/>
      <c r="I95" s="364"/>
      <c r="J95" s="364"/>
      <c r="K95" s="401"/>
      <c r="L95" s="370" t="s">
        <v>0</v>
      </c>
      <c r="M95" s="734">
        <v>3</v>
      </c>
      <c r="N95" s="35"/>
      <c r="O95" s="386" t="s">
        <v>149</v>
      </c>
      <c r="P95" s="378"/>
      <c r="Q95" s="375" t="s">
        <v>342</v>
      </c>
      <c r="R95" s="374" t="b">
        <f>IF(AND(A66=2,M96=0),TRUE)</f>
        <v>0</v>
      </c>
      <c r="S95" s="486"/>
      <c r="T95" s="6"/>
      <c r="U95" s="442"/>
      <c r="V95" s="380"/>
      <c r="W95" s="380"/>
      <c r="X95" s="380"/>
      <c r="Y95" s="471"/>
      <c r="Z95" s="472"/>
      <c r="AA95" s="472"/>
      <c r="AB95" s="472"/>
      <c r="AC95" s="473"/>
      <c r="AD95" s="473"/>
      <c r="AE95" s="473"/>
      <c r="AF95" s="473"/>
      <c r="AG95" s="473"/>
      <c r="AH95" s="473"/>
      <c r="AI95" s="473"/>
      <c r="AJ95" s="473"/>
      <c r="AK95" s="473"/>
      <c r="AL95" s="473"/>
      <c r="AM95" s="473"/>
      <c r="AN95" s="473"/>
      <c r="AO95" s="473"/>
      <c r="AP95" s="473"/>
      <c r="AQ95" s="473"/>
      <c r="AR95" s="473"/>
      <c r="AS95" s="473"/>
      <c r="AT95" s="473"/>
      <c r="AU95" s="473"/>
      <c r="AV95" s="473"/>
      <c r="AW95" s="473"/>
      <c r="AX95" s="473"/>
      <c r="AY95" s="473"/>
      <c r="AZ95" s="473"/>
      <c r="BA95" s="474"/>
      <c r="BB95" s="478"/>
      <c r="BC95" s="473"/>
      <c r="BD95" s="447"/>
      <c r="BE95" s="395"/>
    </row>
    <row r="96" spans="1:57" s="31" customFormat="1" ht="24" customHeight="1">
      <c r="A96" s="362"/>
      <c r="B96" s="645"/>
      <c r="C96" s="571"/>
      <c r="D96" s="485"/>
      <c r="G96" s="35"/>
      <c r="H96" s="364"/>
      <c r="I96" s="364"/>
      <c r="J96" s="364"/>
      <c r="K96" s="401"/>
      <c r="L96" s="32"/>
      <c r="M96" s="734">
        <v>0</v>
      </c>
      <c r="N96" s="35"/>
      <c r="O96" s="378"/>
      <c r="P96" s="378"/>
      <c r="Q96" s="399" t="s">
        <v>185</v>
      </c>
      <c r="R96" s="840" t="s">
        <v>180</v>
      </c>
      <c r="S96" s="486"/>
      <c r="T96" s="6"/>
      <c r="U96" s="442"/>
      <c r="V96" s="380"/>
      <c r="W96" s="380"/>
      <c r="X96" s="380" t="str">
        <f>O95&amp;"-1"</f>
        <v>Q1-6-1</v>
      </c>
      <c r="Y96" s="456"/>
      <c r="Z96" s="457"/>
      <c r="AA96" s="462">
        <f>IF(AND(A66=2,$M$96=1),1,0)</f>
        <v>0</v>
      </c>
      <c r="AB96" s="457"/>
      <c r="AC96" s="458"/>
      <c r="AD96" s="458"/>
      <c r="AE96" s="458"/>
      <c r="AF96" s="458"/>
      <c r="AG96" s="458"/>
      <c r="AH96" s="458"/>
      <c r="AI96" s="458"/>
      <c r="AJ96" s="458"/>
      <c r="AK96" s="458"/>
      <c r="AL96" s="458"/>
      <c r="AM96" s="458"/>
      <c r="AN96" s="462">
        <f>IF(AND(A66=2,$M$96=1),1,0)</f>
        <v>0</v>
      </c>
      <c r="AO96" s="458"/>
      <c r="AP96" s="458"/>
      <c r="AQ96" s="458"/>
      <c r="AR96" s="458"/>
      <c r="AS96" s="458"/>
      <c r="AT96" s="474"/>
      <c r="AU96" s="458"/>
      <c r="AV96" s="474"/>
      <c r="AW96" s="458"/>
      <c r="AX96" s="458"/>
      <c r="AY96" s="458"/>
      <c r="AZ96" s="458"/>
      <c r="BA96" s="474"/>
      <c r="BB96" s="478"/>
      <c r="BC96" s="458"/>
      <c r="BD96" s="447"/>
      <c r="BE96" s="395"/>
    </row>
    <row r="97" spans="1:57" s="31" customFormat="1" ht="24" customHeight="1">
      <c r="A97" s="362"/>
      <c r="B97" s="654"/>
      <c r="C97" s="571"/>
      <c r="D97" s="485"/>
      <c r="G97" s="35"/>
      <c r="H97" s="364"/>
      <c r="I97" s="364"/>
      <c r="J97" s="364"/>
      <c r="L97" s="32"/>
      <c r="M97" s="734"/>
      <c r="N97" s="35"/>
      <c r="O97" s="378"/>
      <c r="P97" s="378"/>
      <c r="Q97" s="399" t="s">
        <v>186</v>
      </c>
      <c r="R97" s="840"/>
      <c r="S97" s="486"/>
      <c r="T97" s="6"/>
      <c r="U97" s="442"/>
      <c r="V97" s="380"/>
      <c r="W97" s="380"/>
      <c r="X97" s="380" t="str">
        <f>O95&amp;"-2"</f>
        <v>Q1-6-2</v>
      </c>
      <c r="Y97" s="456"/>
      <c r="Z97" s="457"/>
      <c r="AA97" s="462">
        <f>IF(AND(A66=2,$M$96=2),1,0)</f>
        <v>0</v>
      </c>
      <c r="AB97" s="457"/>
      <c r="AC97" s="458"/>
      <c r="AD97" s="458"/>
      <c r="AE97" s="458"/>
      <c r="AF97" s="458"/>
      <c r="AG97" s="458"/>
      <c r="AH97" s="458"/>
      <c r="AI97" s="458"/>
      <c r="AJ97" s="458"/>
      <c r="AK97" s="458"/>
      <c r="AL97" s="458"/>
      <c r="AM97" s="458"/>
      <c r="AN97" s="458"/>
      <c r="AO97" s="458"/>
      <c r="AP97" s="458"/>
      <c r="AQ97" s="458"/>
      <c r="AR97" s="458"/>
      <c r="AS97" s="458"/>
      <c r="AT97" s="474"/>
      <c r="AU97" s="458"/>
      <c r="AV97" s="474"/>
      <c r="AW97" s="458"/>
      <c r="AX97" s="458"/>
      <c r="AY97" s="458"/>
      <c r="AZ97" s="458"/>
      <c r="BA97" s="474"/>
      <c r="BB97" s="478"/>
      <c r="BC97" s="458"/>
      <c r="BD97" s="447"/>
      <c r="BE97" s="395"/>
    </row>
    <row r="98" spans="1:57" s="31" customFormat="1" ht="24" customHeight="1">
      <c r="A98" s="571"/>
      <c r="B98" s="645"/>
      <c r="C98" s="571"/>
      <c r="D98" s="356"/>
      <c r="G98" s="35"/>
      <c r="H98" s="364"/>
      <c r="I98" s="364"/>
      <c r="J98" s="364"/>
      <c r="L98" s="4"/>
      <c r="M98" s="734"/>
      <c r="N98" s="35"/>
      <c r="O98" s="364"/>
      <c r="P98" s="364"/>
      <c r="Q98" s="399" t="s">
        <v>518</v>
      </c>
      <c r="R98" s="347"/>
      <c r="S98" s="486"/>
      <c r="T98" s="6"/>
      <c r="U98" s="442"/>
      <c r="V98" s="380"/>
      <c r="W98" s="380"/>
      <c r="X98" s="380" t="str">
        <f>O95&amp;"-3"</f>
        <v>Q1-6-3</v>
      </c>
      <c r="Y98" s="456"/>
      <c r="Z98" s="457"/>
      <c r="AA98" s="457"/>
      <c r="AB98" s="457"/>
      <c r="AC98" s="458"/>
      <c r="AD98" s="458"/>
      <c r="AE98" s="458"/>
      <c r="AF98" s="458"/>
      <c r="AG98" s="458"/>
      <c r="AH98" s="458"/>
      <c r="AI98" s="458"/>
      <c r="AJ98" s="458"/>
      <c r="AK98" s="458"/>
      <c r="AL98" s="458"/>
      <c r="AM98" s="458"/>
      <c r="AN98" s="458"/>
      <c r="AO98" s="462">
        <f>IF(AND(A66=2,$M$96=3),1,0)</f>
        <v>0</v>
      </c>
      <c r="AP98" s="458"/>
      <c r="AQ98" s="458"/>
      <c r="AR98" s="458"/>
      <c r="AS98" s="458"/>
      <c r="AT98" s="474"/>
      <c r="AU98" s="458"/>
      <c r="AV98" s="474"/>
      <c r="AW98" s="458"/>
      <c r="AX98" s="458"/>
      <c r="AY98" s="458"/>
      <c r="AZ98" s="458"/>
      <c r="BA98" s="474"/>
      <c r="BB98" s="478"/>
      <c r="BC98" s="458"/>
      <c r="BD98" s="447"/>
      <c r="BE98" s="395"/>
    </row>
    <row r="99" spans="1:57" s="31" customFormat="1" ht="24" customHeight="1">
      <c r="A99" s="571"/>
      <c r="B99" s="645"/>
      <c r="C99" s="571"/>
      <c r="D99" s="356"/>
      <c r="G99" s="35"/>
      <c r="H99" s="364"/>
      <c r="I99" s="364"/>
      <c r="J99" s="364"/>
      <c r="K99" s="401"/>
      <c r="L99" s="4"/>
      <c r="M99" s="734"/>
      <c r="N99" s="35"/>
      <c r="O99" s="364"/>
      <c r="P99" s="364"/>
      <c r="Q99" s="399" t="s">
        <v>517</v>
      </c>
      <c r="R99" s="347"/>
      <c r="S99" s="486"/>
      <c r="T99" s="6"/>
      <c r="U99" s="442"/>
      <c r="V99" s="380"/>
      <c r="W99" s="380"/>
      <c r="X99" s="380" t="str">
        <f>O95&amp;"-4"</f>
        <v>Q1-6-4</v>
      </c>
      <c r="Y99" s="456"/>
      <c r="Z99" s="457"/>
      <c r="AA99" s="457"/>
      <c r="AB99" s="457"/>
      <c r="AC99" s="458"/>
      <c r="AD99" s="458"/>
      <c r="AE99" s="458"/>
      <c r="AF99" s="458"/>
      <c r="AG99" s="458"/>
      <c r="AH99" s="458"/>
      <c r="AI99" s="458"/>
      <c r="AJ99" s="458"/>
      <c r="AK99" s="458"/>
      <c r="AL99" s="458"/>
      <c r="AM99" s="458"/>
      <c r="AN99" s="458"/>
      <c r="AO99" s="462"/>
      <c r="AP99" s="458"/>
      <c r="AQ99" s="458"/>
      <c r="AR99" s="458"/>
      <c r="AS99" s="458"/>
      <c r="AT99" s="474"/>
      <c r="AU99" s="458"/>
      <c r="AV99" s="474"/>
      <c r="AW99" s="458"/>
      <c r="AX99" s="458"/>
      <c r="AY99" s="458"/>
      <c r="AZ99" s="458"/>
      <c r="BA99" s="474"/>
      <c r="BB99" s="478"/>
      <c r="BC99" s="458"/>
      <c r="BD99" s="447"/>
      <c r="BE99" s="395"/>
    </row>
    <row r="100" spans="1:57" s="31" customFormat="1" ht="6" customHeight="1">
      <c r="A100" s="362"/>
      <c r="B100" s="645"/>
      <c r="C100" s="571"/>
      <c r="D100" s="485"/>
      <c r="G100" s="35"/>
      <c r="H100" s="364"/>
      <c r="I100" s="364"/>
      <c r="J100" s="364"/>
      <c r="K100" s="401"/>
      <c r="L100" s="4"/>
      <c r="M100" s="734"/>
      <c r="N100" s="35"/>
      <c r="O100" s="364"/>
      <c r="P100" s="364"/>
      <c r="R100" s="347"/>
      <c r="S100" s="486"/>
      <c r="T100" s="6"/>
      <c r="U100" s="442"/>
      <c r="V100" s="380"/>
      <c r="W100" s="380"/>
      <c r="X100" s="380"/>
      <c r="Y100" s="471"/>
      <c r="Z100" s="472"/>
      <c r="AA100" s="472"/>
      <c r="AB100" s="472"/>
      <c r="AC100" s="473"/>
      <c r="AD100" s="473"/>
      <c r="AE100" s="473"/>
      <c r="AF100" s="473"/>
      <c r="AG100" s="473"/>
      <c r="AH100" s="473"/>
      <c r="AI100" s="473"/>
      <c r="AJ100" s="473"/>
      <c r="AK100" s="473"/>
      <c r="AL100" s="473"/>
      <c r="AM100" s="473"/>
      <c r="AN100" s="473"/>
      <c r="AO100" s="473"/>
      <c r="AP100" s="473"/>
      <c r="AQ100" s="473"/>
      <c r="AR100" s="473"/>
      <c r="AS100" s="473"/>
      <c r="AT100" s="473"/>
      <c r="AU100" s="473"/>
      <c r="AV100" s="473"/>
      <c r="AW100" s="473"/>
      <c r="AX100" s="473"/>
      <c r="AY100" s="473"/>
      <c r="AZ100" s="473"/>
      <c r="BA100" s="474"/>
      <c r="BB100" s="478"/>
      <c r="BC100" s="473"/>
      <c r="BD100" s="447"/>
      <c r="BE100" s="395"/>
    </row>
    <row r="101" spans="1:57" s="31" customFormat="1" ht="6" customHeight="1">
      <c r="A101" s="362"/>
      <c r="B101" s="645"/>
      <c r="C101" s="571"/>
      <c r="D101" s="485"/>
      <c r="G101" s="35"/>
      <c r="H101" s="364"/>
      <c r="I101" s="364"/>
      <c r="J101" s="364"/>
      <c r="K101" s="401"/>
      <c r="L101" s="4"/>
      <c r="M101" s="734"/>
      <c r="N101" s="35"/>
      <c r="O101" s="364"/>
      <c r="P101" s="364"/>
      <c r="R101" s="347"/>
      <c r="S101" s="486"/>
      <c r="T101" s="6"/>
      <c r="U101" s="442"/>
      <c r="V101" s="380"/>
      <c r="W101" s="380"/>
      <c r="X101" s="380"/>
      <c r="Y101" s="471"/>
      <c r="Z101" s="472"/>
      <c r="AA101" s="472"/>
      <c r="AB101" s="472"/>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3"/>
      <c r="AY101" s="473"/>
      <c r="AZ101" s="473"/>
      <c r="BA101" s="474"/>
      <c r="BB101" s="478"/>
      <c r="BC101" s="473"/>
      <c r="BD101" s="447"/>
      <c r="BE101" s="395"/>
    </row>
    <row r="102" spans="1:57" s="31" customFormat="1" ht="23.25" customHeight="1" thickBot="1">
      <c r="A102" s="573"/>
      <c r="B102" s="647"/>
      <c r="C102" s="648"/>
      <c r="D102" s="485"/>
      <c r="E102" s="56"/>
      <c r="F102" s="56"/>
      <c r="G102" s="57"/>
      <c r="H102" s="228"/>
      <c r="I102" s="67"/>
      <c r="J102" s="67"/>
      <c r="K102" s="75" t="str">
        <f>IF(C66=0,"C:Q1のチェックを入れてください","")</f>
        <v>C:Q1のチェックを入れてください</v>
      </c>
      <c r="L102" s="80"/>
      <c r="M102" s="741"/>
      <c r="N102" s="81"/>
      <c r="O102" s="80"/>
      <c r="P102" s="80"/>
      <c r="Q102" s="79" t="str">
        <f>IF(AND(A66=1,M66=0),"Q1-1 ","")&amp;IF(AND(A66=1,M72=0),"Q1-2 ","")&amp;IF(AND(A66=1,M78=0),"Q1-3 ","")&amp;IF(AND(A66=2,M84=0),"Q1-4 ","")&amp;IF(AND(A66=2,M90=0),"Q1-5 ","")&amp;IF(AND(A66=2,M96=0),"Q1-6 ","")&amp;" のチェックを入れてください"</f>
        <v xml:space="preserve"> のチェックを入れてください</v>
      </c>
      <c r="R102" s="95"/>
      <c r="S102" s="486"/>
      <c r="T102" s="6"/>
      <c r="U102" s="442"/>
      <c r="V102" s="380"/>
      <c r="W102" s="380"/>
      <c r="X102" s="380"/>
      <c r="Y102" s="471"/>
      <c r="Z102" s="472"/>
      <c r="AA102" s="472"/>
      <c r="AB102" s="472"/>
      <c r="AC102" s="473"/>
      <c r="AD102" s="473"/>
      <c r="AE102" s="473"/>
      <c r="AF102" s="473"/>
      <c r="AG102" s="473"/>
      <c r="AH102" s="473"/>
      <c r="AI102" s="473"/>
      <c r="AJ102" s="473"/>
      <c r="AK102" s="473"/>
      <c r="AL102" s="473"/>
      <c r="AM102" s="473"/>
      <c r="AN102" s="473"/>
      <c r="AO102" s="473"/>
      <c r="AP102" s="473"/>
      <c r="AQ102" s="473"/>
      <c r="AR102" s="473"/>
      <c r="AS102" s="473"/>
      <c r="AT102" s="473"/>
      <c r="AU102" s="473"/>
      <c r="AV102" s="473"/>
      <c r="AW102" s="473"/>
      <c r="AX102" s="473"/>
      <c r="AY102" s="473"/>
      <c r="AZ102" s="473"/>
      <c r="BA102" s="474"/>
      <c r="BB102" s="478"/>
      <c r="BC102" s="473"/>
      <c r="BD102" s="447"/>
      <c r="BE102" s="395"/>
    </row>
    <row r="103" spans="1:57" s="31" customFormat="1" ht="28.5" customHeight="1">
      <c r="A103" s="571"/>
      <c r="B103" s="645"/>
      <c r="C103" s="571"/>
      <c r="D103" s="485"/>
      <c r="E103" s="555"/>
      <c r="F103" s="555"/>
      <c r="G103" s="555"/>
      <c r="H103" s="872" t="s">
        <v>490</v>
      </c>
      <c r="I103" s="872"/>
      <c r="J103" s="872"/>
      <c r="K103" s="872"/>
      <c r="L103" s="556"/>
      <c r="M103" s="742"/>
      <c r="N103" s="556"/>
      <c r="O103" s="556"/>
      <c r="P103" s="556"/>
      <c r="Q103" s="556"/>
      <c r="R103" s="555"/>
      <c r="S103" s="486"/>
      <c r="T103" s="6"/>
      <c r="U103" s="442"/>
      <c r="V103" s="380"/>
      <c r="W103" s="380"/>
      <c r="X103" s="380"/>
      <c r="Y103" s="471"/>
      <c r="Z103" s="472"/>
      <c r="AA103" s="472"/>
      <c r="AB103" s="472"/>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3"/>
      <c r="AY103" s="473"/>
      <c r="AZ103" s="473"/>
      <c r="BA103" s="474"/>
      <c r="BB103" s="478"/>
      <c r="BC103" s="473"/>
      <c r="BD103" s="447"/>
      <c r="BE103" s="395"/>
    </row>
    <row r="104" spans="1:57" s="31" customFormat="1" ht="27.95" customHeight="1">
      <c r="A104" s="571"/>
      <c r="B104" s="645"/>
      <c r="C104" s="571"/>
      <c r="D104" s="485"/>
      <c r="E104" s="595"/>
      <c r="F104" s="595"/>
      <c r="G104" s="595"/>
      <c r="H104" s="368" t="s">
        <v>367</v>
      </c>
      <c r="I104" s="36"/>
      <c r="J104" s="36"/>
      <c r="K104" s="369" t="s">
        <v>368</v>
      </c>
      <c r="L104" s="599"/>
      <c r="M104" s="743"/>
      <c r="N104" s="599"/>
      <c r="O104" s="599"/>
      <c r="P104" s="599"/>
      <c r="Q104" s="599"/>
      <c r="R104" s="595"/>
      <c r="S104" s="486"/>
      <c r="T104" s="6"/>
      <c r="U104" s="442"/>
      <c r="V104" s="380"/>
      <c r="W104" s="380"/>
      <c r="X104" s="380"/>
      <c r="Y104" s="471"/>
      <c r="Z104" s="472"/>
      <c r="AA104" s="472"/>
      <c r="AB104" s="472"/>
      <c r="AC104" s="473"/>
      <c r="AD104" s="473"/>
      <c r="AE104" s="473"/>
      <c r="AF104" s="473"/>
      <c r="AG104" s="473"/>
      <c r="AH104" s="473"/>
      <c r="AI104" s="473"/>
      <c r="AJ104" s="473"/>
      <c r="AK104" s="473"/>
      <c r="AL104" s="473"/>
      <c r="AM104" s="473"/>
      <c r="AN104" s="473"/>
      <c r="AO104" s="473"/>
      <c r="AP104" s="473"/>
      <c r="AQ104" s="473"/>
      <c r="AR104" s="473"/>
      <c r="AS104" s="473"/>
      <c r="AT104" s="473"/>
      <c r="AU104" s="473"/>
      <c r="AV104" s="473"/>
      <c r="AW104" s="473"/>
      <c r="AX104" s="473"/>
      <c r="AY104" s="473"/>
      <c r="AZ104" s="473"/>
      <c r="BA104" s="474"/>
      <c r="BB104" s="478"/>
      <c r="BC104" s="473"/>
      <c r="BD104" s="447"/>
      <c r="BE104" s="395"/>
    </row>
    <row r="105" spans="1:57" s="31" customFormat="1" ht="23.25" customHeight="1">
      <c r="A105" s="571"/>
      <c r="B105" s="645"/>
      <c r="C105" s="571"/>
      <c r="D105" s="485"/>
      <c r="G105" s="35"/>
      <c r="H105" s="364"/>
      <c r="I105" s="364"/>
      <c r="J105" s="364"/>
      <c r="K105" s="539" t="s">
        <v>489</v>
      </c>
      <c r="L105" s="533"/>
      <c r="M105" s="744"/>
      <c r="N105" s="534"/>
      <c r="O105" s="533"/>
      <c r="P105" s="533"/>
      <c r="Q105" s="529"/>
      <c r="R105" s="839" t="s">
        <v>179</v>
      </c>
      <c r="S105" s="486"/>
      <c r="T105" s="6"/>
      <c r="U105" s="442"/>
      <c r="V105" s="380"/>
      <c r="W105" s="380"/>
      <c r="X105" s="380"/>
      <c r="Y105" s="471"/>
      <c r="Z105" s="472"/>
      <c r="AA105" s="472"/>
      <c r="AB105" s="472"/>
      <c r="AC105" s="473"/>
      <c r="AD105" s="473"/>
      <c r="AE105" s="473"/>
      <c r="AF105" s="473"/>
      <c r="AG105" s="473"/>
      <c r="AH105" s="473"/>
      <c r="AI105" s="473"/>
      <c r="AJ105" s="473"/>
      <c r="AK105" s="473"/>
      <c r="AL105" s="473"/>
      <c r="AM105" s="473"/>
      <c r="AN105" s="473"/>
      <c r="AO105" s="473"/>
      <c r="AP105" s="473"/>
      <c r="AQ105" s="473"/>
      <c r="AR105" s="473"/>
      <c r="AS105" s="473"/>
      <c r="AT105" s="473"/>
      <c r="AU105" s="473"/>
      <c r="AV105" s="473"/>
      <c r="AW105" s="473"/>
      <c r="AX105" s="473"/>
      <c r="AY105" s="473"/>
      <c r="AZ105" s="473"/>
      <c r="BA105" s="474"/>
      <c r="BB105" s="478"/>
      <c r="BC105" s="473"/>
      <c r="BD105" s="447"/>
      <c r="BE105" s="395"/>
    </row>
    <row r="106" spans="1:57" s="31" customFormat="1" ht="23.25" customHeight="1">
      <c r="A106" s="571"/>
      <c r="B106" s="645"/>
      <c r="C106" s="571"/>
      <c r="D106" s="485"/>
      <c r="G106" s="35"/>
      <c r="H106" s="364"/>
      <c r="I106" s="364"/>
      <c r="J106" s="364"/>
      <c r="K106" s="539" t="s">
        <v>357</v>
      </c>
      <c r="L106" s="533"/>
      <c r="M106" s="744"/>
      <c r="N106" s="534"/>
      <c r="O106" s="533"/>
      <c r="P106" s="533"/>
      <c r="Q106" s="529"/>
      <c r="R106" s="839"/>
      <c r="S106" s="486"/>
      <c r="T106" s="6"/>
      <c r="U106" s="442"/>
      <c r="V106" s="380"/>
      <c r="W106" s="380"/>
      <c r="X106" s="380"/>
      <c r="Y106" s="471"/>
      <c r="Z106" s="472"/>
      <c r="AA106" s="472"/>
      <c r="AB106" s="472"/>
      <c r="AC106" s="473"/>
      <c r="AD106" s="473"/>
      <c r="AE106" s="473"/>
      <c r="AF106" s="473"/>
      <c r="AG106" s="473"/>
      <c r="AH106" s="473"/>
      <c r="AI106" s="473"/>
      <c r="AJ106" s="473"/>
      <c r="AK106" s="473"/>
      <c r="AL106" s="473"/>
      <c r="AM106" s="473"/>
      <c r="AN106" s="473"/>
      <c r="AO106" s="473"/>
      <c r="AP106" s="473"/>
      <c r="AQ106" s="473"/>
      <c r="AR106" s="473"/>
      <c r="AS106" s="473"/>
      <c r="AT106" s="473"/>
      <c r="AU106" s="473"/>
      <c r="AV106" s="473"/>
      <c r="AW106" s="473"/>
      <c r="AX106" s="473"/>
      <c r="AY106" s="473"/>
      <c r="AZ106" s="473"/>
      <c r="BA106" s="474"/>
      <c r="BB106" s="478"/>
      <c r="BC106" s="473"/>
      <c r="BD106" s="447"/>
      <c r="BE106" s="395"/>
    </row>
    <row r="107" spans="1:57" ht="23.25" customHeight="1">
      <c r="A107" s="362"/>
      <c r="B107" s="645"/>
      <c r="C107" s="571"/>
      <c r="D107" s="485"/>
      <c r="H107" s="366"/>
      <c r="I107" s="366"/>
      <c r="J107" s="366"/>
      <c r="K107" s="366"/>
      <c r="M107" s="737"/>
      <c r="N107" s="387"/>
      <c r="O107" s="397"/>
      <c r="P107" s="397"/>
      <c r="Q107" s="592" t="str">
        <f>IF(B109=0,"D:Q0のチェックを入れてください","")</f>
        <v>D:Q0のチェックを入れてください</v>
      </c>
      <c r="R107" s="347"/>
      <c r="S107" s="484"/>
      <c r="U107" s="442"/>
      <c r="V107" s="380"/>
      <c r="W107" s="380"/>
      <c r="X107" s="380"/>
      <c r="Y107" s="471"/>
      <c r="Z107" s="472"/>
      <c r="AA107" s="472"/>
      <c r="AB107" s="472"/>
      <c r="AC107" s="473"/>
      <c r="AD107" s="473"/>
      <c r="AE107" s="473"/>
      <c r="AF107" s="473"/>
      <c r="AG107" s="473"/>
      <c r="AH107" s="473"/>
      <c r="AI107" s="473"/>
      <c r="AJ107" s="473"/>
      <c r="AK107" s="473"/>
      <c r="AL107" s="473"/>
      <c r="AM107" s="473"/>
      <c r="AN107" s="473"/>
      <c r="AO107" s="473"/>
      <c r="AP107" s="473"/>
      <c r="AQ107" s="473"/>
      <c r="AR107" s="473"/>
      <c r="AS107" s="473"/>
      <c r="AT107" s="473"/>
      <c r="AU107" s="473"/>
      <c r="AV107" s="473"/>
      <c r="AW107" s="473"/>
      <c r="AX107" s="473"/>
      <c r="AY107" s="473"/>
      <c r="AZ107" s="473"/>
      <c r="BA107" s="474"/>
      <c r="BB107" s="478"/>
      <c r="BC107" s="473"/>
      <c r="BD107" s="447"/>
      <c r="BE107" s="355"/>
    </row>
    <row r="108" spans="1:57" s="31" customFormat="1" ht="49.5" customHeight="1">
      <c r="A108" s="594" t="s">
        <v>382</v>
      </c>
      <c r="B108" s="650" t="s">
        <v>361</v>
      </c>
      <c r="C108" s="646" t="s">
        <v>362</v>
      </c>
      <c r="D108" s="485"/>
      <c r="G108" s="35"/>
      <c r="H108" s="368" t="s">
        <v>358</v>
      </c>
      <c r="I108" s="364"/>
      <c r="J108" s="364"/>
      <c r="K108" s="398" t="s">
        <v>175</v>
      </c>
      <c r="L108" s="370" t="s">
        <v>0</v>
      </c>
      <c r="M108" s="734"/>
      <c r="N108" s="35"/>
      <c r="O108" s="386" t="s">
        <v>52</v>
      </c>
      <c r="P108" s="378"/>
      <c r="Q108" s="363" t="s">
        <v>344</v>
      </c>
      <c r="R108" s="374" t="b">
        <f>IF(AND(A109=1,M109=0),TRUE)</f>
        <v>0</v>
      </c>
      <c r="S108" s="486"/>
      <c r="T108" s="5"/>
      <c r="U108" s="442"/>
      <c r="V108" s="380"/>
      <c r="W108" s="444">
        <f>IF(A109=1,1,0)</f>
        <v>0</v>
      </c>
      <c r="X108" s="380" t="str">
        <f>H108</f>
        <v>D:Q1</v>
      </c>
      <c r="Y108" s="456"/>
      <c r="Z108" s="457"/>
      <c r="AA108" s="457"/>
      <c r="AB108" s="457"/>
      <c r="AC108" s="458"/>
      <c r="AD108" s="458"/>
      <c r="AE108" s="458"/>
      <c r="AF108" s="458"/>
      <c r="AG108" s="458"/>
      <c r="AH108" s="458"/>
      <c r="AI108" s="458"/>
      <c r="AJ108" s="458"/>
      <c r="AK108" s="458"/>
      <c r="AL108" s="458"/>
      <c r="AM108" s="458"/>
      <c r="AN108" s="458"/>
      <c r="AO108" s="458"/>
      <c r="AP108" s="458"/>
      <c r="AQ108" s="458"/>
      <c r="AR108" s="458"/>
      <c r="AS108" s="458"/>
      <c r="AT108" s="474"/>
      <c r="AU108" s="458"/>
      <c r="AV108" s="474"/>
      <c r="AW108" s="458"/>
      <c r="AX108" s="461">
        <f>IF($A$109=1,1,0)</f>
        <v>0</v>
      </c>
      <c r="AY108" s="458"/>
      <c r="AZ108" s="458"/>
      <c r="BA108" s="474"/>
      <c r="BB108" s="478"/>
      <c r="BC108" s="458"/>
      <c r="BD108" s="448">
        <f>IF($A$109=1,1,0)</f>
        <v>0</v>
      </c>
      <c r="BE108" s="395"/>
    </row>
    <row r="109" spans="1:57" ht="24" customHeight="1">
      <c r="A109" s="725">
        <f>IF(AND(B109=1,C109=1),1,IF(AND(B109=1,C109=2),2,IF(AND(B109=1,C109=0),0,IF(AND(B109=2),-2,IF(AND(B109=0),-1)))))</f>
        <v>-1</v>
      </c>
      <c r="B109" s="726">
        <v>0</v>
      </c>
      <c r="C109" s="657">
        <v>0</v>
      </c>
      <c r="D109" s="485"/>
      <c r="H109" s="364"/>
      <c r="I109" s="364"/>
      <c r="J109" s="364"/>
      <c r="K109" s="764" t="s">
        <v>343</v>
      </c>
      <c r="L109" s="370" t="s">
        <v>0</v>
      </c>
      <c r="M109" s="734">
        <v>0</v>
      </c>
      <c r="O109" s="378"/>
      <c r="P109" s="378"/>
      <c r="Q109" s="366" t="s">
        <v>190</v>
      </c>
      <c r="R109" s="840" t="s">
        <v>179</v>
      </c>
      <c r="S109" s="484"/>
      <c r="U109" s="442"/>
      <c r="V109" s="443">
        <f>IF(AND(A109=1,M109=1),5,0)</f>
        <v>0</v>
      </c>
      <c r="W109" s="380"/>
      <c r="X109" s="380" t="str">
        <f>O108&amp;"-1"</f>
        <v>Q1-1-1</v>
      </c>
      <c r="Y109" s="456"/>
      <c r="Z109" s="457"/>
      <c r="AA109" s="462">
        <f>IF(AND(A109=1,$M$109=1),1,0)</f>
        <v>0</v>
      </c>
      <c r="AB109" s="457"/>
      <c r="AC109" s="458"/>
      <c r="AD109" s="458"/>
      <c r="AE109" s="458"/>
      <c r="AF109" s="458"/>
      <c r="AG109" s="462">
        <f>IF(AND(A109=1,$M$109=1),1,0)</f>
        <v>0</v>
      </c>
      <c r="AH109" s="462">
        <f>IF(AND(A109=1,$M$109=1),1,0)</f>
        <v>0</v>
      </c>
      <c r="AI109" s="458"/>
      <c r="AJ109" s="458"/>
      <c r="AK109" s="458"/>
      <c r="AL109" s="458"/>
      <c r="AM109" s="458"/>
      <c r="AN109" s="458"/>
      <c r="AO109" s="458"/>
      <c r="AP109" s="458"/>
      <c r="AQ109" s="458"/>
      <c r="AR109" s="458"/>
      <c r="AS109" s="458"/>
      <c r="AT109" s="474"/>
      <c r="AU109" s="458"/>
      <c r="AV109" s="474"/>
      <c r="AW109" s="458"/>
      <c r="AY109" s="458"/>
      <c r="AZ109" s="458"/>
      <c r="BA109" s="474"/>
      <c r="BB109" s="478"/>
      <c r="BC109" s="458"/>
      <c r="BD109" s="447"/>
      <c r="BE109" s="355"/>
    </row>
    <row r="110" spans="1:57" ht="24" customHeight="1" thickBot="1">
      <c r="A110" s="585"/>
      <c r="B110" s="571"/>
      <c r="C110" s="571"/>
      <c r="D110" s="485"/>
      <c r="H110" s="364"/>
      <c r="I110" s="364"/>
      <c r="J110" s="364"/>
      <c r="K110" s="765" t="s">
        <v>455</v>
      </c>
      <c r="M110" s="734"/>
      <c r="O110" s="378"/>
      <c r="P110" s="378"/>
      <c r="Q110" s="366" t="s">
        <v>189</v>
      </c>
      <c r="R110" s="840"/>
      <c r="S110" s="484"/>
      <c r="U110" s="452"/>
      <c r="V110" s="443">
        <f>IF(AND(A109=1,M109=2),5,0)</f>
        <v>0</v>
      </c>
      <c r="W110" s="380"/>
      <c r="X110" s="380" t="str">
        <f>O108&amp;"-2"</f>
        <v>Q1-1-2</v>
      </c>
      <c r="Y110" s="456"/>
      <c r="Z110" s="457"/>
      <c r="AA110" s="457"/>
      <c r="AB110" s="462">
        <f>IF(AND(A109=1,$M$109=2),1,0)</f>
        <v>0</v>
      </c>
      <c r="AC110" s="458"/>
      <c r="AD110" s="458"/>
      <c r="AE110" s="462">
        <f>IF(AND(A109=1,$M$109=2),1,0)</f>
        <v>0</v>
      </c>
      <c r="AF110" s="458"/>
      <c r="AG110" s="604">
        <f>IF(AND(A109=1,$M$109=2),1,0)</f>
        <v>0</v>
      </c>
      <c r="AH110" s="604">
        <f>IF(AND(A109=1,$M$109=2),1,0)</f>
        <v>0</v>
      </c>
      <c r="AI110" s="458"/>
      <c r="AJ110" s="458"/>
      <c r="AK110" s="458"/>
      <c r="AL110" s="458"/>
      <c r="AM110" s="458"/>
      <c r="AN110" s="458"/>
      <c r="AO110" s="458"/>
      <c r="AP110" s="458"/>
      <c r="AQ110" s="458"/>
      <c r="AR110" s="458"/>
      <c r="AS110" s="458"/>
      <c r="AT110" s="474"/>
      <c r="AU110" s="458"/>
      <c r="AV110" s="474"/>
      <c r="AW110" s="458"/>
      <c r="AX110" s="458"/>
      <c r="AY110" s="458"/>
      <c r="AZ110" s="458"/>
      <c r="BA110" s="474"/>
      <c r="BB110" s="478"/>
      <c r="BC110" s="458"/>
      <c r="BD110" s="447"/>
      <c r="BE110" s="355"/>
    </row>
    <row r="111" spans="1:57" ht="24" customHeight="1" thickBot="1">
      <c r="A111" s="362"/>
      <c r="B111" s="645"/>
      <c r="C111" s="571"/>
      <c r="D111" s="485"/>
      <c r="H111" s="364"/>
      <c r="I111" s="364"/>
      <c r="J111" s="364"/>
      <c r="K111" s="765"/>
      <c r="M111" s="734"/>
      <c r="O111" s="378"/>
      <c r="P111" s="378"/>
      <c r="Q111" s="366" t="s">
        <v>3</v>
      </c>
      <c r="R111" s="347"/>
      <c r="S111" s="484"/>
      <c r="U111" s="452"/>
      <c r="V111" s="443">
        <f>IF(AND(A109=1,M109=3),5,0)</f>
        <v>0</v>
      </c>
      <c r="W111" s="380"/>
      <c r="X111" s="380" t="str">
        <f>O108&amp;"-3"</f>
        <v>Q1-1-3</v>
      </c>
      <c r="Y111" s="456"/>
      <c r="Z111" s="457"/>
      <c r="AA111" s="457"/>
      <c r="AB111" s="462">
        <f>IF(AND(A109=1,$M$109=3),1,0)</f>
        <v>0</v>
      </c>
      <c r="AC111" s="458"/>
      <c r="AD111" s="462">
        <f>IF(AND(A109=1,$M$109=3),1,0)</f>
        <v>0</v>
      </c>
      <c r="AE111" s="792"/>
      <c r="AF111" s="458"/>
      <c r="AG111" s="604">
        <f>IF(AND(A109=1,$M$109=3),1,0)</f>
        <v>0</v>
      </c>
      <c r="AH111" s="604">
        <f>IF(AND(A109=1,$M$109=3),1,0)</f>
        <v>0</v>
      </c>
      <c r="AI111" s="458"/>
      <c r="AJ111" s="458"/>
      <c r="AK111" s="458"/>
      <c r="AL111" s="458"/>
      <c r="AM111" s="458"/>
      <c r="AN111" s="458"/>
      <c r="AO111" s="458"/>
      <c r="AP111" s="458"/>
      <c r="AQ111" s="458"/>
      <c r="AR111" s="458"/>
      <c r="AS111" s="458"/>
      <c r="AT111" s="474"/>
      <c r="AU111" s="458"/>
      <c r="AV111" s="474"/>
      <c r="AW111" s="458"/>
      <c r="AX111" s="458"/>
      <c r="AY111" s="458"/>
      <c r="AZ111" s="458"/>
      <c r="BA111" s="474"/>
      <c r="BB111" s="478"/>
      <c r="BC111" s="458"/>
      <c r="BD111" s="447"/>
      <c r="BE111" s="355"/>
    </row>
    <row r="112" spans="1:57" ht="6" customHeight="1">
      <c r="A112" s="362"/>
      <c r="B112" s="645"/>
      <c r="C112" s="571"/>
      <c r="D112" s="485"/>
      <c r="H112" s="364"/>
      <c r="I112" s="364"/>
      <c r="J112" s="364"/>
      <c r="K112" s="399"/>
      <c r="M112" s="734"/>
      <c r="O112" s="378"/>
      <c r="P112" s="378"/>
      <c r="Q112" s="399"/>
      <c r="R112" s="347"/>
      <c r="S112" s="484"/>
      <c r="U112" s="442"/>
      <c r="V112" s="380"/>
      <c r="W112" s="380"/>
      <c r="X112" s="380"/>
      <c r="Y112" s="471"/>
      <c r="Z112" s="472"/>
      <c r="AA112" s="472"/>
      <c r="AB112" s="472"/>
      <c r="AC112" s="473"/>
      <c r="AD112" s="473"/>
      <c r="AE112" s="473"/>
      <c r="AF112" s="473"/>
      <c r="AG112" s="473"/>
      <c r="AH112" s="473"/>
      <c r="AI112" s="473"/>
      <c r="AJ112" s="473"/>
      <c r="AK112" s="473"/>
      <c r="AL112" s="473"/>
      <c r="AM112" s="473"/>
      <c r="AN112" s="473"/>
      <c r="AO112" s="473"/>
      <c r="AP112" s="473"/>
      <c r="AQ112" s="473"/>
      <c r="AR112" s="473"/>
      <c r="AS112" s="473"/>
      <c r="AT112" s="473"/>
      <c r="AU112" s="473"/>
      <c r="AV112" s="473"/>
      <c r="AW112" s="473"/>
      <c r="AX112" s="473"/>
      <c r="AY112" s="473"/>
      <c r="AZ112" s="473"/>
      <c r="BA112" s="474"/>
      <c r="BB112" s="478"/>
      <c r="BC112" s="473"/>
      <c r="BD112" s="447"/>
      <c r="BE112" s="355"/>
    </row>
    <row r="113" spans="1:57" ht="6" customHeight="1">
      <c r="A113" s="362"/>
      <c r="B113" s="645"/>
      <c r="C113" s="571"/>
      <c r="D113" s="485"/>
      <c r="H113" s="364"/>
      <c r="I113" s="364"/>
      <c r="J113" s="364"/>
      <c r="K113" s="399"/>
      <c r="M113" s="734"/>
      <c r="O113" s="378"/>
      <c r="P113" s="378"/>
      <c r="Q113" s="364"/>
      <c r="R113" s="347"/>
      <c r="S113" s="484"/>
      <c r="U113" s="442"/>
      <c r="V113" s="380"/>
      <c r="W113" s="380"/>
      <c r="X113" s="380"/>
      <c r="Y113" s="471"/>
      <c r="Z113" s="472"/>
      <c r="AA113" s="472"/>
      <c r="AB113" s="472"/>
      <c r="AC113" s="473"/>
      <c r="AD113" s="473"/>
      <c r="AE113" s="473"/>
      <c r="AF113" s="473"/>
      <c r="AG113" s="473"/>
      <c r="AH113" s="473"/>
      <c r="AI113" s="473"/>
      <c r="AJ113" s="473"/>
      <c r="AK113" s="473"/>
      <c r="AL113" s="473"/>
      <c r="AM113" s="473"/>
      <c r="AN113" s="473"/>
      <c r="AO113" s="473"/>
      <c r="AP113" s="473"/>
      <c r="AQ113" s="473"/>
      <c r="AR113" s="473"/>
      <c r="AS113" s="473"/>
      <c r="AT113" s="473"/>
      <c r="AU113" s="473"/>
      <c r="AV113" s="473"/>
      <c r="AW113" s="473"/>
      <c r="AX113" s="473"/>
      <c r="AY113" s="473"/>
      <c r="AZ113" s="473"/>
      <c r="BA113" s="474"/>
      <c r="BB113" s="478"/>
      <c r="BC113" s="473"/>
      <c r="BD113" s="447"/>
      <c r="BE113" s="355"/>
    </row>
    <row r="114" spans="1:57" ht="24" customHeight="1">
      <c r="A114" s="593" t="s">
        <v>376</v>
      </c>
      <c r="B114" s="653" t="s">
        <v>377</v>
      </c>
      <c r="C114" s="653" t="s">
        <v>383</v>
      </c>
      <c r="D114" s="485"/>
      <c r="H114" s="364"/>
      <c r="I114" s="364"/>
      <c r="J114" s="364"/>
      <c r="K114" s="399"/>
      <c r="L114" s="370" t="s">
        <v>0</v>
      </c>
      <c r="M114" s="734"/>
      <c r="O114" s="386" t="s">
        <v>53</v>
      </c>
      <c r="P114" s="378"/>
      <c r="Q114" s="375" t="s">
        <v>345</v>
      </c>
      <c r="R114" s="374" t="b">
        <f>IF(AND(A109=1,M115=0),TRUE)</f>
        <v>0</v>
      </c>
      <c r="S114" s="484"/>
      <c r="U114" s="442"/>
      <c r="V114" s="380"/>
      <c r="W114" s="380"/>
      <c r="X114" s="380"/>
      <c r="Y114" s="471"/>
      <c r="Z114" s="472"/>
      <c r="AA114" s="472"/>
      <c r="AB114" s="472"/>
      <c r="AC114" s="473"/>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c r="AX114" s="473"/>
      <c r="AY114" s="473"/>
      <c r="AZ114" s="473"/>
      <c r="BA114" s="474"/>
      <c r="BB114" s="478"/>
      <c r="BC114" s="473"/>
      <c r="BD114" s="447"/>
      <c r="BE114" s="355"/>
    </row>
    <row r="115" spans="1:57" ht="24" customHeight="1">
      <c r="A115" s="727">
        <f>IF(AND(A109=1,M109=1),1,IF(AND(A109=1,M109=2),2,IF(AND(A109=1,M109=3),3,IF(AND(A109=1,M109=0),0,IF(AND(A109=-1),-1,IF(AND(B109=2),-2,IF(AND(A109=0),-3,IF(AND(A109=2),-4,-5))))))))</f>
        <v>-1</v>
      </c>
      <c r="B115" s="728">
        <f>IF(AND(A109=1,M115=1),1,IF(AND(A109=1,M115=2),2,IF(AND(A109=1,M115=3),3,IF(AND(A109=1,M115=0),0,IF(AND(A109=-1),-1,IF(AND(B109=2),-2,IF(AND(A109=0),-3,IF(AND(A109=2),-4,-5))))))))</f>
        <v>-1</v>
      </c>
      <c r="C115" s="728">
        <f>IF(AND(A109=1,M121=1),1,IF(AND(A109=1,M121=2),2,IF(AND(A109=1,M121=3),3,IF(AND(A109=1,M121=0),0,IF(AND(A109=-1),-1,IF(AND(B109=2),-2,IF(AND(A109=0),-3,IF(AND(A109=2),-4,-5))))))))</f>
        <v>-1</v>
      </c>
      <c r="D115" s="485"/>
      <c r="H115" s="364"/>
      <c r="I115" s="364"/>
      <c r="J115" s="364"/>
      <c r="K115" s="399"/>
      <c r="M115" s="734">
        <v>0</v>
      </c>
      <c r="O115" s="378"/>
      <c r="P115" s="378"/>
      <c r="Q115" s="399" t="s">
        <v>43</v>
      </c>
      <c r="R115" s="840" t="s">
        <v>179</v>
      </c>
      <c r="S115" s="484"/>
      <c r="U115" s="442"/>
      <c r="V115" s="441"/>
      <c r="W115" s="380"/>
      <c r="X115" s="380" t="str">
        <f>O114&amp;"-1"</f>
        <v>Q1-2-1</v>
      </c>
      <c r="Y115" s="456"/>
      <c r="Z115" s="457"/>
      <c r="AA115" s="457"/>
      <c r="AB115" s="457"/>
      <c r="AC115" s="462">
        <f>IF(AND(A109=1,$M$115=1),1,0)</f>
        <v>0</v>
      </c>
      <c r="AD115" s="458"/>
      <c r="AE115" s="458"/>
      <c r="AF115" s="458"/>
      <c r="AG115" s="458"/>
      <c r="AH115" s="458"/>
      <c r="AI115" s="458"/>
      <c r="AJ115" s="458"/>
      <c r="AK115" s="458"/>
      <c r="AL115" s="458"/>
      <c r="AM115" s="458"/>
      <c r="AN115" s="458"/>
      <c r="AO115" s="458"/>
      <c r="AP115" s="458"/>
      <c r="AQ115" s="458"/>
      <c r="AR115" s="458"/>
      <c r="AS115" s="458"/>
      <c r="AT115" s="474"/>
      <c r="AU115" s="458"/>
      <c r="AV115" s="474"/>
      <c r="AW115" s="458"/>
      <c r="AX115" s="458"/>
      <c r="AY115" s="458"/>
      <c r="AZ115" s="458"/>
      <c r="BA115" s="474"/>
      <c r="BB115" s="478"/>
      <c r="BC115" s="458"/>
      <c r="BD115" s="447"/>
      <c r="BE115" s="355"/>
    </row>
    <row r="116" spans="1:57" ht="24" customHeight="1" thickBot="1">
      <c r="A116" s="585"/>
      <c r="B116" s="655"/>
      <c r="C116" s="655"/>
      <c r="D116" s="485"/>
      <c r="H116" s="364"/>
      <c r="I116" s="364"/>
      <c r="J116" s="364"/>
      <c r="K116" s="399"/>
      <c r="M116" s="734"/>
      <c r="O116" s="378"/>
      <c r="P116" s="378"/>
      <c r="Q116" s="399" t="s">
        <v>42</v>
      </c>
      <c r="R116" s="840"/>
      <c r="S116" s="484"/>
      <c r="U116" s="453">
        <f>IF(AND(A109=1,M115=2),15,0)</f>
        <v>0</v>
      </c>
      <c r="V116" s="380"/>
      <c r="W116" s="380"/>
      <c r="X116" s="380" t="str">
        <f>O114&amp;"-2"</f>
        <v>Q1-2-2</v>
      </c>
      <c r="Y116" s="456"/>
      <c r="Z116" s="457"/>
      <c r="AA116" s="457"/>
      <c r="AB116" s="457"/>
      <c r="AC116" s="457"/>
      <c r="AD116" s="458"/>
      <c r="AE116" s="458"/>
      <c r="AF116" s="458"/>
      <c r="AG116" s="458"/>
      <c r="AH116" s="458"/>
      <c r="AI116" s="462">
        <f>IF(AND(A109=1,$M$115=2),1,0)</f>
        <v>0</v>
      </c>
      <c r="AJ116" s="458"/>
      <c r="AK116" s="458"/>
      <c r="AL116" s="458"/>
      <c r="AM116" s="458"/>
      <c r="AN116" s="458"/>
      <c r="AO116" s="458"/>
      <c r="AP116" s="458"/>
      <c r="AQ116" s="458"/>
      <c r="AR116" s="458"/>
      <c r="AS116" s="458"/>
      <c r="AT116" s="474"/>
      <c r="AU116" s="458"/>
      <c r="AV116" s="474"/>
      <c r="AW116" s="458"/>
      <c r="AX116" s="458"/>
      <c r="AY116" s="458"/>
      <c r="AZ116" s="458"/>
      <c r="BA116" s="474"/>
      <c r="BB116" s="478"/>
      <c r="BC116" s="458"/>
      <c r="BD116" s="447"/>
      <c r="BE116" s="355"/>
    </row>
    <row r="117" spans="1:57" ht="24" customHeight="1" thickBot="1">
      <c r="A117" s="410"/>
      <c r="B117" s="724">
        <f>IF(OR(A115=0,B115=0,C115=0),0,1)</f>
        <v>1</v>
      </c>
      <c r="C117" s="654"/>
      <c r="D117" s="485"/>
      <c r="H117" s="364"/>
      <c r="I117" s="364"/>
      <c r="J117" s="364"/>
      <c r="K117" s="399"/>
      <c r="M117" s="734"/>
      <c r="O117" s="378"/>
      <c r="P117" s="378"/>
      <c r="Q117" s="399" t="s">
        <v>41</v>
      </c>
      <c r="R117" s="347"/>
      <c r="S117" s="484"/>
      <c r="U117" s="442"/>
      <c r="V117" s="380"/>
      <c r="W117" s="380"/>
      <c r="X117" s="380" t="str">
        <f>O114&amp;"-3"</f>
        <v>Q1-2-3</v>
      </c>
      <c r="Y117" s="463"/>
      <c r="Z117" s="464"/>
      <c r="AA117" s="464"/>
      <c r="AB117" s="464"/>
      <c r="AC117" s="459"/>
      <c r="AD117" s="459"/>
      <c r="AE117" s="459"/>
      <c r="AF117" s="459"/>
      <c r="AG117" s="459"/>
      <c r="AH117" s="459"/>
      <c r="AI117" s="459"/>
      <c r="AJ117" s="459"/>
      <c r="AK117" s="459"/>
      <c r="AL117" s="459"/>
      <c r="AM117" s="459"/>
      <c r="AN117" s="459"/>
      <c r="AO117" s="459"/>
      <c r="AP117" s="459"/>
      <c r="AQ117" s="459"/>
      <c r="AR117" s="459"/>
      <c r="AS117" s="459"/>
      <c r="AT117" s="459"/>
      <c r="AU117" s="459"/>
      <c r="AV117" s="459"/>
      <c r="AW117" s="459"/>
      <c r="AX117" s="459"/>
      <c r="AY117" s="459"/>
      <c r="AZ117" s="459"/>
      <c r="BA117" s="474"/>
      <c r="BB117" s="478"/>
      <c r="BC117" s="459"/>
      <c r="BD117" s="447"/>
      <c r="BE117" s="355"/>
    </row>
    <row r="118" spans="1:57" ht="6" customHeight="1">
      <c r="A118" s="362"/>
      <c r="B118" s="645"/>
      <c r="C118" s="571"/>
      <c r="D118" s="485"/>
      <c r="H118" s="364"/>
      <c r="I118" s="364"/>
      <c r="J118" s="364"/>
      <c r="K118" s="399"/>
      <c r="M118" s="734"/>
      <c r="O118" s="378"/>
      <c r="P118" s="378"/>
      <c r="Q118" s="399"/>
      <c r="R118" s="347"/>
      <c r="S118" s="484"/>
      <c r="U118" s="442"/>
      <c r="V118" s="380"/>
      <c r="W118" s="380"/>
      <c r="X118" s="380"/>
      <c r="Y118" s="471"/>
      <c r="Z118" s="472"/>
      <c r="AA118" s="472"/>
      <c r="AB118" s="472"/>
      <c r="AC118" s="473"/>
      <c r="AD118" s="473"/>
      <c r="AE118" s="473"/>
      <c r="AF118" s="473"/>
      <c r="AG118" s="473"/>
      <c r="AH118" s="473"/>
      <c r="AI118" s="473"/>
      <c r="AJ118" s="473"/>
      <c r="AK118" s="473"/>
      <c r="AL118" s="473"/>
      <c r="AM118" s="473"/>
      <c r="AN118" s="473"/>
      <c r="AO118" s="473"/>
      <c r="AP118" s="473"/>
      <c r="AQ118" s="473"/>
      <c r="AR118" s="473"/>
      <c r="AS118" s="473"/>
      <c r="AT118" s="473"/>
      <c r="AU118" s="473"/>
      <c r="AV118" s="473"/>
      <c r="AW118" s="473"/>
      <c r="AX118" s="473"/>
      <c r="AY118" s="473"/>
      <c r="AZ118" s="473"/>
      <c r="BA118" s="474"/>
      <c r="BB118" s="478"/>
      <c r="BC118" s="473"/>
      <c r="BD118" s="447"/>
      <c r="BE118" s="355"/>
    </row>
    <row r="119" spans="1:57" ht="6" customHeight="1">
      <c r="A119" s="362"/>
      <c r="B119" s="645"/>
      <c r="C119" s="571"/>
      <c r="D119" s="485"/>
      <c r="H119" s="364"/>
      <c r="I119" s="364"/>
      <c r="J119" s="364"/>
      <c r="K119" s="399"/>
      <c r="M119" s="734"/>
      <c r="O119" s="378"/>
      <c r="P119" s="378"/>
      <c r="Q119" s="364"/>
      <c r="R119" s="347"/>
      <c r="S119" s="484"/>
      <c r="U119" s="442"/>
      <c r="V119" s="380"/>
      <c r="W119" s="380"/>
      <c r="X119" s="380"/>
      <c r="Y119" s="471"/>
      <c r="Z119" s="472"/>
      <c r="AA119" s="472"/>
      <c r="AB119" s="472"/>
      <c r="AC119" s="473"/>
      <c r="AD119" s="473"/>
      <c r="AE119" s="473"/>
      <c r="AF119" s="473"/>
      <c r="AG119" s="473"/>
      <c r="AH119" s="473"/>
      <c r="AI119" s="473"/>
      <c r="AJ119" s="473"/>
      <c r="AK119" s="473"/>
      <c r="AL119" s="473"/>
      <c r="AM119" s="473"/>
      <c r="AN119" s="473"/>
      <c r="AO119" s="473"/>
      <c r="AP119" s="473"/>
      <c r="AQ119" s="473"/>
      <c r="AR119" s="473"/>
      <c r="AS119" s="473"/>
      <c r="AT119" s="473"/>
      <c r="AU119" s="473"/>
      <c r="AV119" s="473"/>
      <c r="AW119" s="473"/>
      <c r="AX119" s="473"/>
      <c r="AY119" s="473"/>
      <c r="AZ119" s="473"/>
      <c r="BA119" s="474"/>
      <c r="BB119" s="478"/>
      <c r="BC119" s="473"/>
      <c r="BD119" s="447"/>
      <c r="BE119" s="355"/>
    </row>
    <row r="120" spans="1:57" ht="24" customHeight="1">
      <c r="A120" s="362"/>
      <c r="B120" s="645"/>
      <c r="C120" s="571"/>
      <c r="D120" s="485"/>
      <c r="H120" s="364"/>
      <c r="I120" s="364"/>
      <c r="J120" s="364"/>
      <c r="K120" s="399"/>
      <c r="L120" s="370" t="s">
        <v>0</v>
      </c>
      <c r="M120" s="734"/>
      <c r="O120" s="386" t="s">
        <v>62</v>
      </c>
      <c r="P120" s="378"/>
      <c r="Q120" s="375" t="s">
        <v>346</v>
      </c>
      <c r="R120" s="374" t="b">
        <f>IF(AND(A109=1,M121=0),TRUE)</f>
        <v>0</v>
      </c>
      <c r="S120" s="484"/>
      <c r="U120" s="442"/>
      <c r="V120" s="380"/>
      <c r="W120" s="380"/>
      <c r="X120" s="380"/>
      <c r="Y120" s="471"/>
      <c r="Z120" s="472"/>
      <c r="AA120" s="472"/>
      <c r="AB120" s="472"/>
      <c r="AC120" s="473"/>
      <c r="AD120" s="473"/>
      <c r="AE120" s="473"/>
      <c r="AF120" s="473"/>
      <c r="AG120" s="473"/>
      <c r="AH120" s="473"/>
      <c r="AI120" s="473"/>
      <c r="AJ120" s="473"/>
      <c r="AK120" s="473"/>
      <c r="AL120" s="473"/>
      <c r="AM120" s="473"/>
      <c r="AN120" s="473"/>
      <c r="AO120" s="473"/>
      <c r="AP120" s="473"/>
      <c r="AQ120" s="473"/>
      <c r="AR120" s="473"/>
      <c r="AS120" s="473"/>
      <c r="AT120" s="473"/>
      <c r="AU120" s="473"/>
      <c r="AV120" s="473"/>
      <c r="AW120" s="473"/>
      <c r="AX120" s="473"/>
      <c r="AY120" s="473"/>
      <c r="AZ120" s="473"/>
      <c r="BA120" s="474"/>
      <c r="BB120" s="478"/>
      <c r="BC120" s="473"/>
      <c r="BD120" s="447"/>
      <c r="BE120" s="355"/>
    </row>
    <row r="121" spans="1:57" ht="24" customHeight="1">
      <c r="A121" s="362"/>
      <c r="B121" s="645"/>
      <c r="C121" s="571"/>
      <c r="D121" s="485"/>
      <c r="H121" s="364"/>
      <c r="I121" s="364"/>
      <c r="J121" s="364"/>
      <c r="K121" s="399"/>
      <c r="M121" s="734">
        <v>0</v>
      </c>
      <c r="O121" s="378"/>
      <c r="P121" s="378"/>
      <c r="Q121" s="399" t="s">
        <v>44</v>
      </c>
      <c r="R121" s="840" t="s">
        <v>179</v>
      </c>
      <c r="S121" s="484"/>
      <c r="U121" s="442"/>
      <c r="V121" s="380"/>
      <c r="W121" s="380"/>
      <c r="X121" s="380" t="str">
        <f>O120&amp;"-1"</f>
        <v>Q1-3-1</v>
      </c>
      <c r="Y121" s="456"/>
      <c r="Z121" s="457"/>
      <c r="AA121" s="457"/>
      <c r="AB121" s="457"/>
      <c r="AC121" s="458"/>
      <c r="AD121" s="458"/>
      <c r="AE121" s="458"/>
      <c r="AF121" s="458"/>
      <c r="AG121" s="458"/>
      <c r="AH121" s="458"/>
      <c r="AI121" s="458"/>
      <c r="AJ121" s="458"/>
      <c r="AK121" s="458"/>
      <c r="AL121" s="458"/>
      <c r="AM121" s="458"/>
      <c r="AN121" s="457"/>
      <c r="AO121" s="462">
        <f>IF(AND(A109=1,$M$121=1),1,0)</f>
        <v>0</v>
      </c>
      <c r="AP121" s="458"/>
      <c r="AQ121" s="458"/>
      <c r="AR121" s="458"/>
      <c r="AS121" s="458"/>
      <c r="AT121" s="474"/>
      <c r="AU121" s="458"/>
      <c r="AV121" s="474"/>
      <c r="AW121" s="458"/>
      <c r="AX121" s="458"/>
      <c r="AY121" s="458"/>
      <c r="AZ121" s="458"/>
      <c r="BA121" s="474"/>
      <c r="BB121" s="478"/>
      <c r="BC121" s="458"/>
      <c r="BD121" s="447"/>
      <c r="BE121" s="355"/>
    </row>
    <row r="122" spans="1:57" ht="24" customHeight="1">
      <c r="A122" s="362"/>
      <c r="B122" s="654"/>
      <c r="C122" s="571"/>
      <c r="D122" s="485"/>
      <c r="H122" s="400"/>
      <c r="I122" s="364"/>
      <c r="J122" s="364"/>
      <c r="K122" s="399"/>
      <c r="M122" s="734"/>
      <c r="O122" s="378"/>
      <c r="P122" s="378"/>
      <c r="Q122" s="399" t="s">
        <v>45</v>
      </c>
      <c r="R122" s="840"/>
      <c r="S122" s="484"/>
      <c r="U122" s="442"/>
      <c r="V122" s="380"/>
      <c r="W122" s="380"/>
      <c r="X122" s="380" t="str">
        <f>O120&amp;"-2"</f>
        <v>Q1-3-2</v>
      </c>
      <c r="Y122" s="456"/>
      <c r="Z122" s="457"/>
      <c r="AA122" s="457"/>
      <c r="AB122" s="457"/>
      <c r="AC122" s="458"/>
      <c r="AD122" s="458"/>
      <c r="AE122" s="458"/>
      <c r="AF122" s="458"/>
      <c r="AG122" s="458"/>
      <c r="AH122" s="458"/>
      <c r="AI122" s="458"/>
      <c r="AJ122" s="458"/>
      <c r="AK122" s="458"/>
      <c r="AL122" s="458"/>
      <c r="AM122" s="458"/>
      <c r="AN122" s="462">
        <f>IF(AND(A109=1,$M$121=2),1,0)</f>
        <v>0</v>
      </c>
      <c r="AO122" s="458"/>
      <c r="AP122" s="458"/>
      <c r="AQ122" s="458"/>
      <c r="AR122" s="458"/>
      <c r="AS122" s="458"/>
      <c r="AT122" s="474"/>
      <c r="AU122" s="458"/>
      <c r="AV122" s="474"/>
      <c r="AW122" s="458"/>
      <c r="AX122" s="458"/>
      <c r="AY122" s="458"/>
      <c r="AZ122" s="458"/>
      <c r="BA122" s="474"/>
      <c r="BB122" s="478"/>
      <c r="BC122" s="458"/>
      <c r="BD122" s="447"/>
      <c r="BE122" s="355"/>
    </row>
    <row r="123" spans="1:57" s="31" customFormat="1" ht="24" customHeight="1">
      <c r="A123" s="571"/>
      <c r="B123" s="645"/>
      <c r="C123" s="571"/>
      <c r="D123" s="516"/>
      <c r="G123" s="35"/>
      <c r="H123" s="364"/>
      <c r="I123" s="364"/>
      <c r="J123" s="364"/>
      <c r="K123" s="401"/>
      <c r="L123" s="4"/>
      <c r="M123" s="734"/>
      <c r="N123" s="35"/>
      <c r="O123" s="364"/>
      <c r="P123" s="364"/>
      <c r="R123" s="347"/>
      <c r="S123" s="486"/>
      <c r="T123" s="6"/>
      <c r="U123" s="442"/>
      <c r="V123" s="380"/>
      <c r="W123" s="380"/>
      <c r="X123" s="380"/>
      <c r="Y123" s="471"/>
      <c r="Z123" s="472"/>
      <c r="AA123" s="472"/>
      <c r="AB123" s="472"/>
      <c r="AC123" s="473"/>
      <c r="AD123" s="473"/>
      <c r="AE123" s="473"/>
      <c r="AF123" s="473"/>
      <c r="AG123" s="473"/>
      <c r="AH123" s="473"/>
      <c r="AI123" s="473"/>
      <c r="AJ123" s="473"/>
      <c r="AK123" s="473"/>
      <c r="AL123" s="473"/>
      <c r="AM123" s="473"/>
      <c r="AN123" s="473"/>
      <c r="AO123" s="473"/>
      <c r="AP123" s="473"/>
      <c r="AQ123" s="473"/>
      <c r="AR123" s="473"/>
      <c r="AS123" s="473"/>
      <c r="AT123" s="473"/>
      <c r="AU123" s="473"/>
      <c r="AV123" s="473"/>
      <c r="AW123" s="473"/>
      <c r="AX123" s="473"/>
      <c r="AY123" s="473"/>
      <c r="AZ123" s="473"/>
      <c r="BA123" s="474"/>
      <c r="BB123" s="478"/>
      <c r="BC123" s="473"/>
      <c r="BD123" s="447"/>
      <c r="BE123" s="395"/>
    </row>
    <row r="124" spans="1:57" s="31" customFormat="1" ht="6" customHeight="1">
      <c r="A124" s="362"/>
      <c r="B124" s="645"/>
      <c r="C124" s="571"/>
      <c r="D124" s="485"/>
      <c r="G124" s="35"/>
      <c r="H124" s="364"/>
      <c r="I124" s="364"/>
      <c r="J124" s="364"/>
      <c r="K124" s="401"/>
      <c r="L124" s="4"/>
      <c r="M124" s="734"/>
      <c r="N124" s="35"/>
      <c r="O124" s="364"/>
      <c r="P124" s="364"/>
      <c r="R124" s="347"/>
      <c r="S124" s="486"/>
      <c r="T124" s="6"/>
      <c r="U124" s="442"/>
      <c r="V124" s="380"/>
      <c r="W124" s="380"/>
      <c r="X124" s="380"/>
      <c r="Y124" s="471"/>
      <c r="Z124" s="472"/>
      <c r="AA124" s="472"/>
      <c r="AB124" s="472"/>
      <c r="AC124" s="473"/>
      <c r="AD124" s="473"/>
      <c r="AE124" s="473"/>
      <c r="AF124" s="473"/>
      <c r="AG124" s="473"/>
      <c r="AH124" s="473"/>
      <c r="AI124" s="473"/>
      <c r="AJ124" s="473"/>
      <c r="AK124" s="473"/>
      <c r="AL124" s="473"/>
      <c r="AM124" s="473"/>
      <c r="AN124" s="473"/>
      <c r="AO124" s="473"/>
      <c r="AP124" s="473"/>
      <c r="AQ124" s="473"/>
      <c r="AR124" s="473"/>
      <c r="AS124" s="473"/>
      <c r="AT124" s="473"/>
      <c r="AU124" s="473"/>
      <c r="AV124" s="473"/>
      <c r="AW124" s="473"/>
      <c r="AX124" s="473"/>
      <c r="AY124" s="473"/>
      <c r="AZ124" s="473"/>
      <c r="BA124" s="474"/>
      <c r="BB124" s="478"/>
      <c r="BC124" s="473"/>
      <c r="BD124" s="447"/>
      <c r="BE124" s="395"/>
    </row>
    <row r="125" spans="1:57" s="31" customFormat="1" ht="6" customHeight="1">
      <c r="A125" s="362"/>
      <c r="B125" s="645"/>
      <c r="C125" s="571"/>
      <c r="D125" s="485"/>
      <c r="G125" s="35"/>
      <c r="H125" s="364"/>
      <c r="I125" s="364"/>
      <c r="J125" s="364"/>
      <c r="K125" s="401"/>
      <c r="L125" s="4"/>
      <c r="M125" s="734"/>
      <c r="N125" s="35"/>
      <c r="O125" s="364"/>
      <c r="P125" s="364"/>
      <c r="R125" s="347"/>
      <c r="S125" s="486"/>
      <c r="T125" s="6"/>
      <c r="U125" s="442"/>
      <c r="V125" s="380"/>
      <c r="W125" s="380"/>
      <c r="X125" s="380"/>
      <c r="Y125" s="471"/>
      <c r="Z125" s="472"/>
      <c r="AA125" s="472"/>
      <c r="AB125" s="472"/>
      <c r="AC125" s="473"/>
      <c r="AD125" s="473"/>
      <c r="AE125" s="473"/>
      <c r="AF125" s="473"/>
      <c r="AG125" s="473"/>
      <c r="AH125" s="473"/>
      <c r="AI125" s="473"/>
      <c r="AJ125" s="473"/>
      <c r="AK125" s="473"/>
      <c r="AL125" s="473"/>
      <c r="AM125" s="473"/>
      <c r="AN125" s="473"/>
      <c r="AO125" s="473"/>
      <c r="AP125" s="473"/>
      <c r="AQ125" s="473"/>
      <c r="AR125" s="473"/>
      <c r="AS125" s="473"/>
      <c r="AT125" s="473"/>
      <c r="AU125" s="473"/>
      <c r="AV125" s="473"/>
      <c r="AW125" s="473"/>
      <c r="AX125" s="473"/>
      <c r="AY125" s="473"/>
      <c r="AZ125" s="473"/>
      <c r="BA125" s="474"/>
      <c r="BB125" s="478"/>
      <c r="BC125" s="473"/>
      <c r="BD125" s="447"/>
      <c r="BE125" s="395"/>
    </row>
    <row r="126" spans="1:57" s="31" customFormat="1" ht="49.5" customHeight="1">
      <c r="A126" s="362"/>
      <c r="B126" s="645"/>
      <c r="C126" s="571"/>
      <c r="D126" s="485"/>
      <c r="G126" s="35"/>
      <c r="H126" s="364"/>
      <c r="I126" s="364"/>
      <c r="J126" s="364"/>
      <c r="K126" s="401"/>
      <c r="L126" s="370" t="s">
        <v>0</v>
      </c>
      <c r="M126" s="734"/>
      <c r="N126" s="35"/>
      <c r="O126" s="386" t="s">
        <v>147</v>
      </c>
      <c r="P126" s="378"/>
      <c r="Q126" s="363" t="s">
        <v>344</v>
      </c>
      <c r="R126" s="374" t="b">
        <f>IF(AND(A109=2,M127=0),TRUE)</f>
        <v>0</v>
      </c>
      <c r="S126" s="486"/>
      <c r="T126" s="6"/>
      <c r="U126" s="442"/>
      <c r="V126" s="380"/>
      <c r="W126" s="380"/>
      <c r="X126" s="380"/>
      <c r="Y126" s="471"/>
      <c r="Z126" s="472"/>
      <c r="AA126" s="472"/>
      <c r="AB126" s="472"/>
      <c r="AC126" s="473"/>
      <c r="AD126" s="473"/>
      <c r="AE126" s="473"/>
      <c r="AF126" s="473"/>
      <c r="AG126" s="473"/>
      <c r="AH126" s="473"/>
      <c r="AI126" s="473"/>
      <c r="AJ126" s="473"/>
      <c r="AK126" s="473"/>
      <c r="AL126" s="473"/>
      <c r="AM126" s="473"/>
      <c r="AN126" s="473"/>
      <c r="AO126" s="473"/>
      <c r="AP126" s="473"/>
      <c r="AQ126" s="473"/>
      <c r="AR126" s="473"/>
      <c r="AS126" s="473"/>
      <c r="AT126" s="473"/>
      <c r="AU126" s="473"/>
      <c r="AV126" s="473"/>
      <c r="AW126" s="473"/>
      <c r="AX126" s="473"/>
      <c r="AY126" s="473"/>
      <c r="AZ126" s="473"/>
      <c r="BA126" s="474"/>
      <c r="BB126" s="478"/>
      <c r="BC126" s="473"/>
      <c r="BD126" s="447"/>
      <c r="BE126" s="395"/>
    </row>
    <row r="127" spans="1:57" s="31" customFormat="1" ht="24" customHeight="1">
      <c r="A127" s="593" t="s">
        <v>384</v>
      </c>
      <c r="B127" s="653" t="s">
        <v>385</v>
      </c>
      <c r="C127" s="653" t="s">
        <v>386</v>
      </c>
      <c r="D127" s="485"/>
      <c r="G127" s="35"/>
      <c r="H127" s="364"/>
      <c r="I127" s="364"/>
      <c r="J127" s="364"/>
      <c r="K127" s="401"/>
      <c r="L127" s="370" t="s">
        <v>0</v>
      </c>
      <c r="M127" s="734">
        <v>0</v>
      </c>
      <c r="N127" s="35"/>
      <c r="O127" s="378"/>
      <c r="P127" s="378"/>
      <c r="Q127" s="366" t="s">
        <v>190</v>
      </c>
      <c r="R127" s="840" t="s">
        <v>179</v>
      </c>
      <c r="S127" s="486"/>
      <c r="T127" s="6"/>
      <c r="U127" s="442"/>
      <c r="V127" s="443">
        <f>IF(AND(A109=2,M127=1),5,0)</f>
        <v>0</v>
      </c>
      <c r="W127" s="380"/>
      <c r="X127" s="380" t="str">
        <f>O126&amp;"-1"</f>
        <v>Q1-4-1</v>
      </c>
      <c r="Y127" s="456"/>
      <c r="Z127" s="457"/>
      <c r="AA127" s="462">
        <f>IF(AND(A109=2,$M$127=1),1,0)</f>
        <v>0</v>
      </c>
      <c r="AB127" s="457"/>
      <c r="AC127" s="458"/>
      <c r="AD127" s="458"/>
      <c r="AE127" s="458"/>
      <c r="AF127" s="458"/>
      <c r="AG127" s="462">
        <f>IF(AND(A109=2,$M$127=1),1,0)</f>
        <v>0</v>
      </c>
      <c r="AH127" s="462">
        <f>IF(AND(A109=2,$M$127=1),1,0)</f>
        <v>0</v>
      </c>
      <c r="AI127" s="458"/>
      <c r="AJ127" s="458"/>
      <c r="AK127" s="458"/>
      <c r="AL127" s="458"/>
      <c r="AM127" s="458"/>
      <c r="AN127" s="458"/>
      <c r="AO127" s="458"/>
      <c r="AP127" s="458"/>
      <c r="AQ127" s="458"/>
      <c r="AR127" s="458"/>
      <c r="AS127" s="458"/>
      <c r="AT127" s="474"/>
      <c r="AU127" s="458"/>
      <c r="AV127" s="474"/>
      <c r="AW127" s="458"/>
      <c r="AX127" s="458"/>
      <c r="AY127" s="458"/>
      <c r="AZ127" s="458"/>
      <c r="BA127" s="474"/>
      <c r="BB127" s="478"/>
      <c r="BC127" s="458"/>
      <c r="BD127" s="447"/>
      <c r="BE127" s="395"/>
    </row>
    <row r="128" spans="1:57" s="31" customFormat="1" ht="24" customHeight="1">
      <c r="A128" s="727">
        <f>IF(AND(A109=2,M127=1),1,IF(AND(A109=2,M127=2),2,IF(AND(A109=2,M127=3),3,IF(AND(A109=2,M127=0),0,IF(AND(A109=-1),-1,IF(AND(B109=2),-2,IF(AND(A109=0),-3,IF(AND(A109=1),-4,-5))))))))</f>
        <v>-1</v>
      </c>
      <c r="B128" s="728">
        <f>IF(AND(A109=2,M133=1),1,IF(AND(A109=2,M133=2),2,IF(AND(A109=2,M133=3),3,IF(AND(A109=2,M133=0),0,IF(AND(A109=-1),-1,IF(AND(B109=2),-2,IF(AND(A109=0),-3,IF(AND(A109=1),-4,-5))))))))</f>
        <v>-1</v>
      </c>
      <c r="C128" s="728">
        <f>IF(AND(A109=2,M139=1),1,IF(AND(A109=2,M139=2),2,IF(AND(A109=2,M139=3),3,IF(AND(A109=2,M139=0),0,IF(AND(A109=-1),-1,IF(AND(B109=2),-2,IF(AND(A109=0),-3,IF(AND(A109=1),-4,-5))))))))</f>
        <v>-1</v>
      </c>
      <c r="D128" s="485"/>
      <c r="G128" s="35"/>
      <c r="H128" s="364"/>
      <c r="I128" s="364"/>
      <c r="J128" s="364"/>
      <c r="K128" s="401"/>
      <c r="L128" s="32"/>
      <c r="M128" s="734"/>
      <c r="N128" s="35"/>
      <c r="O128" s="378"/>
      <c r="P128" s="378"/>
      <c r="Q128" s="366" t="s">
        <v>189</v>
      </c>
      <c r="R128" s="840"/>
      <c r="S128" s="486"/>
      <c r="T128" s="6"/>
      <c r="U128" s="442"/>
      <c r="V128" s="443">
        <f>IF(AND(A109=2,M127=2),5,0)</f>
        <v>0</v>
      </c>
      <c r="W128" s="444">
        <f>IF(AND(A109=2,M127=2),1,0)</f>
        <v>0</v>
      </c>
      <c r="X128" s="380" t="str">
        <f>O126&amp;"-2"</f>
        <v>Q1-4-2</v>
      </c>
      <c r="Y128" s="456"/>
      <c r="Z128" s="457"/>
      <c r="AA128" s="457"/>
      <c r="AB128" s="462">
        <f>IF(AND(A109=2,$M$127=2),1,0)</f>
        <v>0</v>
      </c>
      <c r="AC128" s="458"/>
      <c r="AD128" s="458"/>
      <c r="AE128" s="462">
        <f>IF(AND(A109=2,$M$127=2),1,0)</f>
        <v>0</v>
      </c>
      <c r="AF128" s="458"/>
      <c r="AG128" s="462">
        <f>IF(AND(A109=2,$M$127=2),1,0)</f>
        <v>0</v>
      </c>
      <c r="AH128" s="462">
        <f>IF(AND(A109=2,$M$127=2),1,0)</f>
        <v>0</v>
      </c>
      <c r="AI128" s="458"/>
      <c r="AJ128" s="458"/>
      <c r="AK128" s="458"/>
      <c r="AL128" s="458"/>
      <c r="AM128" s="458"/>
      <c r="AN128" s="458"/>
      <c r="AO128" s="458"/>
      <c r="AP128" s="458"/>
      <c r="AQ128" s="458"/>
      <c r="AR128" s="458"/>
      <c r="AS128" s="458"/>
      <c r="AT128" s="474"/>
      <c r="AU128" s="458"/>
      <c r="AV128" s="474"/>
      <c r="AW128" s="458"/>
      <c r="AX128" s="458"/>
      <c r="AY128" s="458"/>
      <c r="AZ128" s="458"/>
      <c r="BA128" s="474"/>
      <c r="BB128" s="478"/>
      <c r="BC128" s="458"/>
      <c r="BD128" s="448">
        <f>IF(AND(A109=2,$M$84=2),1,0)</f>
        <v>0</v>
      </c>
      <c r="BE128" s="395"/>
    </row>
    <row r="129" spans="1:57" s="31" customFormat="1" ht="24" customHeight="1">
      <c r="A129" s="585"/>
      <c r="B129" s="655"/>
      <c r="C129" s="655"/>
      <c r="D129" s="485"/>
      <c r="G129" s="35"/>
      <c r="H129" s="364"/>
      <c r="I129" s="364"/>
      <c r="J129" s="364"/>
      <c r="K129" s="401"/>
      <c r="L129" s="32"/>
      <c r="M129" s="734"/>
      <c r="N129" s="35"/>
      <c r="O129" s="378"/>
      <c r="P129" s="378"/>
      <c r="Q129" s="366" t="s">
        <v>3</v>
      </c>
      <c r="R129" s="347"/>
      <c r="S129" s="486"/>
      <c r="T129" s="6"/>
      <c r="U129" s="442"/>
      <c r="V129" s="443">
        <f>IF(AND(A109=2,M127=3),5,0)</f>
        <v>0</v>
      </c>
      <c r="W129" s="444">
        <f>IF(AND(A109=2,M127=3),1,0)</f>
        <v>0</v>
      </c>
      <c r="X129" s="380" t="str">
        <f>O126&amp;"-3"</f>
        <v>Q1-4-3</v>
      </c>
      <c r="Y129" s="456"/>
      <c r="Z129" s="457"/>
      <c r="AA129" s="457"/>
      <c r="AB129" s="462">
        <f>IF(AND(A109=2,$M$127=3),1,0)</f>
        <v>0</v>
      </c>
      <c r="AC129" s="458"/>
      <c r="AD129" s="462">
        <f>IF(AND(A109=2,$M$127=3),1,0)</f>
        <v>0</v>
      </c>
      <c r="AE129" s="458"/>
      <c r="AF129" s="458"/>
      <c r="AG129" s="462">
        <f>IF(AND(A109=2,$M$127=3),1,0)</f>
        <v>0</v>
      </c>
      <c r="AH129" s="462">
        <f>IF(AND(A109=2,$M$127=3),1,0)</f>
        <v>0</v>
      </c>
      <c r="AI129" s="458"/>
      <c r="AJ129" s="458"/>
      <c r="AK129" s="458"/>
      <c r="AL129" s="458"/>
      <c r="AM129" s="458"/>
      <c r="AN129" s="458"/>
      <c r="AO129" s="458"/>
      <c r="AP129" s="458"/>
      <c r="AQ129" s="458"/>
      <c r="AR129" s="458"/>
      <c r="AS129" s="458"/>
      <c r="AT129" s="474"/>
      <c r="AU129" s="458"/>
      <c r="AV129" s="474"/>
      <c r="AW129" s="458"/>
      <c r="AX129" s="458"/>
      <c r="AY129" s="458"/>
      <c r="AZ129" s="458"/>
      <c r="BA129" s="474"/>
      <c r="BB129" s="478"/>
      <c r="BC129" s="458"/>
      <c r="BD129" s="448">
        <f>IF(AND(A109=2,$M$84=3),1,0)</f>
        <v>0</v>
      </c>
      <c r="BE129" s="395"/>
    </row>
    <row r="130" spans="1:57" s="31" customFormat="1" ht="6" customHeight="1">
      <c r="A130" s="362"/>
      <c r="B130" s="645"/>
      <c r="C130" s="571"/>
      <c r="D130" s="485"/>
      <c r="G130" s="35"/>
      <c r="H130" s="364"/>
      <c r="I130" s="364"/>
      <c r="J130" s="364"/>
      <c r="K130" s="401"/>
      <c r="L130" s="32"/>
      <c r="M130" s="734"/>
      <c r="N130" s="35"/>
      <c r="O130" s="378"/>
      <c r="P130" s="378"/>
      <c r="Q130" s="399"/>
      <c r="R130" s="347"/>
      <c r="S130" s="486"/>
      <c r="T130" s="6"/>
      <c r="U130" s="442"/>
      <c r="V130" s="380"/>
      <c r="W130" s="380"/>
      <c r="X130" s="380"/>
      <c r="Y130" s="471"/>
      <c r="Z130" s="472"/>
      <c r="AA130" s="472"/>
      <c r="AB130" s="472"/>
      <c r="AC130" s="473"/>
      <c r="AD130" s="473"/>
      <c r="AE130" s="473"/>
      <c r="AF130" s="473"/>
      <c r="AG130" s="473"/>
      <c r="AH130" s="473"/>
      <c r="AI130" s="473"/>
      <c r="AJ130" s="473"/>
      <c r="AK130" s="473"/>
      <c r="AL130" s="473"/>
      <c r="AM130" s="473"/>
      <c r="AN130" s="473"/>
      <c r="AO130" s="473"/>
      <c r="AP130" s="473"/>
      <c r="AQ130" s="473"/>
      <c r="AR130" s="473"/>
      <c r="AS130" s="473"/>
      <c r="AT130" s="473"/>
      <c r="AU130" s="473"/>
      <c r="AV130" s="473"/>
      <c r="AW130" s="473"/>
      <c r="AX130" s="473"/>
      <c r="AY130" s="473"/>
      <c r="AZ130" s="473"/>
      <c r="BA130" s="474"/>
      <c r="BB130" s="478"/>
      <c r="BC130" s="473"/>
      <c r="BD130" s="447"/>
      <c r="BE130" s="395"/>
    </row>
    <row r="131" spans="1:57" s="31" customFormat="1" ht="6" customHeight="1" thickBot="1">
      <c r="A131" s="362"/>
      <c r="B131" s="645"/>
      <c r="C131" s="571"/>
      <c r="D131" s="485"/>
      <c r="G131" s="35"/>
      <c r="H131" s="364"/>
      <c r="I131" s="364"/>
      <c r="J131" s="364"/>
      <c r="K131" s="401"/>
      <c r="L131" s="32"/>
      <c r="M131" s="734"/>
      <c r="N131" s="35"/>
      <c r="O131" s="378"/>
      <c r="P131" s="378"/>
      <c r="Q131" s="364"/>
      <c r="R131" s="347"/>
      <c r="S131" s="486"/>
      <c r="T131" s="6"/>
      <c r="U131" s="442"/>
      <c r="V131" s="380"/>
      <c r="W131" s="380"/>
      <c r="X131" s="380"/>
      <c r="Y131" s="471"/>
      <c r="Z131" s="472"/>
      <c r="AA131" s="472"/>
      <c r="AB131" s="472"/>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3"/>
      <c r="AX131" s="473"/>
      <c r="AY131" s="473"/>
      <c r="AZ131" s="473"/>
      <c r="BA131" s="474"/>
      <c r="BB131" s="478"/>
      <c r="BC131" s="473"/>
      <c r="BD131" s="447"/>
      <c r="BE131" s="395"/>
    </row>
    <row r="132" spans="1:57" s="31" customFormat="1" ht="24" customHeight="1" thickBot="1">
      <c r="A132" s="410"/>
      <c r="B132" s="724">
        <f>IF(OR(A128=0,B128=0,C128=0),0,1)</f>
        <v>1</v>
      </c>
      <c r="C132" s="654"/>
      <c r="D132" s="485"/>
      <c r="G132" s="35"/>
      <c r="H132" s="364"/>
      <c r="I132" s="364"/>
      <c r="J132" s="364"/>
      <c r="K132" s="401"/>
      <c r="L132" s="370" t="s">
        <v>0</v>
      </c>
      <c r="M132" s="734"/>
      <c r="N132" s="35"/>
      <c r="O132" s="386" t="s">
        <v>148</v>
      </c>
      <c r="P132" s="378"/>
      <c r="Q132" s="375" t="s">
        <v>345</v>
      </c>
      <c r="R132" s="374" t="b">
        <f>IF(AND(A109=2,M133=0),TRUE)</f>
        <v>0</v>
      </c>
      <c r="S132" s="486"/>
      <c r="T132" s="6"/>
      <c r="U132" s="442"/>
      <c r="V132" s="380"/>
      <c r="W132" s="380"/>
      <c r="X132" s="380"/>
      <c r="Y132" s="471"/>
      <c r="Z132" s="472"/>
      <c r="AA132" s="472"/>
      <c r="AB132" s="472"/>
      <c r="AC132" s="473"/>
      <c r="AD132" s="473"/>
      <c r="AE132" s="473"/>
      <c r="AF132" s="473"/>
      <c r="AG132" s="473"/>
      <c r="AH132" s="473"/>
      <c r="AI132" s="473"/>
      <c r="AJ132" s="473"/>
      <c r="AK132" s="473"/>
      <c r="AL132" s="473"/>
      <c r="AM132" s="473"/>
      <c r="AN132" s="473"/>
      <c r="AO132" s="473"/>
      <c r="AP132" s="473"/>
      <c r="AQ132" s="473"/>
      <c r="AR132" s="473"/>
      <c r="AS132" s="473"/>
      <c r="AT132" s="473"/>
      <c r="AU132" s="473"/>
      <c r="AV132" s="473"/>
      <c r="AW132" s="473"/>
      <c r="AX132" s="473"/>
      <c r="AY132" s="473"/>
      <c r="AZ132" s="473"/>
      <c r="BA132" s="474"/>
      <c r="BB132" s="478"/>
      <c r="BC132" s="473"/>
      <c r="BD132" s="447"/>
      <c r="BE132" s="395"/>
    </row>
    <row r="133" spans="1:57" s="31" customFormat="1" ht="24" customHeight="1">
      <c r="A133" s="362"/>
      <c r="B133" s="645"/>
      <c r="C133" s="571"/>
      <c r="D133" s="485"/>
      <c r="G133" s="35"/>
      <c r="H133" s="364"/>
      <c r="I133" s="364"/>
      <c r="J133" s="364"/>
      <c r="K133" s="401"/>
      <c r="L133" s="32"/>
      <c r="M133" s="734">
        <v>0</v>
      </c>
      <c r="N133" s="35"/>
      <c r="O133" s="378"/>
      <c r="P133" s="378"/>
      <c r="Q133" s="399" t="s">
        <v>43</v>
      </c>
      <c r="R133" s="840" t="s">
        <v>179</v>
      </c>
      <c r="S133" s="486"/>
      <c r="T133" s="6"/>
      <c r="U133" s="442"/>
      <c r="V133" s="380"/>
      <c r="W133" s="380"/>
      <c r="X133" s="380" t="str">
        <f>O132&amp;"-1"</f>
        <v>Q1-5-1</v>
      </c>
      <c r="Y133" s="456"/>
      <c r="Z133" s="457"/>
      <c r="AA133" s="457"/>
      <c r="AB133" s="457"/>
      <c r="AC133" s="462">
        <f>IF(AND(A109=2,$M$133=1),1,0)</f>
        <v>0</v>
      </c>
      <c r="AD133" s="458"/>
      <c r="AE133" s="458"/>
      <c r="AF133" s="458"/>
      <c r="AG133" s="458"/>
      <c r="AH133" s="458"/>
      <c r="AI133" s="458"/>
      <c r="AJ133" s="458"/>
      <c r="AK133" s="458"/>
      <c r="AL133" s="458"/>
      <c r="AM133" s="458"/>
      <c r="AN133" s="458"/>
      <c r="AO133" s="458"/>
      <c r="AP133" s="458"/>
      <c r="AQ133" s="458"/>
      <c r="AR133" s="458"/>
      <c r="AS133" s="458"/>
      <c r="AT133" s="474"/>
      <c r="AU133" s="458"/>
      <c r="AV133" s="474"/>
      <c r="AW133" s="458"/>
      <c r="AX133" s="458"/>
      <c r="AY133" s="458"/>
      <c r="AZ133" s="458"/>
      <c r="BA133" s="474"/>
      <c r="BB133" s="478"/>
      <c r="BC133" s="458"/>
      <c r="BD133" s="447"/>
      <c r="BE133" s="395"/>
    </row>
    <row r="134" spans="1:57" s="31" customFormat="1" ht="24" customHeight="1">
      <c r="A134" s="362"/>
      <c r="B134" s="645"/>
      <c r="C134" s="571"/>
      <c r="D134" s="485"/>
      <c r="G134" s="35"/>
      <c r="H134" s="364"/>
      <c r="I134" s="364"/>
      <c r="J134" s="364"/>
      <c r="K134" s="401"/>
      <c r="L134" s="32"/>
      <c r="M134" s="734"/>
      <c r="N134" s="35"/>
      <c r="O134" s="378"/>
      <c r="P134" s="378"/>
      <c r="Q134" s="399" t="s">
        <v>42</v>
      </c>
      <c r="R134" s="840"/>
      <c r="S134" s="486"/>
      <c r="T134" s="6"/>
      <c r="U134" s="453">
        <f>IF(AND(A109=2,M133=2),15,0)</f>
        <v>0</v>
      </c>
      <c r="V134" s="380"/>
      <c r="W134" s="380"/>
      <c r="X134" s="380" t="str">
        <f>O132&amp;"-2"</f>
        <v>Q1-5-2</v>
      </c>
      <c r="Y134" s="456"/>
      <c r="Z134" s="457"/>
      <c r="AA134" s="457"/>
      <c r="AB134" s="457"/>
      <c r="AC134" s="458"/>
      <c r="AD134" s="458"/>
      <c r="AE134" s="458"/>
      <c r="AF134" s="458"/>
      <c r="AG134" s="458"/>
      <c r="AH134" s="458"/>
      <c r="AI134" s="462">
        <f>IF(AND(A109=2,$M$133=2),1,0)</f>
        <v>0</v>
      </c>
      <c r="AJ134" s="458"/>
      <c r="AK134" s="458"/>
      <c r="AL134" s="458"/>
      <c r="AM134" s="458"/>
      <c r="AN134" s="458"/>
      <c r="AO134" s="458"/>
      <c r="AP134" s="458"/>
      <c r="AQ134" s="458"/>
      <c r="AR134" s="458"/>
      <c r="AS134" s="458"/>
      <c r="AT134" s="474"/>
      <c r="AU134" s="458"/>
      <c r="AV134" s="474"/>
      <c r="AW134" s="458"/>
      <c r="AX134" s="458"/>
      <c r="AY134" s="458"/>
      <c r="AZ134" s="458"/>
      <c r="BA134" s="474"/>
      <c r="BB134" s="478"/>
      <c r="BC134" s="458"/>
      <c r="BD134" s="447"/>
      <c r="BE134" s="395"/>
    </row>
    <row r="135" spans="1:57" s="31" customFormat="1" ht="24" customHeight="1">
      <c r="A135" s="362"/>
      <c r="B135" s="645"/>
      <c r="C135" s="571"/>
      <c r="D135" s="485"/>
      <c r="G135" s="35"/>
      <c r="H135" s="364"/>
      <c r="I135" s="364"/>
      <c r="J135" s="364"/>
      <c r="K135" s="401"/>
      <c r="L135" s="32"/>
      <c r="M135" s="734"/>
      <c r="N135" s="35"/>
      <c r="O135" s="378"/>
      <c r="P135" s="378"/>
      <c r="Q135" s="399" t="s">
        <v>41</v>
      </c>
      <c r="R135" s="347"/>
      <c r="S135" s="486"/>
      <c r="T135" s="6"/>
      <c r="U135" s="442"/>
      <c r="V135" s="380"/>
      <c r="W135" s="380"/>
      <c r="X135" s="380" t="str">
        <f>O132&amp;"-3"</f>
        <v>Q1-5-3</v>
      </c>
      <c r="Y135" s="463"/>
      <c r="Z135" s="464"/>
      <c r="AA135" s="464"/>
      <c r="AB135" s="464"/>
      <c r="AC135" s="459"/>
      <c r="AD135" s="459"/>
      <c r="AE135" s="459"/>
      <c r="AF135" s="459"/>
      <c r="AG135" s="459"/>
      <c r="AH135" s="459"/>
      <c r="AI135" s="459"/>
      <c r="AJ135" s="459"/>
      <c r="AK135" s="459"/>
      <c r="AL135" s="459"/>
      <c r="AM135" s="459"/>
      <c r="AN135" s="459"/>
      <c r="AO135" s="459"/>
      <c r="AP135" s="459"/>
      <c r="AQ135" s="459"/>
      <c r="AR135" s="459"/>
      <c r="AS135" s="459"/>
      <c r="AT135" s="474"/>
      <c r="AU135" s="459"/>
      <c r="AV135" s="474"/>
      <c r="AW135" s="459"/>
      <c r="AX135" s="459"/>
      <c r="AY135" s="459"/>
      <c r="AZ135" s="459"/>
      <c r="BA135" s="474"/>
      <c r="BB135" s="478"/>
      <c r="BC135" s="459"/>
      <c r="BD135" s="447"/>
      <c r="BE135" s="395"/>
    </row>
    <row r="136" spans="1:57" s="31" customFormat="1" ht="6" customHeight="1">
      <c r="A136" s="362"/>
      <c r="B136" s="645"/>
      <c r="C136" s="571"/>
      <c r="D136" s="485"/>
      <c r="G136" s="35"/>
      <c r="H136" s="364"/>
      <c r="I136" s="364"/>
      <c r="J136" s="364"/>
      <c r="K136" s="401"/>
      <c r="L136" s="32"/>
      <c r="M136" s="734"/>
      <c r="N136" s="35"/>
      <c r="O136" s="378"/>
      <c r="P136" s="378"/>
      <c r="Q136" s="399"/>
      <c r="R136" s="347"/>
      <c r="S136" s="486"/>
      <c r="T136" s="6"/>
      <c r="U136" s="442"/>
      <c r="V136" s="380"/>
      <c r="W136" s="380"/>
      <c r="X136" s="380"/>
      <c r="Y136" s="471"/>
      <c r="Z136" s="472"/>
      <c r="AA136" s="472"/>
      <c r="AB136" s="472"/>
      <c r="AC136" s="473"/>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3"/>
      <c r="AY136" s="473"/>
      <c r="AZ136" s="473"/>
      <c r="BA136" s="474"/>
      <c r="BB136" s="478"/>
      <c r="BC136" s="473"/>
      <c r="BD136" s="447"/>
      <c r="BE136" s="395"/>
    </row>
    <row r="137" spans="1:57" s="31" customFormat="1" ht="6" customHeight="1">
      <c r="A137" s="362"/>
      <c r="B137" s="645"/>
      <c r="C137" s="571"/>
      <c r="D137" s="485"/>
      <c r="G137" s="35"/>
      <c r="H137" s="364"/>
      <c r="I137" s="364"/>
      <c r="J137" s="364"/>
      <c r="K137" s="401"/>
      <c r="L137" s="32"/>
      <c r="M137" s="734"/>
      <c r="N137" s="35"/>
      <c r="O137" s="378"/>
      <c r="P137" s="378"/>
      <c r="Q137" s="364"/>
      <c r="R137" s="347"/>
      <c r="S137" s="486"/>
      <c r="T137" s="6"/>
      <c r="U137" s="442"/>
      <c r="V137" s="380"/>
      <c r="W137" s="380"/>
      <c r="X137" s="380"/>
      <c r="Y137" s="471"/>
      <c r="Z137" s="472"/>
      <c r="AA137" s="472"/>
      <c r="AB137" s="472"/>
      <c r="AC137" s="473"/>
      <c r="AD137" s="473"/>
      <c r="AE137" s="473"/>
      <c r="AF137" s="473"/>
      <c r="AG137" s="473"/>
      <c r="AH137" s="473"/>
      <c r="AI137" s="473"/>
      <c r="AJ137" s="473"/>
      <c r="AK137" s="473"/>
      <c r="AL137" s="473"/>
      <c r="AM137" s="473"/>
      <c r="AN137" s="473"/>
      <c r="AO137" s="473"/>
      <c r="AP137" s="473"/>
      <c r="AQ137" s="473"/>
      <c r="AR137" s="473"/>
      <c r="AS137" s="473"/>
      <c r="AT137" s="473"/>
      <c r="AU137" s="473"/>
      <c r="AV137" s="473"/>
      <c r="AW137" s="473"/>
      <c r="AX137" s="473"/>
      <c r="AY137" s="473"/>
      <c r="AZ137" s="473"/>
      <c r="BA137" s="474"/>
      <c r="BB137" s="478"/>
      <c r="BC137" s="473"/>
      <c r="BD137" s="447"/>
      <c r="BE137" s="395"/>
    </row>
    <row r="138" spans="1:57" s="31" customFormat="1" ht="24" customHeight="1">
      <c r="A138" s="362"/>
      <c r="B138" s="645"/>
      <c r="C138" s="571"/>
      <c r="D138" s="485"/>
      <c r="G138" s="35"/>
      <c r="H138" s="364"/>
      <c r="I138" s="364"/>
      <c r="J138" s="364"/>
      <c r="K138" s="401"/>
      <c r="L138" s="370" t="s">
        <v>0</v>
      </c>
      <c r="M138" s="734"/>
      <c r="N138" s="35"/>
      <c r="O138" s="386" t="s">
        <v>149</v>
      </c>
      <c r="P138" s="378"/>
      <c r="Q138" s="375" t="s">
        <v>346</v>
      </c>
      <c r="R138" s="374" t="b">
        <f>IF(AND(A109=2,M139=0),TRUE)</f>
        <v>0</v>
      </c>
      <c r="S138" s="486"/>
      <c r="T138" s="6"/>
      <c r="U138" s="442"/>
      <c r="V138" s="380"/>
      <c r="W138" s="380"/>
      <c r="X138" s="380"/>
      <c r="Y138" s="471"/>
      <c r="Z138" s="472"/>
      <c r="AA138" s="472"/>
      <c r="AB138" s="472"/>
      <c r="AC138" s="473"/>
      <c r="AD138" s="473"/>
      <c r="AE138" s="473"/>
      <c r="AF138" s="473"/>
      <c r="AG138" s="473"/>
      <c r="AH138" s="473"/>
      <c r="AI138" s="473"/>
      <c r="AJ138" s="473"/>
      <c r="AK138" s="473"/>
      <c r="AL138" s="473"/>
      <c r="AM138" s="473"/>
      <c r="AN138" s="473"/>
      <c r="AO138" s="473"/>
      <c r="AP138" s="473"/>
      <c r="AQ138" s="473"/>
      <c r="AR138" s="473"/>
      <c r="AS138" s="473"/>
      <c r="AT138" s="473"/>
      <c r="AU138" s="473"/>
      <c r="AV138" s="473"/>
      <c r="AW138" s="473"/>
      <c r="AX138" s="473"/>
      <c r="AY138" s="473"/>
      <c r="AZ138" s="473"/>
      <c r="BA138" s="474"/>
      <c r="BB138" s="478"/>
      <c r="BC138" s="473"/>
      <c r="BD138" s="447"/>
      <c r="BE138" s="395"/>
    </row>
    <row r="139" spans="1:57" s="31" customFormat="1" ht="24" customHeight="1">
      <c r="A139" s="362"/>
      <c r="B139" s="645"/>
      <c r="C139" s="571"/>
      <c r="D139" s="485"/>
      <c r="G139" s="35"/>
      <c r="H139" s="364"/>
      <c r="I139" s="364"/>
      <c r="J139" s="364"/>
      <c r="K139" s="401"/>
      <c r="L139" s="32"/>
      <c r="M139" s="734">
        <v>0</v>
      </c>
      <c r="N139" s="35"/>
      <c r="O139" s="378"/>
      <c r="P139" s="378"/>
      <c r="Q139" s="399" t="s">
        <v>185</v>
      </c>
      <c r="R139" s="840" t="s">
        <v>179</v>
      </c>
      <c r="S139" s="486"/>
      <c r="T139" s="6"/>
      <c r="U139" s="442"/>
      <c r="V139" s="380"/>
      <c r="W139" s="380"/>
      <c r="X139" s="380" t="str">
        <f>O138&amp;"-1"</f>
        <v>Q1-6-1</v>
      </c>
      <c r="Y139" s="456"/>
      <c r="Z139" s="457"/>
      <c r="AA139" s="462">
        <f>IF(AND(A109=2,$M$139=1),1,0)</f>
        <v>0</v>
      </c>
      <c r="AB139" s="457"/>
      <c r="AC139" s="458"/>
      <c r="AD139" s="458"/>
      <c r="AE139" s="458"/>
      <c r="AF139" s="458"/>
      <c r="AG139" s="458"/>
      <c r="AH139" s="458"/>
      <c r="AI139" s="458"/>
      <c r="AJ139" s="458"/>
      <c r="AK139" s="458"/>
      <c r="AL139" s="458"/>
      <c r="AM139" s="458"/>
      <c r="AN139" s="462">
        <f>IF(AND(A109=2,$M$139=1),1,0)</f>
        <v>0</v>
      </c>
      <c r="AO139" s="458"/>
      <c r="AP139" s="458"/>
      <c r="AQ139" s="458"/>
      <c r="AR139" s="458"/>
      <c r="AS139" s="458"/>
      <c r="AT139" s="474"/>
      <c r="AU139" s="458"/>
      <c r="AV139" s="474"/>
      <c r="AW139" s="458"/>
      <c r="AX139" s="458"/>
      <c r="AY139" s="458"/>
      <c r="AZ139" s="458"/>
      <c r="BA139" s="474"/>
      <c r="BB139" s="478"/>
      <c r="BC139" s="458"/>
      <c r="BD139" s="447"/>
      <c r="BE139" s="395"/>
    </row>
    <row r="140" spans="1:57" s="31" customFormat="1" ht="24" customHeight="1">
      <c r="A140" s="362"/>
      <c r="B140" s="654"/>
      <c r="C140" s="571"/>
      <c r="D140" s="485"/>
      <c r="G140" s="35"/>
      <c r="H140" s="364"/>
      <c r="I140" s="364"/>
      <c r="J140" s="364"/>
      <c r="K140" s="401"/>
      <c r="L140" s="32"/>
      <c r="M140" s="734"/>
      <c r="N140" s="35"/>
      <c r="O140" s="378"/>
      <c r="P140" s="378"/>
      <c r="Q140" s="399" t="s">
        <v>186</v>
      </c>
      <c r="R140" s="840"/>
      <c r="S140" s="486"/>
      <c r="T140" s="6"/>
      <c r="U140" s="442"/>
      <c r="V140" s="380"/>
      <c r="W140" s="380"/>
      <c r="X140" s="380" t="str">
        <f>O138&amp;"-2"</f>
        <v>Q1-6-2</v>
      </c>
      <c r="Y140" s="456"/>
      <c r="Z140" s="457"/>
      <c r="AA140" s="462">
        <f>IF(AND(A109=2,$M$139=2),1,0)</f>
        <v>0</v>
      </c>
      <c r="AB140" s="457"/>
      <c r="AC140" s="458"/>
      <c r="AD140" s="458"/>
      <c r="AE140" s="458"/>
      <c r="AF140" s="458"/>
      <c r="AG140" s="458"/>
      <c r="AH140" s="458"/>
      <c r="AI140" s="458"/>
      <c r="AJ140" s="458"/>
      <c r="AK140" s="458"/>
      <c r="AL140" s="458"/>
      <c r="AM140" s="458"/>
      <c r="AN140" s="458"/>
      <c r="AO140" s="458"/>
      <c r="AP140" s="458"/>
      <c r="AQ140" s="458"/>
      <c r="AR140" s="458"/>
      <c r="AS140" s="458"/>
      <c r="AT140" s="474"/>
      <c r="AU140" s="458"/>
      <c r="AV140" s="474"/>
      <c r="AW140" s="458"/>
      <c r="AX140" s="458"/>
      <c r="AY140" s="458"/>
      <c r="AZ140" s="458"/>
      <c r="BA140" s="474"/>
      <c r="BB140" s="478"/>
      <c r="BC140" s="458"/>
      <c r="BD140" s="447"/>
      <c r="BE140" s="395"/>
    </row>
    <row r="141" spans="1:57" s="31" customFormat="1" ht="24" customHeight="1">
      <c r="A141" s="571"/>
      <c r="B141" s="645"/>
      <c r="C141" s="571"/>
      <c r="D141" s="516"/>
      <c r="G141" s="35"/>
      <c r="H141" s="364"/>
      <c r="I141" s="364"/>
      <c r="J141" s="364"/>
      <c r="K141" s="401"/>
      <c r="L141" s="4"/>
      <c r="M141" s="734"/>
      <c r="N141" s="35"/>
      <c r="O141" s="364"/>
      <c r="P141" s="364"/>
      <c r="Q141" s="399" t="s">
        <v>518</v>
      </c>
      <c r="R141" s="347"/>
      <c r="S141" s="486"/>
      <c r="T141" s="6"/>
      <c r="U141" s="442"/>
      <c r="V141" s="380"/>
      <c r="W141" s="380"/>
      <c r="X141" s="380" t="str">
        <f>O138&amp;"-3"</f>
        <v>Q1-6-3</v>
      </c>
      <c r="Y141" s="456"/>
      <c r="Z141" s="457"/>
      <c r="AA141" s="457"/>
      <c r="AB141" s="457"/>
      <c r="AC141" s="458"/>
      <c r="AD141" s="458"/>
      <c r="AE141" s="458"/>
      <c r="AF141" s="458"/>
      <c r="AG141" s="458"/>
      <c r="AH141" s="458"/>
      <c r="AI141" s="458"/>
      <c r="AJ141" s="458"/>
      <c r="AK141" s="458"/>
      <c r="AL141" s="458"/>
      <c r="AM141" s="458"/>
      <c r="AN141" s="458"/>
      <c r="AO141" s="462">
        <f>IF(AND(A109=2,$M$139=3),1,0)</f>
        <v>0</v>
      </c>
      <c r="AP141" s="458"/>
      <c r="AQ141" s="458"/>
      <c r="AR141" s="458"/>
      <c r="AS141" s="458"/>
      <c r="AT141" s="474"/>
      <c r="AU141" s="458"/>
      <c r="AV141" s="474"/>
      <c r="AW141" s="458"/>
      <c r="AX141" s="458"/>
      <c r="AY141" s="458"/>
      <c r="AZ141" s="458"/>
      <c r="BA141" s="474"/>
      <c r="BB141" s="478"/>
      <c r="BC141" s="458"/>
      <c r="BD141" s="447"/>
      <c r="BE141" s="395"/>
    </row>
    <row r="142" spans="1:57" s="31" customFormat="1" ht="24" customHeight="1">
      <c r="A142" s="571"/>
      <c r="B142" s="645"/>
      <c r="C142" s="571"/>
      <c r="D142" s="516"/>
      <c r="G142" s="35"/>
      <c r="H142" s="364"/>
      <c r="I142" s="364"/>
      <c r="J142" s="364"/>
      <c r="K142" s="401"/>
      <c r="L142" s="4"/>
      <c r="M142" s="734"/>
      <c r="N142" s="35"/>
      <c r="O142" s="364"/>
      <c r="P142" s="364"/>
      <c r="Q142" s="399" t="s">
        <v>517</v>
      </c>
      <c r="R142" s="347"/>
      <c r="S142" s="486"/>
      <c r="T142" s="6"/>
      <c r="U142" s="442"/>
      <c r="V142" s="380"/>
      <c r="W142" s="380"/>
      <c r="X142" s="380" t="str">
        <f>O138&amp;"-4"</f>
        <v>Q1-6-4</v>
      </c>
      <c r="Y142" s="456"/>
      <c r="Z142" s="457"/>
      <c r="AA142" s="457"/>
      <c r="AB142" s="457"/>
      <c r="AC142" s="458"/>
      <c r="AD142" s="458"/>
      <c r="AE142" s="458"/>
      <c r="AF142" s="458"/>
      <c r="AG142" s="458"/>
      <c r="AH142" s="458"/>
      <c r="AI142" s="458"/>
      <c r="AJ142" s="458"/>
      <c r="AK142" s="458"/>
      <c r="AL142" s="458"/>
      <c r="AM142" s="458"/>
      <c r="AN142" s="458"/>
      <c r="AO142" s="462"/>
      <c r="AP142" s="458"/>
      <c r="AQ142" s="458"/>
      <c r="AR142" s="458"/>
      <c r="AS142" s="458"/>
      <c r="AT142" s="474"/>
      <c r="AU142" s="458"/>
      <c r="AV142" s="474"/>
      <c r="AW142" s="458"/>
      <c r="AX142" s="458"/>
      <c r="AY142" s="458"/>
      <c r="AZ142" s="458"/>
      <c r="BA142" s="474"/>
      <c r="BB142" s="478"/>
      <c r="BC142" s="458"/>
      <c r="BD142" s="447"/>
      <c r="BE142" s="395"/>
    </row>
    <row r="143" spans="1:57" s="31" customFormat="1" ht="6" customHeight="1">
      <c r="A143" s="362"/>
      <c r="B143" s="645"/>
      <c r="C143" s="571"/>
      <c r="D143" s="485"/>
      <c r="G143" s="35"/>
      <c r="H143" s="364"/>
      <c r="I143" s="364"/>
      <c r="J143" s="364"/>
      <c r="K143" s="401"/>
      <c r="L143" s="4"/>
      <c r="M143" s="734"/>
      <c r="N143" s="35"/>
      <c r="O143" s="364"/>
      <c r="P143" s="364"/>
      <c r="R143" s="347"/>
      <c r="S143" s="486"/>
      <c r="T143" s="6"/>
      <c r="U143" s="442"/>
      <c r="V143" s="380"/>
      <c r="W143" s="380"/>
      <c r="X143" s="380"/>
      <c r="Y143" s="471"/>
      <c r="Z143" s="472"/>
      <c r="AA143" s="472"/>
      <c r="AB143" s="472"/>
      <c r="AC143" s="473"/>
      <c r="AD143" s="473"/>
      <c r="AE143" s="473"/>
      <c r="AF143" s="473"/>
      <c r="AG143" s="473"/>
      <c r="AH143" s="473"/>
      <c r="AI143" s="473"/>
      <c r="AJ143" s="473"/>
      <c r="AK143" s="473"/>
      <c r="AL143" s="473"/>
      <c r="AM143" s="473"/>
      <c r="AN143" s="473"/>
      <c r="AO143" s="473"/>
      <c r="AP143" s="473"/>
      <c r="AQ143" s="473"/>
      <c r="AR143" s="473"/>
      <c r="AS143" s="473"/>
      <c r="AT143" s="473"/>
      <c r="AU143" s="473"/>
      <c r="AV143" s="473"/>
      <c r="AW143" s="473"/>
      <c r="AX143" s="473"/>
      <c r="AY143" s="473"/>
      <c r="AZ143" s="473"/>
      <c r="BA143" s="474"/>
      <c r="BB143" s="478"/>
      <c r="BC143" s="473"/>
      <c r="BD143" s="447"/>
      <c r="BE143" s="395"/>
    </row>
    <row r="144" spans="1:57" s="31" customFormat="1" ht="6" customHeight="1">
      <c r="A144" s="362"/>
      <c r="B144" s="645"/>
      <c r="C144" s="571"/>
      <c r="D144" s="485"/>
      <c r="G144" s="35"/>
      <c r="H144" s="364"/>
      <c r="I144" s="364"/>
      <c r="J144" s="364"/>
      <c r="K144" s="401"/>
      <c r="L144" s="4"/>
      <c r="M144" s="734"/>
      <c r="N144" s="35"/>
      <c r="O144" s="364"/>
      <c r="P144" s="364"/>
      <c r="R144" s="347"/>
      <c r="S144" s="486"/>
      <c r="T144" s="6"/>
      <c r="U144" s="442"/>
      <c r="V144" s="380"/>
      <c r="W144" s="380"/>
      <c r="X144" s="380"/>
      <c r="Y144" s="471"/>
      <c r="Z144" s="472"/>
      <c r="AA144" s="472"/>
      <c r="AB144" s="472"/>
      <c r="AC144" s="473"/>
      <c r="AD144" s="473"/>
      <c r="AE144" s="473"/>
      <c r="AF144" s="473"/>
      <c r="AG144" s="473"/>
      <c r="AH144" s="473"/>
      <c r="AI144" s="473"/>
      <c r="AJ144" s="473"/>
      <c r="AK144" s="473"/>
      <c r="AL144" s="473"/>
      <c r="AM144" s="473"/>
      <c r="AN144" s="473"/>
      <c r="AO144" s="473"/>
      <c r="AP144" s="473"/>
      <c r="AQ144" s="473"/>
      <c r="AR144" s="473"/>
      <c r="AS144" s="473"/>
      <c r="AT144" s="473"/>
      <c r="AU144" s="473"/>
      <c r="AV144" s="473"/>
      <c r="AW144" s="473"/>
      <c r="AX144" s="473"/>
      <c r="AY144" s="473"/>
      <c r="AZ144" s="473"/>
      <c r="BA144" s="474"/>
      <c r="BB144" s="478"/>
      <c r="BC144" s="473"/>
      <c r="BD144" s="447"/>
      <c r="BE144" s="395"/>
    </row>
    <row r="145" spans="1:57" s="31" customFormat="1" ht="23.25" customHeight="1" thickBot="1">
      <c r="A145" s="573"/>
      <c r="B145" s="647"/>
      <c r="C145" s="648"/>
      <c r="D145" s="485"/>
      <c r="E145" s="56"/>
      <c r="F145" s="56"/>
      <c r="G145" s="57"/>
      <c r="H145" s="228"/>
      <c r="I145" s="67"/>
      <c r="J145" s="67"/>
      <c r="K145" s="75" t="str">
        <f>IF(C109=0,"D:Q1のチェックを入れてください","")</f>
        <v>D:Q1のチェックを入れてください</v>
      </c>
      <c r="L145" s="80"/>
      <c r="M145" s="741"/>
      <c r="N145" s="81"/>
      <c r="O145" s="80"/>
      <c r="P145" s="80"/>
      <c r="Q145" s="79" t="str">
        <f>IF(AND(A109=1,M109=0),"Q1-1 ","")&amp;IF(AND(A109=1,M115=0),"Q1-2 ","")&amp;IF(AND(A109=1,M121=0),"Q1-3 ","")&amp;IF(AND(A109=2,M127=0),"Q1-4 ","")&amp;IF(AND(A109=2,M133=0),"Q1-5 ","")&amp;IF(AND(A109=2,M139=0),"Q1-6 ","")&amp;" のチェックを入れてください"</f>
        <v xml:space="preserve"> のチェックを入れてください</v>
      </c>
      <c r="R145" s="95"/>
      <c r="S145" s="486"/>
      <c r="T145" s="6"/>
      <c r="U145" s="442"/>
      <c r="V145" s="380"/>
      <c r="W145" s="380"/>
      <c r="X145" s="380"/>
      <c r="Y145" s="471"/>
      <c r="Z145" s="472"/>
      <c r="AA145" s="472"/>
      <c r="AB145" s="472"/>
      <c r="AC145" s="473"/>
      <c r="AD145" s="473"/>
      <c r="AE145" s="473"/>
      <c r="AF145" s="473"/>
      <c r="AG145" s="473"/>
      <c r="AH145" s="473"/>
      <c r="AI145" s="473"/>
      <c r="AJ145" s="473"/>
      <c r="AK145" s="473"/>
      <c r="AL145" s="473"/>
      <c r="AM145" s="473"/>
      <c r="AN145" s="473"/>
      <c r="AO145" s="473"/>
      <c r="AP145" s="473"/>
      <c r="AQ145" s="473"/>
      <c r="AR145" s="473"/>
      <c r="AS145" s="473"/>
      <c r="AT145" s="473"/>
      <c r="AU145" s="473"/>
      <c r="AV145" s="473"/>
      <c r="AW145" s="473"/>
      <c r="AX145" s="473"/>
      <c r="AY145" s="473"/>
      <c r="AZ145" s="473"/>
      <c r="BA145" s="474"/>
      <c r="BB145" s="478"/>
      <c r="BC145" s="473"/>
      <c r="BD145" s="447"/>
      <c r="BE145" s="395"/>
    </row>
    <row r="146" spans="1:57" s="31" customFormat="1" ht="28.5" customHeight="1">
      <c r="A146" s="571"/>
      <c r="B146" s="645"/>
      <c r="C146" s="571"/>
      <c r="D146" s="485"/>
      <c r="E146" s="555"/>
      <c r="F146" s="555"/>
      <c r="G146" s="555"/>
      <c r="H146" s="872" t="s">
        <v>491</v>
      </c>
      <c r="I146" s="872"/>
      <c r="J146" s="872"/>
      <c r="K146" s="872"/>
      <c r="L146" s="556"/>
      <c r="M146" s="742"/>
      <c r="N146" s="556"/>
      <c r="O146" s="556"/>
      <c r="P146" s="556"/>
      <c r="Q146" s="556"/>
      <c r="R146" s="555"/>
      <c r="S146" s="486"/>
      <c r="T146" s="6"/>
      <c r="U146" s="442"/>
      <c r="V146" s="380"/>
      <c r="W146" s="380"/>
      <c r="X146" s="380"/>
      <c r="Y146" s="471"/>
      <c r="Z146" s="472"/>
      <c r="AA146" s="472"/>
      <c r="AB146" s="472"/>
      <c r="AC146" s="473"/>
      <c r="AD146" s="473"/>
      <c r="AE146" s="473"/>
      <c r="AF146" s="473"/>
      <c r="AG146" s="473"/>
      <c r="AH146" s="473"/>
      <c r="AI146" s="473"/>
      <c r="AJ146" s="473"/>
      <c r="AK146" s="473"/>
      <c r="AL146" s="473"/>
      <c r="AM146" s="473"/>
      <c r="AN146" s="473"/>
      <c r="AO146" s="473"/>
      <c r="AP146" s="473"/>
      <c r="AQ146" s="473"/>
      <c r="AR146" s="473"/>
      <c r="AS146" s="473"/>
      <c r="AT146" s="473"/>
      <c r="AU146" s="473"/>
      <c r="AV146" s="473"/>
      <c r="AW146" s="473"/>
      <c r="AX146" s="473"/>
      <c r="AY146" s="473"/>
      <c r="AZ146" s="473"/>
      <c r="BA146" s="474"/>
      <c r="BB146" s="478"/>
      <c r="BC146" s="473"/>
      <c r="BD146" s="447"/>
      <c r="BE146" s="395"/>
    </row>
    <row r="147" spans="1:57" s="31" customFormat="1" ht="28.5" customHeight="1">
      <c r="A147" s="571"/>
      <c r="B147" s="645"/>
      <c r="C147" s="571"/>
      <c r="D147" s="485"/>
      <c r="E147" s="595"/>
      <c r="F147" s="595"/>
      <c r="G147" s="595"/>
      <c r="H147" s="368" t="s">
        <v>369</v>
      </c>
      <c r="I147" s="36"/>
      <c r="J147" s="36"/>
      <c r="K147" s="369" t="s">
        <v>370</v>
      </c>
      <c r="L147" s="599"/>
      <c r="M147" s="743"/>
      <c r="N147" s="599"/>
      <c r="O147" s="599"/>
      <c r="P147" s="599"/>
      <c r="Q147" s="599"/>
      <c r="R147" s="595"/>
      <c r="S147" s="486"/>
      <c r="T147" s="6"/>
      <c r="U147" s="442"/>
      <c r="V147" s="380"/>
      <c r="W147" s="380"/>
      <c r="X147" s="380"/>
      <c r="Y147" s="471"/>
      <c r="Z147" s="472"/>
      <c r="AA147" s="472"/>
      <c r="AB147" s="472"/>
      <c r="AC147" s="473"/>
      <c r="AD147" s="473"/>
      <c r="AE147" s="473"/>
      <c r="AF147" s="473"/>
      <c r="AG147" s="473"/>
      <c r="AH147" s="473"/>
      <c r="AI147" s="473"/>
      <c r="AJ147" s="473"/>
      <c r="AK147" s="473"/>
      <c r="AL147" s="473"/>
      <c r="AM147" s="473"/>
      <c r="AN147" s="473"/>
      <c r="AO147" s="473"/>
      <c r="AP147" s="473"/>
      <c r="AQ147" s="473"/>
      <c r="AR147" s="473"/>
      <c r="AS147" s="473"/>
      <c r="AT147" s="473"/>
      <c r="AU147" s="473"/>
      <c r="AV147" s="473"/>
      <c r="AW147" s="473"/>
      <c r="AX147" s="473"/>
      <c r="AY147" s="473"/>
      <c r="AZ147" s="473"/>
      <c r="BA147" s="474"/>
      <c r="BB147" s="478"/>
      <c r="BC147" s="473"/>
      <c r="BD147" s="447"/>
      <c r="BE147" s="395"/>
    </row>
    <row r="148" spans="1:57" s="31" customFormat="1" ht="23.25" customHeight="1">
      <c r="A148" s="571"/>
      <c r="B148" s="645"/>
      <c r="C148" s="571"/>
      <c r="D148" s="485"/>
      <c r="G148" s="35"/>
      <c r="H148" s="364"/>
      <c r="I148" s="364"/>
      <c r="J148" s="364"/>
      <c r="K148" s="539" t="s">
        <v>489</v>
      </c>
      <c r="L148" s="533"/>
      <c r="M148" s="744"/>
      <c r="N148" s="534"/>
      <c r="O148" s="533"/>
      <c r="P148" s="533"/>
      <c r="Q148" s="529"/>
      <c r="R148" s="839" t="s">
        <v>179</v>
      </c>
      <c r="S148" s="486"/>
      <c r="T148" s="6"/>
      <c r="U148" s="442"/>
      <c r="V148" s="380"/>
      <c r="W148" s="380"/>
      <c r="X148" s="380"/>
      <c r="Y148" s="471"/>
      <c r="Z148" s="472"/>
      <c r="AA148" s="472"/>
      <c r="AB148" s="472"/>
      <c r="AC148" s="473"/>
      <c r="AD148" s="473"/>
      <c r="AE148" s="473"/>
      <c r="AF148" s="473"/>
      <c r="AG148" s="473"/>
      <c r="AH148" s="473"/>
      <c r="AI148" s="473"/>
      <c r="AJ148" s="473"/>
      <c r="AK148" s="473"/>
      <c r="AL148" s="473"/>
      <c r="AM148" s="473"/>
      <c r="AN148" s="473"/>
      <c r="AO148" s="473"/>
      <c r="AP148" s="473"/>
      <c r="AQ148" s="473"/>
      <c r="AR148" s="473"/>
      <c r="AS148" s="473"/>
      <c r="AT148" s="473"/>
      <c r="AU148" s="473"/>
      <c r="AV148" s="473"/>
      <c r="AW148" s="473"/>
      <c r="AX148" s="473"/>
      <c r="AY148" s="473"/>
      <c r="AZ148" s="473"/>
      <c r="BA148" s="474"/>
      <c r="BB148" s="478"/>
      <c r="BC148" s="473"/>
      <c r="BD148" s="447"/>
      <c r="BE148" s="395"/>
    </row>
    <row r="149" spans="1:57" s="31" customFormat="1" ht="23.25" customHeight="1">
      <c r="A149" s="571"/>
      <c r="B149" s="645"/>
      <c r="C149" s="571"/>
      <c r="D149" s="485"/>
      <c r="G149" s="35"/>
      <c r="H149" s="364"/>
      <c r="I149" s="364"/>
      <c r="J149" s="364"/>
      <c r="K149" s="539" t="s">
        <v>357</v>
      </c>
      <c r="L149" s="533"/>
      <c r="M149" s="744"/>
      <c r="N149" s="534"/>
      <c r="O149" s="533"/>
      <c r="P149" s="533"/>
      <c r="Q149" s="529"/>
      <c r="R149" s="839"/>
      <c r="S149" s="486"/>
      <c r="T149" s="6"/>
      <c r="U149" s="442"/>
      <c r="V149" s="380"/>
      <c r="W149" s="380"/>
      <c r="X149" s="380"/>
      <c r="Y149" s="471"/>
      <c r="Z149" s="472"/>
      <c r="AA149" s="472"/>
      <c r="AB149" s="472"/>
      <c r="AC149" s="473"/>
      <c r="AD149" s="473"/>
      <c r="AE149" s="473"/>
      <c r="AF149" s="473"/>
      <c r="AG149" s="473"/>
      <c r="AH149" s="473"/>
      <c r="AI149" s="473"/>
      <c r="AJ149" s="473"/>
      <c r="AK149" s="473"/>
      <c r="AL149" s="473"/>
      <c r="AM149" s="473"/>
      <c r="AN149" s="473"/>
      <c r="AO149" s="473"/>
      <c r="AP149" s="473"/>
      <c r="AQ149" s="473"/>
      <c r="AR149" s="473"/>
      <c r="AS149" s="473"/>
      <c r="AT149" s="473"/>
      <c r="AU149" s="473"/>
      <c r="AV149" s="473"/>
      <c r="AW149" s="473"/>
      <c r="AX149" s="473"/>
      <c r="AY149" s="473"/>
      <c r="AZ149" s="473"/>
      <c r="BA149" s="474"/>
      <c r="BB149" s="478"/>
      <c r="BC149" s="473"/>
      <c r="BD149" s="447"/>
      <c r="BE149" s="395"/>
    </row>
    <row r="150" spans="1:57" ht="23.25" customHeight="1">
      <c r="A150" s="362"/>
      <c r="B150" s="645"/>
      <c r="C150" s="571"/>
      <c r="D150" s="485"/>
      <c r="H150" s="366"/>
      <c r="I150" s="366"/>
      <c r="J150" s="366"/>
      <c r="K150" s="366"/>
      <c r="L150" s="8"/>
      <c r="M150" s="734"/>
      <c r="O150" s="366"/>
      <c r="P150" s="366"/>
      <c r="Q150" s="592" t="str">
        <f>IF(B152=0,"E:Q0のチェックを入れてください","")</f>
        <v>E:Q0のチェックを入れてください</v>
      </c>
      <c r="R150" s="347"/>
      <c r="S150" s="484"/>
      <c r="U150" s="442"/>
      <c r="V150" s="380"/>
      <c r="W150" s="380"/>
      <c r="X150" s="380"/>
      <c r="Y150" s="471"/>
      <c r="Z150" s="472"/>
      <c r="AA150" s="472"/>
      <c r="AB150" s="472"/>
      <c r="AC150" s="473"/>
      <c r="AD150" s="473"/>
      <c r="AE150" s="473"/>
      <c r="AF150" s="473"/>
      <c r="AG150" s="473"/>
      <c r="AH150" s="473"/>
      <c r="AI150" s="473"/>
      <c r="AJ150" s="473"/>
      <c r="AK150" s="473"/>
      <c r="AL150" s="473"/>
      <c r="AM150" s="473"/>
      <c r="AN150" s="473"/>
      <c r="AO150" s="473"/>
      <c r="AP150" s="473"/>
      <c r="AQ150" s="473"/>
      <c r="AR150" s="473"/>
      <c r="AS150" s="473"/>
      <c r="AT150" s="473"/>
      <c r="AU150" s="473"/>
      <c r="AV150" s="473"/>
      <c r="AW150" s="473"/>
      <c r="AX150" s="473"/>
      <c r="AY150" s="473"/>
      <c r="AZ150" s="473"/>
      <c r="BA150" s="474"/>
      <c r="BB150" s="478"/>
      <c r="BC150" s="473"/>
      <c r="BD150" s="447"/>
      <c r="BE150" s="355"/>
    </row>
    <row r="151" spans="1:57" ht="48" customHeight="1">
      <c r="A151" s="594" t="s">
        <v>382</v>
      </c>
      <c r="B151" s="650" t="s">
        <v>361</v>
      </c>
      <c r="C151" s="646" t="s">
        <v>362</v>
      </c>
      <c r="D151" s="485"/>
      <c r="H151" s="368" t="s">
        <v>63</v>
      </c>
      <c r="I151" s="402"/>
      <c r="J151" s="402"/>
      <c r="K151" s="398" t="s">
        <v>175</v>
      </c>
      <c r="L151" s="370" t="s">
        <v>0</v>
      </c>
      <c r="M151" s="734"/>
      <c r="O151" s="386" t="s">
        <v>52</v>
      </c>
      <c r="P151" s="36"/>
      <c r="Q151" s="369" t="s">
        <v>81</v>
      </c>
      <c r="R151" s="374" t="b">
        <f>IF(AND(A152=1,M152=0),TRUE)</f>
        <v>0</v>
      </c>
      <c r="S151" s="484"/>
      <c r="U151" s="442"/>
      <c r="V151" s="380"/>
      <c r="W151" s="380"/>
      <c r="X151" s="380" t="str">
        <f>H151</f>
        <v>E:Q1</v>
      </c>
      <c r="Y151" s="456"/>
      <c r="Z151" s="457"/>
      <c r="AA151" s="457"/>
      <c r="AB151" s="457"/>
      <c r="AC151" s="458"/>
      <c r="AD151" s="458"/>
      <c r="AE151" s="458"/>
      <c r="AF151" s="458"/>
      <c r="AG151" s="458"/>
      <c r="AH151" s="458"/>
      <c r="AI151" s="458"/>
      <c r="AJ151" s="458"/>
      <c r="AK151" s="458"/>
      <c r="AL151" s="458"/>
      <c r="AM151" s="458"/>
      <c r="AN151" s="458"/>
      <c r="AO151" s="458"/>
      <c r="AP151" s="458"/>
      <c r="AQ151" s="458"/>
      <c r="AR151" s="458"/>
      <c r="AS151" s="458"/>
      <c r="AT151" s="474"/>
      <c r="AU151" s="458"/>
      <c r="AV151" s="474"/>
      <c r="AW151" s="458"/>
      <c r="AX151" s="458"/>
      <c r="AY151" s="461">
        <f>IF($A$152=1,1,0)</f>
        <v>0</v>
      </c>
      <c r="AZ151" s="458"/>
      <c r="BA151" s="474"/>
      <c r="BB151" s="478"/>
      <c r="BC151" s="458"/>
      <c r="BD151" s="447"/>
      <c r="BE151" s="355"/>
    </row>
    <row r="152" spans="1:57" ht="24" customHeight="1">
      <c r="A152" s="725">
        <f>IF(AND(B152=1,C152=1),1,IF(AND(B152=1,C152=2),2,0))</f>
        <v>0</v>
      </c>
      <c r="B152" s="656">
        <v>0</v>
      </c>
      <c r="C152" s="657">
        <v>0</v>
      </c>
      <c r="D152" s="485"/>
      <c r="E152" s="1"/>
      <c r="H152" s="364"/>
      <c r="I152" s="364"/>
      <c r="J152" s="364"/>
      <c r="K152" s="763" t="s">
        <v>454</v>
      </c>
      <c r="M152" s="734">
        <v>0</v>
      </c>
      <c r="O152" s="364"/>
      <c r="P152" s="364"/>
      <c r="Q152" s="366" t="s">
        <v>166</v>
      </c>
      <c r="R152" s="840" t="s">
        <v>180</v>
      </c>
      <c r="S152" s="484"/>
      <c r="U152" s="442"/>
      <c r="V152" s="380"/>
      <c r="W152" s="380"/>
      <c r="X152" s="481" t="str">
        <f>O151&amp;"-1"</f>
        <v>Q1-1-1</v>
      </c>
      <c r="Y152" s="456"/>
      <c r="Z152" s="457"/>
      <c r="AA152" s="457"/>
      <c r="AB152" s="457"/>
      <c r="AC152" s="458"/>
      <c r="AD152" s="458"/>
      <c r="AE152" s="458"/>
      <c r="AF152" s="458"/>
      <c r="AG152" s="458"/>
      <c r="AH152" s="458"/>
      <c r="AI152" s="458"/>
      <c r="AJ152" s="458"/>
      <c r="AK152" s="458"/>
      <c r="AL152" s="458"/>
      <c r="AM152" s="458"/>
      <c r="AN152" s="458"/>
      <c r="AO152" s="458"/>
      <c r="AP152" s="458"/>
      <c r="AQ152" s="458"/>
      <c r="AR152" s="458"/>
      <c r="AS152" s="458"/>
      <c r="AT152" s="474"/>
      <c r="AU152" s="458"/>
      <c r="AV152" s="474"/>
      <c r="AW152" s="458"/>
      <c r="AX152" s="458"/>
      <c r="AY152" s="458"/>
      <c r="AZ152" s="458"/>
      <c r="BA152" s="474"/>
      <c r="BB152" s="478"/>
      <c r="BC152" s="603">
        <f>IF(AND(A152=1,$M$152=1),1,0)</f>
        <v>0</v>
      </c>
      <c r="BD152" s="447"/>
      <c r="BE152" s="355"/>
    </row>
    <row r="153" spans="1:57" ht="24" customHeight="1" thickBot="1">
      <c r="A153" s="362"/>
      <c r="B153" s="645"/>
      <c r="C153" s="659"/>
      <c r="D153" s="485"/>
      <c r="E153" s="1"/>
      <c r="H153" s="364"/>
      <c r="I153" s="364"/>
      <c r="J153" s="364"/>
      <c r="K153" s="763" t="s">
        <v>457</v>
      </c>
      <c r="L153" s="8"/>
      <c r="M153" s="734"/>
      <c r="O153" s="364"/>
      <c r="P153" s="364"/>
      <c r="Q153" s="366" t="s">
        <v>161</v>
      </c>
      <c r="R153" s="840"/>
      <c r="S153" s="484"/>
      <c r="U153" s="442"/>
      <c r="V153" s="380"/>
      <c r="W153" s="380"/>
      <c r="X153" s="481" t="str">
        <f>O151&amp;"-2"</f>
        <v>Q1-1-2</v>
      </c>
      <c r="Y153" s="456"/>
      <c r="Z153" s="457"/>
      <c r="AA153" s="457"/>
      <c r="AB153" s="457"/>
      <c r="AC153" s="458"/>
      <c r="AD153" s="458"/>
      <c r="AE153" s="458"/>
      <c r="AF153" s="458"/>
      <c r="AG153" s="458"/>
      <c r="AH153" s="458"/>
      <c r="AI153" s="458"/>
      <c r="AJ153" s="458"/>
      <c r="AK153" s="462">
        <f>IF(AND(A152=1,$M$152=2),1,0)</f>
        <v>0</v>
      </c>
      <c r="AL153" s="462">
        <f>IF(AND(A152=1,$M$152=2),1,0)</f>
        <v>0</v>
      </c>
      <c r="AM153" s="604">
        <f>IF(AND(A152=1,$M$152=2),1,0)</f>
        <v>0</v>
      </c>
      <c r="AN153" s="458"/>
      <c r="AO153" s="458"/>
      <c r="AP153" s="458"/>
      <c r="AQ153" s="458"/>
      <c r="AR153" s="458"/>
      <c r="AS153" s="458"/>
      <c r="AT153" s="474"/>
      <c r="AU153" s="458"/>
      <c r="AV153" s="474"/>
      <c r="AW153" s="458"/>
      <c r="AX153" s="458"/>
      <c r="AY153" s="458"/>
      <c r="AZ153" s="458"/>
      <c r="BA153" s="474"/>
      <c r="BB153" s="478"/>
      <c r="BC153" s="603">
        <f>IF(AND(A152=1,$M$152=2),1,0)</f>
        <v>0</v>
      </c>
      <c r="BD153" s="447"/>
      <c r="BE153" s="355"/>
    </row>
    <row r="154" spans="1:57" ht="24" customHeight="1" thickBot="1">
      <c r="A154" s="362"/>
      <c r="B154" s="653" t="s">
        <v>376</v>
      </c>
      <c r="C154" s="724">
        <f>IF(AND(A152=1,OR(M152=0)),0,1)</f>
        <v>1</v>
      </c>
      <c r="D154" s="516"/>
      <c r="H154" s="400"/>
      <c r="I154" s="366"/>
      <c r="J154" s="366"/>
      <c r="K154" s="366"/>
      <c r="L154" s="8"/>
      <c r="M154" s="734"/>
      <c r="O154" s="364"/>
      <c r="P154" s="364"/>
      <c r="Q154" s="366" t="s">
        <v>5</v>
      </c>
      <c r="R154" s="403"/>
      <c r="S154" s="484"/>
      <c r="U154" s="452"/>
      <c r="V154" s="443">
        <f>IF(AND(A152=1,M152=3),5,0)</f>
        <v>0</v>
      </c>
      <c r="W154" s="444">
        <f>IF(AND(A152=1,M152=3),1,0)</f>
        <v>0</v>
      </c>
      <c r="X154" s="481" t="str">
        <f>O151&amp;"-3"</f>
        <v>Q1-1-3</v>
      </c>
      <c r="Y154" s="456"/>
      <c r="Z154" s="457"/>
      <c r="AA154" s="457"/>
      <c r="AB154" s="457"/>
      <c r="AC154" s="458"/>
      <c r="AD154" s="458"/>
      <c r="AE154" s="458"/>
      <c r="AF154" s="462">
        <f>IF(AND(A152=1,$M$152=3),1,0)</f>
        <v>0</v>
      </c>
      <c r="AG154" s="458"/>
      <c r="AH154" s="458"/>
      <c r="AI154" s="458"/>
      <c r="AJ154" s="604">
        <f>IF(AND(A152=1,$M$152=3),1,0)</f>
        <v>0</v>
      </c>
      <c r="AK154" s="458"/>
      <c r="AL154" s="462">
        <f>IF(AND(A152=1,$M$152=3),1,0)</f>
        <v>0</v>
      </c>
      <c r="AM154" s="458"/>
      <c r="AN154" s="458"/>
      <c r="AO154" s="458"/>
      <c r="AP154" s="458"/>
      <c r="AQ154" s="458"/>
      <c r="AR154" s="458"/>
      <c r="AS154" s="458"/>
      <c r="AT154" s="474"/>
      <c r="AU154" s="457"/>
      <c r="AV154" s="474"/>
      <c r="AW154" s="458"/>
      <c r="AX154" s="458"/>
      <c r="AY154" s="458"/>
      <c r="AZ154" s="458"/>
      <c r="BA154" s="474"/>
      <c r="BB154" s="478"/>
      <c r="BC154" s="458"/>
      <c r="BD154" s="448">
        <f>IF(AND(A152=1,$M$152=3),1,0)</f>
        <v>0</v>
      </c>
      <c r="BE154" s="355"/>
    </row>
    <row r="155" spans="1:57" ht="6.75" customHeight="1">
      <c r="A155" s="362"/>
      <c r="B155" s="645"/>
      <c r="C155" s="571"/>
      <c r="D155" s="485"/>
      <c r="H155" s="366"/>
      <c r="I155" s="366"/>
      <c r="J155" s="366"/>
      <c r="K155" s="366"/>
      <c r="L155" s="8"/>
      <c r="M155" s="734"/>
      <c r="O155" s="366"/>
      <c r="P155" s="366"/>
      <c r="Q155" s="37"/>
      <c r="R155" s="347"/>
      <c r="S155" s="484"/>
      <c r="U155" s="442"/>
      <c r="V155" s="380"/>
      <c r="W155" s="380"/>
      <c r="X155" s="380"/>
      <c r="Y155" s="471"/>
      <c r="Z155" s="472"/>
      <c r="AA155" s="472"/>
      <c r="AB155" s="472"/>
      <c r="AC155" s="473"/>
      <c r="AD155" s="473"/>
      <c r="AE155" s="473"/>
      <c r="AF155" s="473"/>
      <c r="AG155" s="473"/>
      <c r="AH155" s="473"/>
      <c r="AI155" s="473"/>
      <c r="AJ155" s="473"/>
      <c r="AK155" s="473"/>
      <c r="AL155" s="473"/>
      <c r="AM155" s="473"/>
      <c r="AN155" s="473"/>
      <c r="AO155" s="473"/>
      <c r="AP155" s="473"/>
      <c r="AQ155" s="473"/>
      <c r="AR155" s="473"/>
      <c r="AS155" s="473"/>
      <c r="AT155" s="473"/>
      <c r="AU155" s="473"/>
      <c r="AV155" s="473"/>
      <c r="AW155" s="473"/>
      <c r="AX155" s="473"/>
      <c r="AY155" s="473"/>
      <c r="AZ155" s="473"/>
      <c r="BA155" s="474"/>
      <c r="BB155" s="478"/>
      <c r="BC155" s="473"/>
      <c r="BD155" s="447"/>
      <c r="BE155" s="355"/>
    </row>
    <row r="156" spans="1:57" ht="6.75" customHeight="1">
      <c r="A156" s="576"/>
      <c r="B156" s="645"/>
      <c r="C156" s="571"/>
      <c r="D156" s="485"/>
      <c r="E156" s="1"/>
      <c r="G156" s="1"/>
      <c r="H156" s="1"/>
      <c r="I156" s="1"/>
      <c r="J156" s="1"/>
      <c r="K156" s="1"/>
      <c r="L156" s="1"/>
      <c r="M156" s="737"/>
      <c r="N156" s="1"/>
      <c r="O156" s="1"/>
      <c r="P156" s="1"/>
      <c r="Q156" s="1"/>
      <c r="R156" s="404"/>
      <c r="S156" s="484"/>
      <c r="U156" s="442"/>
      <c r="V156" s="380"/>
      <c r="W156" s="380"/>
      <c r="X156" s="380"/>
      <c r="Y156" s="471"/>
      <c r="Z156" s="472"/>
      <c r="AA156" s="472"/>
      <c r="AB156" s="472"/>
      <c r="AC156" s="473"/>
      <c r="AD156" s="473"/>
      <c r="AE156" s="473"/>
      <c r="AF156" s="473"/>
      <c r="AG156" s="473"/>
      <c r="AH156" s="473"/>
      <c r="AI156" s="473"/>
      <c r="AJ156" s="473"/>
      <c r="AK156" s="473"/>
      <c r="AL156" s="473"/>
      <c r="AM156" s="473"/>
      <c r="AN156" s="473"/>
      <c r="AO156" s="473"/>
      <c r="AP156" s="473"/>
      <c r="AQ156" s="473"/>
      <c r="AR156" s="473"/>
      <c r="AS156" s="473"/>
      <c r="AT156" s="473"/>
      <c r="AU156" s="473"/>
      <c r="AV156" s="473"/>
      <c r="AW156" s="473"/>
      <c r="AX156" s="473"/>
      <c r="AY156" s="473"/>
      <c r="AZ156" s="473"/>
      <c r="BA156" s="474"/>
      <c r="BB156" s="478"/>
      <c r="BC156" s="473"/>
      <c r="BD156" s="447"/>
      <c r="BE156" s="355"/>
    </row>
    <row r="157" spans="1:57" ht="30">
      <c r="A157" s="362"/>
      <c r="B157" s="645"/>
      <c r="C157" s="571"/>
      <c r="D157" s="485"/>
      <c r="H157" s="366"/>
      <c r="I157" s="366"/>
      <c r="J157" s="366"/>
      <c r="K157" s="366"/>
      <c r="L157" s="370" t="s">
        <v>0</v>
      </c>
      <c r="M157" s="734"/>
      <c r="O157" s="386" t="s">
        <v>53</v>
      </c>
      <c r="P157" s="36"/>
      <c r="Q157" s="373" t="s">
        <v>458</v>
      </c>
      <c r="R157" s="374" t="b">
        <f>IF(AND(A152=2,M158=0),TRUE)</f>
        <v>0</v>
      </c>
      <c r="S157" s="484"/>
      <c r="U157" s="442"/>
      <c r="V157" s="380"/>
      <c r="W157" s="380"/>
      <c r="X157" s="380"/>
      <c r="Y157" s="471"/>
      <c r="Z157" s="472"/>
      <c r="AA157" s="472"/>
      <c r="AB157" s="472"/>
      <c r="AC157" s="473"/>
      <c r="AD157" s="473"/>
      <c r="AE157" s="473"/>
      <c r="AF157" s="473"/>
      <c r="AG157" s="473"/>
      <c r="AH157" s="473"/>
      <c r="AI157" s="473"/>
      <c r="AJ157" s="473"/>
      <c r="AK157" s="473"/>
      <c r="AL157" s="473"/>
      <c r="AM157" s="473"/>
      <c r="AN157" s="473"/>
      <c r="AO157" s="473"/>
      <c r="AP157" s="473"/>
      <c r="AQ157" s="473"/>
      <c r="AR157" s="473"/>
      <c r="AS157" s="473"/>
      <c r="AT157" s="473"/>
      <c r="AU157" s="473"/>
      <c r="AV157" s="473"/>
      <c r="AW157" s="473"/>
      <c r="AX157" s="473"/>
      <c r="AY157" s="473"/>
      <c r="AZ157" s="473"/>
      <c r="BA157" s="474"/>
      <c r="BB157" s="478"/>
      <c r="BC157" s="473"/>
      <c r="BD157" s="447"/>
      <c r="BE157" s="355"/>
    </row>
    <row r="158" spans="1:57" ht="23.25" customHeight="1">
      <c r="A158" s="362"/>
      <c r="B158" s="645"/>
      <c r="C158" s="571"/>
      <c r="D158" s="485"/>
      <c r="H158" s="366"/>
      <c r="I158" s="366"/>
      <c r="J158" s="366"/>
      <c r="K158" s="366"/>
      <c r="M158" s="734">
        <v>0</v>
      </c>
      <c r="O158" s="364"/>
      <c r="P158" s="364"/>
      <c r="Q158" s="366" t="s">
        <v>160</v>
      </c>
      <c r="R158" s="840" t="s">
        <v>180</v>
      </c>
      <c r="S158" s="484"/>
      <c r="U158" s="442"/>
      <c r="V158" s="380"/>
      <c r="W158" s="380"/>
      <c r="X158" s="481" t="str">
        <f>O157&amp;"-1"</f>
        <v>Q1-2-1</v>
      </c>
      <c r="Y158" s="456"/>
      <c r="Z158" s="457"/>
      <c r="AA158" s="457"/>
      <c r="AB158" s="457"/>
      <c r="AC158" s="458"/>
      <c r="AD158" s="458"/>
      <c r="AE158" s="458"/>
      <c r="AF158" s="458"/>
      <c r="AG158" s="458"/>
      <c r="AH158" s="458"/>
      <c r="AI158" s="458"/>
      <c r="AJ158" s="458"/>
      <c r="AK158" s="458"/>
      <c r="AL158" s="458"/>
      <c r="AM158" s="458"/>
      <c r="AN158" s="458"/>
      <c r="AO158" s="458"/>
      <c r="AP158" s="458"/>
      <c r="AQ158" s="458"/>
      <c r="AR158" s="458"/>
      <c r="AS158" s="458"/>
      <c r="AT158" s="474"/>
      <c r="AU158" s="458"/>
      <c r="AV158" s="474"/>
      <c r="AW158" s="458"/>
      <c r="AX158" s="458"/>
      <c r="AY158" s="458"/>
      <c r="AZ158" s="458"/>
      <c r="BA158" s="474"/>
      <c r="BB158" s="478"/>
      <c r="BC158" s="603">
        <f>IF(AND(A152=2,$M$158=1),1,0)</f>
        <v>0</v>
      </c>
      <c r="BD158" s="447"/>
      <c r="BE158" s="355"/>
    </row>
    <row r="159" spans="1:57" ht="23.25" customHeight="1" thickBot="1">
      <c r="A159" s="362"/>
      <c r="B159" s="645"/>
      <c r="C159" s="659"/>
      <c r="D159" s="485"/>
      <c r="H159" s="366"/>
      <c r="I159" s="366"/>
      <c r="J159" s="366"/>
      <c r="K159" s="366"/>
      <c r="L159" s="8"/>
      <c r="M159" s="734"/>
      <c r="O159" s="364"/>
      <c r="P159" s="364"/>
      <c r="Q159" s="366" t="s">
        <v>161</v>
      </c>
      <c r="R159" s="840"/>
      <c r="S159" s="484"/>
      <c r="U159" s="452"/>
      <c r="V159" s="441"/>
      <c r="W159" s="380"/>
      <c r="X159" s="481" t="str">
        <f>O157&amp;"-2"</f>
        <v>Q1-2-2</v>
      </c>
      <c r="Y159" s="456"/>
      <c r="Z159" s="457"/>
      <c r="AA159" s="457"/>
      <c r="AB159" s="457"/>
      <c r="AC159" s="458"/>
      <c r="AD159" s="458"/>
      <c r="AE159" s="458"/>
      <c r="AF159" s="458"/>
      <c r="AG159" s="458"/>
      <c r="AH159" s="458"/>
      <c r="AI159" s="458"/>
      <c r="AJ159" s="458"/>
      <c r="AK159" s="462">
        <f>IF(AND(A152=2,$M$158=2),1,0)</f>
        <v>0</v>
      </c>
      <c r="AL159" s="462">
        <f>IF(AND(A152=2,$M$158=2),1,0)</f>
        <v>0</v>
      </c>
      <c r="AM159" s="604">
        <f>IF(AND(A152=2,$M$158=2),1,0)</f>
        <v>0</v>
      </c>
      <c r="AN159" s="458"/>
      <c r="AO159" s="458"/>
      <c r="AP159" s="458"/>
      <c r="AQ159" s="458"/>
      <c r="AR159" s="458"/>
      <c r="AS159" s="458"/>
      <c r="AT159" s="474"/>
      <c r="AU159" s="458"/>
      <c r="AV159" s="474"/>
      <c r="AW159" s="458"/>
      <c r="AX159" s="458"/>
      <c r="AY159" s="458"/>
      <c r="AZ159" s="458"/>
      <c r="BA159" s="474"/>
      <c r="BB159" s="478"/>
      <c r="BC159" s="603">
        <f>IF(AND(A152=2,$M$158=2),1,0)</f>
        <v>0</v>
      </c>
      <c r="BD159" s="447"/>
      <c r="BE159" s="355"/>
    </row>
    <row r="160" spans="1:57" ht="23.25" customHeight="1" thickBot="1">
      <c r="A160" s="362"/>
      <c r="B160" s="653" t="s">
        <v>377</v>
      </c>
      <c r="C160" s="724">
        <f>IF(AND(A152=2,OR(M158=0)),0,1)</f>
        <v>1</v>
      </c>
      <c r="D160" s="356"/>
      <c r="H160" s="366"/>
      <c r="I160" s="366"/>
      <c r="J160" s="366"/>
      <c r="K160" s="366"/>
      <c r="L160" s="8"/>
      <c r="M160" s="734"/>
      <c r="O160" s="364"/>
      <c r="P160" s="364"/>
      <c r="Q160" s="366" t="s">
        <v>5</v>
      </c>
      <c r="R160" s="403"/>
      <c r="S160" s="484"/>
      <c r="U160" s="442"/>
      <c r="V160" s="443">
        <f>IF(AND(A152=2,M158=3),5,0)</f>
        <v>0</v>
      </c>
      <c r="W160" s="444">
        <f>IF(AND(A152=2,M158=3),1,0)</f>
        <v>0</v>
      </c>
      <c r="X160" s="481" t="str">
        <f>O157&amp;"-3"</f>
        <v>Q1-2-3</v>
      </c>
      <c r="Y160" s="456"/>
      <c r="Z160" s="457"/>
      <c r="AA160" s="457"/>
      <c r="AB160" s="457"/>
      <c r="AC160" s="458"/>
      <c r="AD160" s="458"/>
      <c r="AE160" s="458"/>
      <c r="AF160" s="462">
        <f>IF(AND(A152=2,$M$158=3),1,0)</f>
        <v>0</v>
      </c>
      <c r="AG160" s="458"/>
      <c r="AH160" s="458"/>
      <c r="AI160" s="458"/>
      <c r="AJ160" s="604">
        <f>IF(AND(A152=2,$M$158=3),1,0)</f>
        <v>0</v>
      </c>
      <c r="AK160" s="458"/>
      <c r="AL160" s="462">
        <f>IF(AND(A152=2,$M$158=3),1,0)</f>
        <v>0</v>
      </c>
      <c r="AM160" s="458"/>
      <c r="AN160" s="458"/>
      <c r="AO160" s="458"/>
      <c r="AP160" s="458"/>
      <c r="AQ160" s="458"/>
      <c r="AR160" s="458"/>
      <c r="AS160" s="458"/>
      <c r="AT160" s="474"/>
      <c r="AU160" s="458"/>
      <c r="AV160" s="474"/>
      <c r="AW160" s="458"/>
      <c r="AX160" s="458"/>
      <c r="AY160" s="458"/>
      <c r="AZ160" s="458"/>
      <c r="BA160" s="474"/>
      <c r="BB160" s="478"/>
      <c r="BC160" s="458"/>
      <c r="BD160" s="448">
        <f>IF(AND(A152=2,$M$158=3),1,0)</f>
        <v>0</v>
      </c>
      <c r="BE160" s="355"/>
    </row>
    <row r="161" spans="1:57" ht="6.75" customHeight="1">
      <c r="A161" s="362"/>
      <c r="B161" s="645"/>
      <c r="C161" s="571"/>
      <c r="D161" s="485"/>
      <c r="H161" s="366"/>
      <c r="I161" s="366"/>
      <c r="J161" s="366"/>
      <c r="K161" s="366"/>
      <c r="L161" s="8"/>
      <c r="M161" s="734"/>
      <c r="O161" s="364"/>
      <c r="P161" s="364"/>
      <c r="Q161" s="366"/>
      <c r="R161" s="403"/>
      <c r="S161" s="484"/>
      <c r="U161" s="442"/>
      <c r="V161" s="380"/>
      <c r="W161" s="380"/>
      <c r="X161" s="380"/>
      <c r="Y161" s="471"/>
      <c r="Z161" s="472"/>
      <c r="AA161" s="472"/>
      <c r="AB161" s="472"/>
      <c r="AC161" s="473"/>
      <c r="AD161" s="473"/>
      <c r="AE161" s="473"/>
      <c r="AF161" s="473"/>
      <c r="AG161" s="473"/>
      <c r="AH161" s="473"/>
      <c r="AI161" s="473"/>
      <c r="AJ161" s="473"/>
      <c r="AK161" s="473"/>
      <c r="AL161" s="473"/>
      <c r="AM161" s="473"/>
      <c r="AN161" s="473"/>
      <c r="AO161" s="473"/>
      <c r="AP161" s="473"/>
      <c r="AQ161" s="473"/>
      <c r="AR161" s="473"/>
      <c r="AS161" s="473"/>
      <c r="AT161" s="473"/>
      <c r="AU161" s="473"/>
      <c r="AV161" s="473"/>
      <c r="AW161" s="473"/>
      <c r="AX161" s="473"/>
      <c r="AY161" s="473"/>
      <c r="AZ161" s="473"/>
      <c r="BA161" s="474"/>
      <c r="BB161" s="478"/>
      <c r="BC161" s="473"/>
      <c r="BD161" s="447"/>
      <c r="BE161" s="355"/>
    </row>
    <row r="162" spans="1:57" ht="6.75" customHeight="1">
      <c r="A162" s="362"/>
      <c r="B162" s="645"/>
      <c r="C162" s="571"/>
      <c r="D162" s="485"/>
      <c r="H162" s="366"/>
      <c r="I162" s="366"/>
      <c r="J162" s="366"/>
      <c r="K162" s="366"/>
      <c r="L162" s="8"/>
      <c r="M162" s="734"/>
      <c r="O162" s="364"/>
      <c r="P162" s="364"/>
      <c r="Q162" s="366"/>
      <c r="R162" s="403"/>
      <c r="S162" s="484"/>
      <c r="U162" s="442"/>
      <c r="V162" s="380"/>
      <c r="W162" s="380"/>
      <c r="X162" s="380"/>
      <c r="Y162" s="471"/>
      <c r="Z162" s="472"/>
      <c r="AA162" s="472"/>
      <c r="AB162" s="472"/>
      <c r="AC162" s="473"/>
      <c r="AD162" s="473"/>
      <c r="AE162" s="473"/>
      <c r="AF162" s="473"/>
      <c r="AG162" s="473"/>
      <c r="AH162" s="473"/>
      <c r="AI162" s="473"/>
      <c r="AJ162" s="473"/>
      <c r="AK162" s="473"/>
      <c r="AL162" s="473"/>
      <c r="AM162" s="473"/>
      <c r="AN162" s="473"/>
      <c r="AO162" s="473"/>
      <c r="AP162" s="473"/>
      <c r="AQ162" s="473"/>
      <c r="AR162" s="473"/>
      <c r="AS162" s="473"/>
      <c r="AT162" s="473"/>
      <c r="AU162" s="473"/>
      <c r="AV162" s="473"/>
      <c r="AW162" s="473"/>
      <c r="AX162" s="473"/>
      <c r="AY162" s="473"/>
      <c r="AZ162" s="473"/>
      <c r="BA162" s="474"/>
      <c r="BB162" s="478"/>
      <c r="BC162" s="473"/>
      <c r="BD162" s="447"/>
      <c r="BE162" s="355"/>
    </row>
    <row r="163" spans="1:57" ht="23.25" customHeight="1" thickBot="1">
      <c r="A163" s="573"/>
      <c r="B163" s="647"/>
      <c r="C163" s="573"/>
      <c r="D163" s="516"/>
      <c r="E163" s="56"/>
      <c r="F163" s="434"/>
      <c r="G163" s="57"/>
      <c r="H163" s="229"/>
      <c r="I163" s="66"/>
      <c r="J163" s="66"/>
      <c r="K163" s="74" t="str">
        <f>IF(AND(C152=0),"E:Q1のチェックを入れてください","")</f>
        <v>E:Q1のチェックを入れてください</v>
      </c>
      <c r="L163" s="82"/>
      <c r="M163" s="745"/>
      <c r="N163" s="83"/>
      <c r="O163" s="84"/>
      <c r="P163" s="84"/>
      <c r="Q163" s="482" t="str">
        <f>IF(AND(A152=1,M152=0),"Q1-1 ","")&amp;IF(AND(A152=2,M158=0),"Q1-2 ","")&amp;" のチェックを入れてください"</f>
        <v xml:space="preserve"> のチェックを入れてください</v>
      </c>
      <c r="R163" s="95"/>
      <c r="S163" s="484"/>
      <c r="U163" s="442"/>
      <c r="V163" s="380"/>
      <c r="W163" s="380"/>
      <c r="X163" s="380"/>
      <c r="Y163" s="471"/>
      <c r="Z163" s="472"/>
      <c r="AA163" s="472"/>
      <c r="AB163" s="472"/>
      <c r="AC163" s="473"/>
      <c r="AD163" s="473"/>
      <c r="AE163" s="473"/>
      <c r="AF163" s="473"/>
      <c r="AG163" s="473"/>
      <c r="AH163" s="473"/>
      <c r="AI163" s="473"/>
      <c r="AJ163" s="473"/>
      <c r="AK163" s="473"/>
      <c r="AL163" s="473"/>
      <c r="AM163" s="473"/>
      <c r="AN163" s="473"/>
      <c r="AO163" s="473"/>
      <c r="AP163" s="473"/>
      <c r="AQ163" s="473"/>
      <c r="AR163" s="473"/>
      <c r="AS163" s="473"/>
      <c r="AT163" s="473"/>
      <c r="AU163" s="473"/>
      <c r="AV163" s="473"/>
      <c r="AW163" s="473"/>
      <c r="AX163" s="473"/>
      <c r="AY163" s="473"/>
      <c r="AZ163" s="473"/>
      <c r="BA163" s="474"/>
      <c r="BB163" s="478"/>
      <c r="BC163" s="473"/>
      <c r="BD163" s="447"/>
      <c r="BE163" s="355"/>
    </row>
    <row r="164" spans="1:57" ht="28.5" customHeight="1">
      <c r="A164" s="571"/>
      <c r="B164" s="645"/>
      <c r="C164" s="571"/>
      <c r="D164" s="485"/>
      <c r="E164" s="555"/>
      <c r="F164" s="555"/>
      <c r="G164" s="555"/>
      <c r="H164" s="873" t="s">
        <v>492</v>
      </c>
      <c r="I164" s="873"/>
      <c r="J164" s="873"/>
      <c r="K164" s="873"/>
      <c r="L164" s="553"/>
      <c r="M164" s="746"/>
      <c r="N164" s="553"/>
      <c r="O164" s="554"/>
      <c r="P164" s="554"/>
      <c r="Q164" s="553"/>
      <c r="R164" s="555"/>
      <c r="S164" s="484"/>
      <c r="U164" s="442"/>
      <c r="V164" s="380"/>
      <c r="W164" s="380"/>
      <c r="X164" s="380"/>
      <c r="Y164" s="471"/>
      <c r="Z164" s="472"/>
      <c r="AA164" s="472"/>
      <c r="AB164" s="472"/>
      <c r="AC164" s="473"/>
      <c r="AD164" s="473"/>
      <c r="AE164" s="473"/>
      <c r="AF164" s="473"/>
      <c r="AG164" s="473"/>
      <c r="AH164" s="473"/>
      <c r="AI164" s="473"/>
      <c r="AJ164" s="473"/>
      <c r="AK164" s="473"/>
      <c r="AL164" s="473"/>
      <c r="AM164" s="473"/>
      <c r="AN164" s="473"/>
      <c r="AO164" s="473"/>
      <c r="AP164" s="473"/>
      <c r="AQ164" s="473"/>
      <c r="AR164" s="473"/>
      <c r="AS164" s="473"/>
      <c r="AT164" s="473"/>
      <c r="AU164" s="473"/>
      <c r="AV164" s="473"/>
      <c r="AW164" s="473"/>
      <c r="AX164" s="473"/>
      <c r="AY164" s="473"/>
      <c r="AZ164" s="473"/>
      <c r="BA164" s="474"/>
      <c r="BB164" s="478"/>
      <c r="BC164" s="473"/>
      <c r="BD164" s="447"/>
      <c r="BE164" s="355"/>
    </row>
    <row r="165" spans="1:57" ht="28.5" customHeight="1">
      <c r="A165" s="571"/>
      <c r="B165" s="645"/>
      <c r="C165" s="571"/>
      <c r="D165" s="485"/>
      <c r="E165" s="595"/>
      <c r="F165" s="595"/>
      <c r="G165" s="595"/>
      <c r="H165" s="368" t="s">
        <v>371</v>
      </c>
      <c r="I165" s="36"/>
      <c r="J165" s="36"/>
      <c r="K165" s="369" t="s">
        <v>372</v>
      </c>
      <c r="L165" s="596"/>
      <c r="M165" s="747"/>
      <c r="N165" s="596"/>
      <c r="O165" s="597"/>
      <c r="P165" s="597"/>
      <c r="Q165" s="596"/>
      <c r="R165" s="595"/>
      <c r="S165" s="484"/>
      <c r="U165" s="442"/>
      <c r="V165" s="380"/>
      <c r="W165" s="380"/>
      <c r="X165" s="380"/>
      <c r="Y165" s="471"/>
      <c r="Z165" s="472"/>
      <c r="AA165" s="472"/>
      <c r="AB165" s="472"/>
      <c r="AC165" s="473"/>
      <c r="AD165" s="473"/>
      <c r="AE165" s="473"/>
      <c r="AF165" s="473"/>
      <c r="AG165" s="473"/>
      <c r="AH165" s="473"/>
      <c r="AI165" s="473"/>
      <c r="AJ165" s="473"/>
      <c r="AK165" s="473"/>
      <c r="AL165" s="473"/>
      <c r="AM165" s="473"/>
      <c r="AN165" s="473"/>
      <c r="AO165" s="473"/>
      <c r="AP165" s="473"/>
      <c r="AQ165" s="473"/>
      <c r="AR165" s="473"/>
      <c r="AS165" s="473"/>
      <c r="AT165" s="473"/>
      <c r="AU165" s="473"/>
      <c r="AV165" s="473"/>
      <c r="AW165" s="473"/>
      <c r="AX165" s="473"/>
      <c r="AY165" s="473"/>
      <c r="AZ165" s="473"/>
      <c r="BA165" s="474"/>
      <c r="BB165" s="478"/>
      <c r="BC165" s="473"/>
      <c r="BD165" s="447"/>
      <c r="BE165" s="355"/>
    </row>
    <row r="166" spans="1:57" ht="23.25" customHeight="1">
      <c r="A166" s="571"/>
      <c r="B166" s="645"/>
      <c r="C166" s="571"/>
      <c r="D166" s="485"/>
      <c r="H166" s="364"/>
      <c r="I166" s="366"/>
      <c r="J166" s="366"/>
      <c r="K166" s="539" t="s">
        <v>489</v>
      </c>
      <c r="L166" s="535"/>
      <c r="M166" s="734"/>
      <c r="N166" s="536"/>
      <c r="O166" s="537"/>
      <c r="P166" s="537"/>
      <c r="Q166" s="529"/>
      <c r="R166" s="839" t="s">
        <v>179</v>
      </c>
      <c r="S166" s="484"/>
      <c r="U166" s="442"/>
      <c r="V166" s="380"/>
      <c r="W166" s="380"/>
      <c r="X166" s="380"/>
      <c r="Y166" s="471"/>
      <c r="Z166" s="472"/>
      <c r="AA166" s="472"/>
      <c r="AB166" s="472"/>
      <c r="AC166" s="473"/>
      <c r="AD166" s="473"/>
      <c r="AE166" s="473"/>
      <c r="AF166" s="473"/>
      <c r="AG166" s="473"/>
      <c r="AH166" s="473"/>
      <c r="AI166" s="473"/>
      <c r="AJ166" s="473"/>
      <c r="AK166" s="473"/>
      <c r="AL166" s="473"/>
      <c r="AM166" s="473"/>
      <c r="AN166" s="473"/>
      <c r="AO166" s="473"/>
      <c r="AP166" s="473"/>
      <c r="AQ166" s="473"/>
      <c r="AR166" s="473"/>
      <c r="AS166" s="473"/>
      <c r="AT166" s="473"/>
      <c r="AU166" s="473"/>
      <c r="AV166" s="473"/>
      <c r="AW166" s="473"/>
      <c r="AX166" s="473"/>
      <c r="AY166" s="473"/>
      <c r="AZ166" s="473"/>
      <c r="BA166" s="474"/>
      <c r="BB166" s="478"/>
      <c r="BC166" s="473"/>
      <c r="BD166" s="447"/>
      <c r="BE166" s="355"/>
    </row>
    <row r="167" spans="1:57" ht="23.25" customHeight="1">
      <c r="A167" s="571"/>
      <c r="B167" s="645"/>
      <c r="C167" s="571"/>
      <c r="D167" s="485"/>
      <c r="H167" s="364"/>
      <c r="I167" s="366"/>
      <c r="J167" s="366"/>
      <c r="K167" s="539" t="s">
        <v>357</v>
      </c>
      <c r="L167" s="535"/>
      <c r="M167" s="734"/>
      <c r="N167" s="536"/>
      <c r="O167" s="537"/>
      <c r="P167" s="537"/>
      <c r="Q167" s="529"/>
      <c r="R167" s="839"/>
      <c r="S167" s="484"/>
      <c r="U167" s="442"/>
      <c r="V167" s="380"/>
      <c r="W167" s="380"/>
      <c r="X167" s="380"/>
      <c r="Y167" s="471"/>
      <c r="Z167" s="472"/>
      <c r="AA167" s="472"/>
      <c r="AB167" s="472"/>
      <c r="AC167" s="473"/>
      <c r="AD167" s="473"/>
      <c r="AE167" s="473"/>
      <c r="AF167" s="473"/>
      <c r="AG167" s="473"/>
      <c r="AH167" s="473"/>
      <c r="AI167" s="473"/>
      <c r="AJ167" s="473"/>
      <c r="AK167" s="473"/>
      <c r="AL167" s="473"/>
      <c r="AM167" s="473"/>
      <c r="AN167" s="473"/>
      <c r="AO167" s="473"/>
      <c r="AP167" s="473"/>
      <c r="AQ167" s="473"/>
      <c r="AR167" s="473"/>
      <c r="AS167" s="473"/>
      <c r="AT167" s="473"/>
      <c r="AU167" s="473"/>
      <c r="AV167" s="473"/>
      <c r="AW167" s="473"/>
      <c r="AX167" s="473"/>
      <c r="AY167" s="473"/>
      <c r="AZ167" s="473"/>
      <c r="BA167" s="474"/>
      <c r="BB167" s="478"/>
      <c r="BC167" s="473"/>
      <c r="BD167" s="447"/>
      <c r="BE167" s="355"/>
    </row>
    <row r="168" spans="1:57" ht="23.25" customHeight="1">
      <c r="A168" s="362"/>
      <c r="B168" s="645"/>
      <c r="C168" s="571"/>
      <c r="D168" s="485"/>
      <c r="H168" s="366"/>
      <c r="I168" s="366"/>
      <c r="J168" s="366"/>
      <c r="K168" s="366"/>
      <c r="L168" s="8"/>
      <c r="M168" s="734"/>
      <c r="O168" s="366"/>
      <c r="P168" s="366"/>
      <c r="Q168" s="592" t="str">
        <f>IF(B170=0,"F:Q0のチェックを入れてください","")</f>
        <v>F:Q0のチェックを入れてください</v>
      </c>
      <c r="R168" s="347"/>
      <c r="S168" s="484"/>
      <c r="U168" s="442"/>
      <c r="V168" s="380"/>
      <c r="W168" s="380"/>
      <c r="X168" s="380"/>
      <c r="Y168" s="471"/>
      <c r="Z168" s="472"/>
      <c r="AA168" s="472"/>
      <c r="AB168" s="472"/>
      <c r="AC168" s="473"/>
      <c r="AD168" s="473"/>
      <c r="AE168" s="473"/>
      <c r="AF168" s="473"/>
      <c r="AG168" s="473"/>
      <c r="AH168" s="473"/>
      <c r="AI168" s="473"/>
      <c r="AJ168" s="473"/>
      <c r="AK168" s="473"/>
      <c r="AL168" s="473"/>
      <c r="AM168" s="473"/>
      <c r="AN168" s="473"/>
      <c r="AO168" s="473"/>
      <c r="AP168" s="473"/>
      <c r="AQ168" s="473"/>
      <c r="AR168" s="473"/>
      <c r="AS168" s="473"/>
      <c r="AT168" s="473"/>
      <c r="AU168" s="473"/>
      <c r="AV168" s="473"/>
      <c r="AW168" s="473"/>
      <c r="AX168" s="473"/>
      <c r="AY168" s="473"/>
      <c r="AZ168" s="473"/>
      <c r="BA168" s="474"/>
      <c r="BB168" s="478"/>
      <c r="BC168" s="473"/>
      <c r="BD168" s="447"/>
      <c r="BE168" s="355"/>
    </row>
    <row r="169" spans="1:57" ht="48" customHeight="1">
      <c r="A169" s="594" t="s">
        <v>382</v>
      </c>
      <c r="B169" s="650" t="s">
        <v>361</v>
      </c>
      <c r="C169" s="646" t="s">
        <v>362</v>
      </c>
      <c r="D169" s="485"/>
      <c r="H169" s="368" t="s">
        <v>73</v>
      </c>
      <c r="I169" s="36"/>
      <c r="J169" s="36"/>
      <c r="K169" s="398" t="s">
        <v>175</v>
      </c>
      <c r="L169" s="370" t="s">
        <v>0</v>
      </c>
      <c r="M169" s="734"/>
      <c r="O169" s="405" t="s">
        <v>52</v>
      </c>
      <c r="P169" s="385"/>
      <c r="Q169" s="373" t="s">
        <v>69</v>
      </c>
      <c r="R169" s="374" t="b">
        <f>IF(AND(A170=1,M170=0),TRUE)</f>
        <v>0</v>
      </c>
      <c r="S169" s="484"/>
      <c r="U169" s="442"/>
      <c r="V169" s="380"/>
      <c r="W169" s="444">
        <f>IF(AND(A170&gt;=1),1,0)</f>
        <v>0</v>
      </c>
      <c r="X169" s="380" t="str">
        <f>H169</f>
        <v>F:Q1</v>
      </c>
      <c r="Y169" s="456"/>
      <c r="Z169" s="457"/>
      <c r="AA169" s="457"/>
      <c r="AB169" s="457"/>
      <c r="AC169" s="462">
        <f>IF($A$170&gt;=1,1,0)</f>
        <v>0</v>
      </c>
      <c r="AD169" s="458"/>
      <c r="AE169" s="458"/>
      <c r="AF169" s="458"/>
      <c r="AG169" s="458"/>
      <c r="AH169" s="458"/>
      <c r="AI169" s="458"/>
      <c r="AJ169" s="458"/>
      <c r="AK169" s="458"/>
      <c r="AL169" s="458"/>
      <c r="AM169" s="458"/>
      <c r="AN169" s="458"/>
      <c r="AO169" s="458"/>
      <c r="AP169" s="458"/>
      <c r="AQ169" s="458"/>
      <c r="AR169" s="458"/>
      <c r="AS169" s="458"/>
      <c r="AT169" s="474"/>
      <c r="AU169" s="771"/>
      <c r="AV169" s="474"/>
      <c r="AW169" s="458"/>
      <c r="AX169" s="458"/>
      <c r="AY169" s="458"/>
      <c r="AZ169" s="461">
        <f>IF($A$170=1,1,0)</f>
        <v>0</v>
      </c>
      <c r="BA169" s="474"/>
      <c r="BB169" s="478"/>
      <c r="BC169" s="457"/>
      <c r="BD169" s="448">
        <f>IF($A$170=1,1,0)</f>
        <v>0</v>
      </c>
      <c r="BE169" s="355"/>
    </row>
    <row r="170" spans="1:57" ht="24" customHeight="1">
      <c r="A170" s="725">
        <f>IF(AND(B170=1,C170=1),1,IF(AND(B170=1,C170=2),2,0))</f>
        <v>0</v>
      </c>
      <c r="B170" s="726">
        <v>0</v>
      </c>
      <c r="C170" s="657">
        <v>0</v>
      </c>
      <c r="D170" s="485"/>
      <c r="H170" s="364"/>
      <c r="I170" s="364"/>
      <c r="J170" s="364"/>
      <c r="K170" s="763" t="s">
        <v>167</v>
      </c>
      <c r="M170" s="734">
        <v>0</v>
      </c>
      <c r="O170" s="364"/>
      <c r="P170" s="364"/>
      <c r="Q170" s="358" t="s">
        <v>238</v>
      </c>
      <c r="R170" s="840" t="s">
        <v>180</v>
      </c>
      <c r="S170" s="484"/>
      <c r="U170" s="452"/>
      <c r="V170" s="443">
        <f>IF(AND(A170=1,M170=1),5,0)</f>
        <v>0</v>
      </c>
      <c r="W170" s="380"/>
      <c r="X170" s="481" t="str">
        <f>O169&amp;"-1"</f>
        <v>Q1-1-1</v>
      </c>
      <c r="Y170" s="456"/>
      <c r="Z170" s="457"/>
      <c r="AA170" s="462">
        <f>IF(AND(A170=1,$M$170=1),1,0)</f>
        <v>0</v>
      </c>
      <c r="AB170" s="462">
        <f>IF(AND(A170=1,$M$170=1),1,0)</f>
        <v>0</v>
      </c>
      <c r="AD170" s="462">
        <f>IF(AND(A170=1,$M$170=1),1,0)</f>
        <v>0</v>
      </c>
      <c r="AE170" s="458"/>
      <c r="AF170" s="458"/>
      <c r="AG170" s="458"/>
      <c r="AH170" s="458"/>
      <c r="AI170" s="458"/>
      <c r="AJ170" s="458"/>
      <c r="AK170" s="458"/>
      <c r="AL170" s="458"/>
      <c r="AM170" s="458"/>
      <c r="AN170" s="458"/>
      <c r="AO170" s="458"/>
      <c r="AP170" s="458"/>
      <c r="AQ170" s="458"/>
      <c r="AR170" s="458"/>
      <c r="AS170" s="458"/>
      <c r="AT170" s="474"/>
      <c r="AU170" s="458"/>
      <c r="AV170" s="474"/>
      <c r="AW170" s="458"/>
      <c r="AX170" s="458"/>
      <c r="AY170" s="458"/>
      <c r="BA170" s="474"/>
      <c r="BB170" s="478"/>
      <c r="BE170" s="355"/>
    </row>
    <row r="171" spans="1:57" ht="24" customHeight="1">
      <c r="A171" s="362"/>
      <c r="B171" s="645"/>
      <c r="C171" s="571"/>
      <c r="D171" s="485"/>
      <c r="H171" s="364"/>
      <c r="I171" s="364"/>
      <c r="J171" s="364"/>
      <c r="K171" s="763" t="s">
        <v>459</v>
      </c>
      <c r="L171" s="8"/>
      <c r="M171" s="734"/>
      <c r="O171" s="364"/>
      <c r="P171" s="364"/>
      <c r="Q171" s="358" t="s">
        <v>192</v>
      </c>
      <c r="R171" s="840"/>
      <c r="S171" s="484"/>
      <c r="U171" s="442"/>
      <c r="V171" s="380"/>
      <c r="W171" s="380"/>
      <c r="X171" s="481" t="str">
        <f>O169&amp;"-2"</f>
        <v>Q1-1-2</v>
      </c>
      <c r="Y171" s="456"/>
      <c r="Z171" s="457"/>
      <c r="AA171" s="462">
        <f>IF(AND(A170=1,$M$170=2),1,0)</f>
        <v>0</v>
      </c>
      <c r="AB171" s="457"/>
      <c r="AC171" s="457"/>
      <c r="AD171" s="462">
        <f>IF(AND(A170=1,$M$170=2),1,0)</f>
        <v>0</v>
      </c>
      <c r="AE171" s="458"/>
      <c r="AF171" s="458"/>
      <c r="AG171" s="458"/>
      <c r="AH171" s="458"/>
      <c r="AI171" s="458"/>
      <c r="AJ171" s="458"/>
      <c r="AK171" s="458"/>
      <c r="AL171" s="458"/>
      <c r="AM171" s="458"/>
      <c r="AN171" s="458"/>
      <c r="AO171" s="458"/>
      <c r="AP171" s="458"/>
      <c r="AQ171" s="458"/>
      <c r="AR171" s="458"/>
      <c r="AS171" s="458"/>
      <c r="AT171" s="474"/>
      <c r="AU171" s="458"/>
      <c r="AV171" s="474"/>
      <c r="AW171" s="458"/>
      <c r="AX171" s="458"/>
      <c r="AY171" s="458"/>
      <c r="AZ171" s="458"/>
      <c r="BA171" s="474"/>
      <c r="BB171" s="478"/>
      <c r="BC171" s="458"/>
      <c r="BD171" s="447"/>
      <c r="BE171" s="355"/>
    </row>
    <row r="172" spans="1:57" ht="6" customHeight="1">
      <c r="A172" s="362"/>
      <c r="B172" s="645"/>
      <c r="C172" s="571"/>
      <c r="D172" s="485"/>
      <c r="H172" s="364"/>
      <c r="I172" s="364"/>
      <c r="J172" s="364"/>
      <c r="K172" s="399"/>
      <c r="M172" s="734"/>
      <c r="O172" s="378"/>
      <c r="P172" s="378"/>
      <c r="Q172" s="406"/>
      <c r="R172" s="347"/>
      <c r="S172" s="484"/>
      <c r="U172" s="442"/>
      <c r="V172" s="380"/>
      <c r="W172" s="380"/>
      <c r="X172" s="380"/>
      <c r="Y172" s="471"/>
      <c r="Z172" s="472"/>
      <c r="AA172" s="472"/>
      <c r="AB172" s="472"/>
      <c r="AC172" s="473"/>
      <c r="AD172" s="473"/>
      <c r="AE172" s="473"/>
      <c r="AF172" s="473"/>
      <c r="AG172" s="473"/>
      <c r="AH172" s="473"/>
      <c r="AI172" s="473"/>
      <c r="AJ172" s="473"/>
      <c r="AK172" s="473"/>
      <c r="AL172" s="473"/>
      <c r="AM172" s="473"/>
      <c r="AN172" s="473"/>
      <c r="AO172" s="473"/>
      <c r="AP172" s="473"/>
      <c r="AQ172" s="473"/>
      <c r="AR172" s="473"/>
      <c r="AS172" s="473"/>
      <c r="AT172" s="473"/>
      <c r="AU172" s="473"/>
      <c r="AV172" s="473"/>
      <c r="AW172" s="473"/>
      <c r="AX172" s="473"/>
      <c r="AY172" s="473"/>
      <c r="AZ172" s="473"/>
      <c r="BA172" s="474"/>
      <c r="BB172" s="478"/>
      <c r="BC172" s="473"/>
      <c r="BD172" s="447"/>
      <c r="BE172" s="355"/>
    </row>
    <row r="173" spans="1:57" ht="6" customHeight="1">
      <c r="A173" s="362"/>
      <c r="B173" s="645"/>
      <c r="C173" s="571"/>
      <c r="D173" s="485"/>
      <c r="H173" s="364"/>
      <c r="I173" s="364"/>
      <c r="J173" s="364"/>
      <c r="K173" s="399"/>
      <c r="M173" s="734"/>
      <c r="O173" s="378"/>
      <c r="P173" s="378"/>
      <c r="Q173" s="378"/>
      <c r="R173" s="347"/>
      <c r="S173" s="484"/>
      <c r="U173" s="442"/>
      <c r="V173" s="380"/>
      <c r="W173" s="380"/>
      <c r="X173" s="380"/>
      <c r="Y173" s="471"/>
      <c r="Z173" s="472"/>
      <c r="AA173" s="472"/>
      <c r="AB173" s="472"/>
      <c r="AC173" s="473"/>
      <c r="AD173" s="473"/>
      <c r="AE173" s="473"/>
      <c r="AF173" s="473"/>
      <c r="AG173" s="473"/>
      <c r="AH173" s="473"/>
      <c r="AI173" s="473"/>
      <c r="AJ173" s="473"/>
      <c r="AK173" s="473"/>
      <c r="AL173" s="473"/>
      <c r="AM173" s="473"/>
      <c r="AN173" s="473"/>
      <c r="AO173" s="473"/>
      <c r="AP173" s="473"/>
      <c r="AQ173" s="473"/>
      <c r="AR173" s="473"/>
      <c r="AS173" s="473"/>
      <c r="AT173" s="473"/>
      <c r="AU173" s="473"/>
      <c r="AV173" s="473"/>
      <c r="AW173" s="473"/>
      <c r="AX173" s="473"/>
      <c r="AY173" s="473"/>
      <c r="AZ173" s="473"/>
      <c r="BA173" s="474"/>
      <c r="BB173" s="478"/>
      <c r="BC173" s="473"/>
      <c r="BD173" s="447"/>
      <c r="BE173" s="355"/>
    </row>
    <row r="174" spans="1:57" ht="24" customHeight="1">
      <c r="A174" s="362"/>
      <c r="B174" s="645"/>
      <c r="C174" s="571"/>
      <c r="D174" s="485"/>
      <c r="H174" s="364"/>
      <c r="I174" s="364"/>
      <c r="J174" s="364"/>
      <c r="K174" s="399"/>
      <c r="L174" s="370" t="s">
        <v>0</v>
      </c>
      <c r="M174" s="734"/>
      <c r="N174" s="407"/>
      <c r="O174" s="386" t="s">
        <v>53</v>
      </c>
      <c r="P174" s="408"/>
      <c r="Q174" s="369" t="s">
        <v>85</v>
      </c>
      <c r="R174" s="374" t="b">
        <f>IF(AND(A170=1,M175=0),TRUE)</f>
        <v>0</v>
      </c>
      <c r="S174" s="484"/>
      <c r="U174" s="442"/>
      <c r="V174" s="380"/>
      <c r="W174" s="380"/>
      <c r="X174" s="380"/>
      <c r="Y174" s="471"/>
      <c r="Z174" s="472"/>
      <c r="AA174" s="472"/>
      <c r="AB174" s="472"/>
      <c r="AC174" s="473"/>
      <c r="AD174" s="473"/>
      <c r="AE174" s="473"/>
      <c r="AF174" s="473"/>
      <c r="AG174" s="473"/>
      <c r="AH174" s="473"/>
      <c r="AI174" s="473"/>
      <c r="AJ174" s="473"/>
      <c r="AK174" s="473"/>
      <c r="AL174" s="473"/>
      <c r="AM174" s="473"/>
      <c r="AN174" s="473"/>
      <c r="AO174" s="473"/>
      <c r="AP174" s="473"/>
      <c r="AQ174" s="473"/>
      <c r="AR174" s="473"/>
      <c r="AS174" s="473"/>
      <c r="AT174" s="473"/>
      <c r="AU174" s="473"/>
      <c r="AV174" s="473"/>
      <c r="AW174" s="473"/>
      <c r="AX174" s="473"/>
      <c r="AY174" s="473"/>
      <c r="AZ174" s="473"/>
      <c r="BA174" s="474"/>
      <c r="BB174" s="478"/>
      <c r="BC174" s="473"/>
      <c r="BD174" s="447"/>
      <c r="BE174" s="355"/>
    </row>
    <row r="175" spans="1:57" ht="24" customHeight="1">
      <c r="A175" s="362"/>
      <c r="B175" s="645"/>
      <c r="C175" s="571"/>
      <c r="D175" s="485"/>
      <c r="H175" s="364"/>
      <c r="I175" s="364"/>
      <c r="J175" s="364"/>
      <c r="K175" s="399"/>
      <c r="M175" s="734">
        <v>0</v>
      </c>
      <c r="O175" s="378"/>
      <c r="P175" s="378"/>
      <c r="Q175" s="381" t="s">
        <v>43</v>
      </c>
      <c r="R175" s="840" t="s">
        <v>179</v>
      </c>
      <c r="S175" s="484"/>
      <c r="U175" s="442"/>
      <c r="V175" s="380"/>
      <c r="W175" s="380"/>
      <c r="X175" s="481" t="str">
        <f>O174&amp;"-1"</f>
        <v>Q1-2-1</v>
      </c>
      <c r="Y175" s="463"/>
      <c r="Z175" s="464"/>
      <c r="AA175" s="464"/>
      <c r="AB175" s="464"/>
      <c r="AC175" s="459"/>
      <c r="AD175" s="459"/>
      <c r="AE175" s="459"/>
      <c r="AF175" s="459"/>
      <c r="AG175" s="459"/>
      <c r="AH175" s="459"/>
      <c r="AI175" s="459"/>
      <c r="AJ175" s="459"/>
      <c r="AK175" s="459"/>
      <c r="AL175" s="459"/>
      <c r="AM175" s="459"/>
      <c r="AN175" s="459"/>
      <c r="AO175" s="459"/>
      <c r="AP175" s="459"/>
      <c r="AQ175" s="459"/>
      <c r="AR175" s="459"/>
      <c r="AS175" s="459"/>
      <c r="AT175" s="459"/>
      <c r="AU175" s="459"/>
      <c r="AV175" s="459"/>
      <c r="AW175" s="459"/>
      <c r="AX175" s="459"/>
      <c r="AY175" s="459"/>
      <c r="AZ175" s="459"/>
      <c r="BA175" s="474"/>
      <c r="BB175" s="478"/>
      <c r="BC175" s="459"/>
      <c r="BD175" s="447"/>
      <c r="BE175" s="355"/>
    </row>
    <row r="176" spans="1:57" ht="24" customHeight="1">
      <c r="A176" s="362"/>
      <c r="B176" s="645"/>
      <c r="C176" s="571"/>
      <c r="D176" s="485"/>
      <c r="H176" s="364"/>
      <c r="I176" s="364"/>
      <c r="J176" s="364"/>
      <c r="K176" s="399"/>
      <c r="M176" s="734"/>
      <c r="O176" s="378"/>
      <c r="P176" s="378"/>
      <c r="Q176" s="381" t="s">
        <v>42</v>
      </c>
      <c r="R176" s="840"/>
      <c r="S176" s="484"/>
      <c r="U176" s="452"/>
      <c r="V176" s="443">
        <f>IF(AND(A170=1,M175=2),15,0)</f>
        <v>0</v>
      </c>
      <c r="W176" s="380"/>
      <c r="X176" s="481" t="str">
        <f>O174&amp;"-2"</f>
        <v>Q1-2-2</v>
      </c>
      <c r="Y176" s="456"/>
      <c r="Z176" s="457"/>
      <c r="AA176" s="457"/>
      <c r="AB176" s="457"/>
      <c r="AC176" s="457"/>
      <c r="AD176" s="458"/>
      <c r="AE176" s="458"/>
      <c r="AF176" s="458"/>
      <c r="AG176" s="458"/>
      <c r="AH176" s="458"/>
      <c r="AI176" s="462">
        <f>IF(AND(A170=1,$M$175=2),1,0)</f>
        <v>0</v>
      </c>
      <c r="AJ176" s="458"/>
      <c r="AK176" s="458"/>
      <c r="AL176" s="458"/>
      <c r="AM176" s="458"/>
      <c r="AN176" s="458"/>
      <c r="AO176" s="458"/>
      <c r="AP176" s="458"/>
      <c r="AQ176" s="458"/>
      <c r="AR176" s="458"/>
      <c r="AS176" s="458"/>
      <c r="AT176" s="474"/>
      <c r="AU176" s="458"/>
      <c r="AV176" s="474"/>
      <c r="AW176" s="458"/>
      <c r="AX176" s="458"/>
      <c r="AY176" s="458"/>
      <c r="AZ176" s="458"/>
      <c r="BA176" s="474"/>
      <c r="BB176" s="478"/>
      <c r="BC176" s="458"/>
      <c r="BD176" s="447"/>
      <c r="BE176" s="355"/>
    </row>
    <row r="177" spans="1:57" ht="24" customHeight="1">
      <c r="A177" s="362"/>
      <c r="B177" s="645"/>
      <c r="C177" s="571"/>
      <c r="D177" s="485"/>
      <c r="H177" s="364"/>
      <c r="I177" s="364"/>
      <c r="J177" s="364"/>
      <c r="K177" s="399"/>
      <c r="M177" s="734"/>
      <c r="O177" s="378"/>
      <c r="P177" s="378"/>
      <c r="Q177" s="381" t="s">
        <v>41</v>
      </c>
      <c r="R177" s="347"/>
      <c r="S177" s="484"/>
      <c r="U177" s="442"/>
      <c r="V177" s="380"/>
      <c r="W177" s="380"/>
      <c r="X177" s="481" t="str">
        <f>O174&amp;"-3"</f>
        <v>Q1-2-3</v>
      </c>
      <c r="Y177" s="463"/>
      <c r="Z177" s="464"/>
      <c r="AA177" s="464"/>
      <c r="AB177" s="464"/>
      <c r="AC177" s="459"/>
      <c r="AD177" s="459"/>
      <c r="AE177" s="459"/>
      <c r="AF177" s="459"/>
      <c r="AG177" s="459"/>
      <c r="AH177" s="459"/>
      <c r="AI177" s="459"/>
      <c r="AJ177" s="459"/>
      <c r="AK177" s="459"/>
      <c r="AL177" s="459"/>
      <c r="AM177" s="459"/>
      <c r="AN177" s="459"/>
      <c r="AO177" s="459"/>
      <c r="AP177" s="459"/>
      <c r="AQ177" s="459"/>
      <c r="AR177" s="459"/>
      <c r="AS177" s="459"/>
      <c r="AT177" s="459"/>
      <c r="AU177" s="459"/>
      <c r="AV177" s="459"/>
      <c r="AW177" s="459"/>
      <c r="AX177" s="459"/>
      <c r="AY177" s="459"/>
      <c r="AZ177" s="459"/>
      <c r="BA177" s="474"/>
      <c r="BB177" s="478"/>
      <c r="BC177" s="459"/>
      <c r="BD177" s="447"/>
      <c r="BE177" s="355"/>
    </row>
    <row r="178" spans="1:57" ht="6" customHeight="1">
      <c r="A178" s="362"/>
      <c r="B178" s="645"/>
      <c r="C178" s="571"/>
      <c r="D178" s="485"/>
      <c r="H178" s="364"/>
      <c r="I178" s="364"/>
      <c r="J178" s="364"/>
      <c r="K178" s="366"/>
      <c r="L178" s="8"/>
      <c r="M178" s="734"/>
      <c r="O178" s="378"/>
      <c r="P178" s="378"/>
      <c r="Q178" s="396"/>
      <c r="R178" s="347"/>
      <c r="S178" s="484"/>
      <c r="U178" s="442"/>
      <c r="V178" s="380"/>
      <c r="W178" s="380"/>
      <c r="X178" s="380"/>
      <c r="Y178" s="471"/>
      <c r="Z178" s="472"/>
      <c r="AA178" s="472"/>
      <c r="AB178" s="472"/>
      <c r="AC178" s="473"/>
      <c r="AD178" s="473"/>
      <c r="AE178" s="473"/>
      <c r="AF178" s="473"/>
      <c r="AG178" s="473"/>
      <c r="AH178" s="473"/>
      <c r="AI178" s="473"/>
      <c r="AJ178" s="473"/>
      <c r="AK178" s="473"/>
      <c r="AL178" s="473"/>
      <c r="AM178" s="473"/>
      <c r="AN178" s="473"/>
      <c r="AO178" s="473"/>
      <c r="AP178" s="473"/>
      <c r="AQ178" s="473"/>
      <c r="AR178" s="473"/>
      <c r="AS178" s="473"/>
      <c r="AT178" s="473"/>
      <c r="AU178" s="473"/>
      <c r="AV178" s="473"/>
      <c r="AW178" s="473"/>
      <c r="AX178" s="473"/>
      <c r="AY178" s="473"/>
      <c r="AZ178" s="473"/>
      <c r="BA178" s="474"/>
      <c r="BB178" s="478"/>
      <c r="BC178" s="473"/>
      <c r="BD178" s="447"/>
      <c r="BE178" s="355"/>
    </row>
    <row r="179" spans="1:57" ht="6" customHeight="1">
      <c r="A179" s="362"/>
      <c r="B179" s="645"/>
      <c r="C179" s="571"/>
      <c r="D179" s="485"/>
      <c r="H179" s="364"/>
      <c r="I179" s="364"/>
      <c r="J179" s="364"/>
      <c r="K179" s="366"/>
      <c r="L179" s="8"/>
      <c r="M179" s="734"/>
      <c r="O179" s="364"/>
      <c r="P179" s="364"/>
      <c r="Q179" s="401"/>
      <c r="R179" s="347"/>
      <c r="S179" s="484"/>
      <c r="U179" s="442"/>
      <c r="V179" s="380"/>
      <c r="W179" s="380"/>
      <c r="X179" s="380"/>
      <c r="Y179" s="471"/>
      <c r="Z179" s="472"/>
      <c r="AA179" s="472"/>
      <c r="AB179" s="472"/>
      <c r="AC179" s="473"/>
      <c r="AD179" s="473"/>
      <c r="AE179" s="473"/>
      <c r="AF179" s="473"/>
      <c r="AG179" s="473"/>
      <c r="AH179" s="473"/>
      <c r="AI179" s="473"/>
      <c r="AJ179" s="473"/>
      <c r="AK179" s="473"/>
      <c r="AL179" s="473"/>
      <c r="AM179" s="473"/>
      <c r="AN179" s="473"/>
      <c r="AO179" s="473"/>
      <c r="AP179" s="473"/>
      <c r="AQ179" s="473"/>
      <c r="AR179" s="473"/>
      <c r="AS179" s="473"/>
      <c r="AT179" s="473"/>
      <c r="AU179" s="473"/>
      <c r="AV179" s="473"/>
      <c r="AW179" s="473"/>
      <c r="AX179" s="473"/>
      <c r="AY179" s="473"/>
      <c r="AZ179" s="473"/>
      <c r="BA179" s="474"/>
      <c r="BB179" s="478"/>
      <c r="BC179" s="473"/>
      <c r="BD179" s="447"/>
      <c r="BE179" s="355"/>
    </row>
    <row r="180" spans="1:57" ht="24" customHeight="1" thickBot="1">
      <c r="A180" s="362"/>
      <c r="B180" s="645"/>
      <c r="C180" s="571"/>
      <c r="D180" s="485"/>
      <c r="H180" s="364"/>
      <c r="I180" s="364"/>
      <c r="J180" s="364"/>
      <c r="K180" s="409"/>
      <c r="L180" s="370" t="s">
        <v>0</v>
      </c>
      <c r="M180" s="734"/>
      <c r="N180" s="407"/>
      <c r="O180" s="386" t="s">
        <v>62</v>
      </c>
      <c r="P180" s="410"/>
      <c r="Q180" s="369" t="s">
        <v>86</v>
      </c>
      <c r="R180" s="561"/>
      <c r="S180" s="484"/>
      <c r="U180" s="442"/>
      <c r="V180" s="380"/>
      <c r="W180" s="380"/>
      <c r="X180" s="380"/>
      <c r="Y180" s="471"/>
      <c r="Z180" s="472"/>
      <c r="AA180" s="472"/>
      <c r="AB180" s="472"/>
      <c r="AC180" s="473"/>
      <c r="AD180" s="473"/>
      <c r="AE180" s="473"/>
      <c r="AF180" s="473"/>
      <c r="AG180" s="473"/>
      <c r="AH180" s="473"/>
      <c r="AI180" s="473"/>
      <c r="AJ180" s="473"/>
      <c r="AK180" s="473"/>
      <c r="AL180" s="473"/>
      <c r="AM180" s="473"/>
      <c r="AN180" s="473"/>
      <c r="AO180" s="473"/>
      <c r="AP180" s="473"/>
      <c r="AQ180" s="473"/>
      <c r="AR180" s="473"/>
      <c r="AS180" s="473"/>
      <c r="AT180" s="473"/>
      <c r="AU180" s="473"/>
      <c r="AV180" s="473"/>
      <c r="AW180" s="473"/>
      <c r="AX180" s="473"/>
      <c r="AY180" s="473"/>
      <c r="AZ180" s="473"/>
      <c r="BA180" s="474"/>
      <c r="BB180" s="478"/>
      <c r="BC180" s="473"/>
      <c r="BD180" s="447"/>
      <c r="BE180" s="355"/>
    </row>
    <row r="181" spans="1:57" ht="24" customHeight="1" thickBot="1">
      <c r="A181" s="362"/>
      <c r="B181" s="661" t="s">
        <v>387</v>
      </c>
      <c r="C181" s="724">
        <f>IF(AND(A170=1,OR(M170=0,M175=0)),0,1)</f>
        <v>1</v>
      </c>
      <c r="D181" s="516"/>
      <c r="H181" s="364"/>
      <c r="I181" s="364"/>
      <c r="J181" s="364"/>
      <c r="K181" s="364"/>
      <c r="L181" s="8"/>
      <c r="M181" s="734">
        <v>0</v>
      </c>
      <c r="N181" s="407"/>
      <c r="O181" s="380"/>
      <c r="P181" s="380"/>
      <c r="Q181" s="358" t="s">
        <v>168</v>
      </c>
      <c r="R181" s="840" t="s">
        <v>179</v>
      </c>
      <c r="S181" s="484"/>
      <c r="U181" s="442"/>
      <c r="V181" s="380"/>
      <c r="W181" s="380"/>
      <c r="X181" s="481" t="str">
        <f>O180&amp;"-1"</f>
        <v>Q1-3-1</v>
      </c>
      <c r="Y181" s="463"/>
      <c r="Z181" s="464"/>
      <c r="AA181" s="464"/>
      <c r="AB181" s="464"/>
      <c r="AC181" s="459"/>
      <c r="AD181" s="459"/>
      <c r="AE181" s="459"/>
      <c r="AF181" s="459"/>
      <c r="AG181" s="459"/>
      <c r="AH181" s="459"/>
      <c r="AI181" s="459"/>
      <c r="AJ181" s="459"/>
      <c r="AK181" s="459"/>
      <c r="AL181" s="459"/>
      <c r="AM181" s="459"/>
      <c r="AN181" s="459"/>
      <c r="AO181" s="459"/>
      <c r="AP181" s="459"/>
      <c r="AQ181" s="459"/>
      <c r="AR181" s="459"/>
      <c r="AS181" s="459"/>
      <c r="AT181" s="474"/>
      <c r="AU181" s="459"/>
      <c r="AV181" s="474"/>
      <c r="AW181" s="459"/>
      <c r="AX181" s="459"/>
      <c r="AY181" s="459"/>
      <c r="AZ181" s="459"/>
      <c r="BA181" s="474"/>
      <c r="BB181" s="478"/>
      <c r="BC181" s="459"/>
      <c r="BD181" s="447"/>
      <c r="BE181" s="355"/>
    </row>
    <row r="182" spans="1:57" ht="39.75" customHeight="1" thickBot="1">
      <c r="A182" s="571"/>
      <c r="B182" s="661" t="s">
        <v>383</v>
      </c>
      <c r="C182" s="724">
        <f>IF(AND(A170=1,M170=2,M181=0)*OR(A170=1,M170=1),0,1)</f>
        <v>1</v>
      </c>
      <c r="D182" s="516"/>
      <c r="H182" s="364"/>
      <c r="I182" s="364"/>
      <c r="J182" s="364"/>
      <c r="K182" s="364"/>
      <c r="L182" s="8"/>
      <c r="M182" s="734"/>
      <c r="N182" s="407"/>
      <c r="O182" s="380"/>
      <c r="P182" s="380"/>
      <c r="Q182" s="411" t="s">
        <v>170</v>
      </c>
      <c r="R182" s="840"/>
      <c r="S182" s="484"/>
      <c r="U182" s="442"/>
      <c r="V182" s="380"/>
      <c r="W182" s="380"/>
      <c r="X182" s="481" t="str">
        <f>O180&amp;"-2"</f>
        <v>Q1-3-2</v>
      </c>
      <c r="Y182" s="456"/>
      <c r="Z182" s="457"/>
      <c r="AA182" s="457"/>
      <c r="AB182" s="457"/>
      <c r="AC182" s="458"/>
      <c r="AD182" s="458"/>
      <c r="AE182" s="458"/>
      <c r="AF182" s="458"/>
      <c r="AG182" s="458"/>
      <c r="AH182" s="458"/>
      <c r="AI182" s="458"/>
      <c r="AJ182" s="458"/>
      <c r="AK182" s="458"/>
      <c r="AL182" s="458"/>
      <c r="AM182" s="458"/>
      <c r="AN182" s="458"/>
      <c r="AO182" s="458"/>
      <c r="AP182" s="466">
        <f>IF(AND(A170=1,M170=2,$M$181=2),1,0)</f>
        <v>0</v>
      </c>
      <c r="AQ182" s="458"/>
      <c r="AR182" s="458"/>
      <c r="AS182" s="458"/>
      <c r="AT182" s="474"/>
      <c r="AU182" s="458"/>
      <c r="AV182" s="474"/>
      <c r="AW182" s="458"/>
      <c r="AX182" s="458"/>
      <c r="AY182" s="458"/>
      <c r="AZ182" s="458"/>
      <c r="BA182" s="474"/>
      <c r="BB182" s="478"/>
      <c r="BC182" s="458"/>
      <c r="BD182" s="447"/>
      <c r="BE182" s="355"/>
    </row>
    <row r="183" spans="1:57" ht="6" customHeight="1">
      <c r="A183" s="362"/>
      <c r="B183" s="645"/>
      <c r="C183" s="571"/>
      <c r="D183" s="485"/>
      <c r="H183" s="366"/>
      <c r="I183" s="366"/>
      <c r="J183" s="366"/>
      <c r="K183" s="366"/>
      <c r="L183" s="8"/>
      <c r="M183" s="734"/>
      <c r="N183" s="407"/>
      <c r="O183" s="412"/>
      <c r="P183" s="412"/>
      <c r="Q183" s="3"/>
      <c r="R183" s="347"/>
      <c r="S183" s="484"/>
      <c r="U183" s="442"/>
      <c r="V183" s="380"/>
      <c r="W183" s="380"/>
      <c r="X183" s="380"/>
      <c r="Y183" s="471"/>
      <c r="Z183" s="472"/>
      <c r="AA183" s="472"/>
      <c r="AB183" s="472"/>
      <c r="AC183" s="473"/>
      <c r="AD183" s="473"/>
      <c r="AE183" s="473"/>
      <c r="AF183" s="473"/>
      <c r="AG183" s="473"/>
      <c r="AH183" s="473"/>
      <c r="AI183" s="473"/>
      <c r="AJ183" s="473"/>
      <c r="AK183" s="473"/>
      <c r="AL183" s="473"/>
      <c r="AM183" s="473"/>
      <c r="AN183" s="473"/>
      <c r="AO183" s="473"/>
      <c r="AP183" s="473"/>
      <c r="AQ183" s="473"/>
      <c r="AR183" s="473"/>
      <c r="AS183" s="473"/>
      <c r="AT183" s="473"/>
      <c r="AU183" s="473"/>
      <c r="AV183" s="473"/>
      <c r="AW183" s="473"/>
      <c r="AX183" s="473"/>
      <c r="AY183" s="473"/>
      <c r="AZ183" s="473"/>
      <c r="BA183" s="474"/>
      <c r="BB183" s="478"/>
      <c r="BC183" s="473"/>
      <c r="BD183" s="447"/>
      <c r="BE183" s="355"/>
    </row>
    <row r="184" spans="1:57" ht="6" customHeight="1">
      <c r="A184" s="362"/>
      <c r="B184" s="645"/>
      <c r="C184" s="571"/>
      <c r="D184" s="485"/>
      <c r="H184" s="366"/>
      <c r="I184" s="366"/>
      <c r="J184" s="366"/>
      <c r="K184" s="366"/>
      <c r="L184" s="8"/>
      <c r="M184" s="734"/>
      <c r="O184" s="366"/>
      <c r="P184" s="366"/>
      <c r="Q184" s="366"/>
      <c r="R184" s="347"/>
      <c r="S184" s="484"/>
      <c r="U184" s="442"/>
      <c r="V184" s="380"/>
      <c r="W184" s="380"/>
      <c r="X184" s="380"/>
      <c r="Y184" s="471"/>
      <c r="Z184" s="472"/>
      <c r="AA184" s="472"/>
      <c r="AB184" s="472"/>
      <c r="AC184" s="473"/>
      <c r="AD184" s="473"/>
      <c r="AE184" s="473"/>
      <c r="AF184" s="473"/>
      <c r="AG184" s="473"/>
      <c r="AH184" s="473"/>
      <c r="AI184" s="473"/>
      <c r="AJ184" s="473"/>
      <c r="AK184" s="473"/>
      <c r="AL184" s="473"/>
      <c r="AM184" s="473"/>
      <c r="AN184" s="473"/>
      <c r="AO184" s="473"/>
      <c r="AP184" s="473"/>
      <c r="AQ184" s="473"/>
      <c r="AR184" s="473"/>
      <c r="AS184" s="473"/>
      <c r="AT184" s="473"/>
      <c r="AU184" s="473"/>
      <c r="AV184" s="473"/>
      <c r="AW184" s="473"/>
      <c r="AX184" s="473"/>
      <c r="AY184" s="473"/>
      <c r="AZ184" s="473"/>
      <c r="BA184" s="474"/>
      <c r="BB184" s="478"/>
      <c r="BC184" s="473"/>
      <c r="BD184" s="447"/>
      <c r="BE184" s="355"/>
    </row>
    <row r="185" spans="1:57" ht="48">
      <c r="A185" s="362"/>
      <c r="B185" s="645"/>
      <c r="C185" s="571"/>
      <c r="D185" s="485"/>
      <c r="H185" s="366"/>
      <c r="I185" s="366"/>
      <c r="J185" s="366"/>
      <c r="K185" s="366"/>
      <c r="L185" s="370" t="s">
        <v>0</v>
      </c>
      <c r="M185" s="734"/>
      <c r="O185" s="405" t="s">
        <v>147</v>
      </c>
      <c r="P185" s="36"/>
      <c r="Q185" s="373" t="s">
        <v>69</v>
      </c>
      <c r="R185" s="374" t="b">
        <f>IF(AND(A170=2,M186=0),TRUE)</f>
        <v>0</v>
      </c>
      <c r="S185" s="484"/>
      <c r="U185" s="442"/>
      <c r="V185" s="380"/>
      <c r="W185" s="380"/>
      <c r="X185" s="380"/>
      <c r="Y185" s="471"/>
      <c r="Z185" s="472"/>
      <c r="AA185" s="472"/>
      <c r="AB185" s="472"/>
      <c r="AC185" s="473"/>
      <c r="AD185" s="473"/>
      <c r="AE185" s="473"/>
      <c r="AF185" s="473"/>
      <c r="AG185" s="473"/>
      <c r="AH185" s="473"/>
      <c r="AI185" s="473"/>
      <c r="AJ185" s="473"/>
      <c r="AK185" s="473"/>
      <c r="AL185" s="473"/>
      <c r="AM185" s="473"/>
      <c r="AN185" s="473"/>
      <c r="AO185" s="473"/>
      <c r="AP185" s="473"/>
      <c r="AQ185" s="473"/>
      <c r="AR185" s="473"/>
      <c r="AS185" s="473"/>
      <c r="AT185" s="473"/>
      <c r="AU185" s="473"/>
      <c r="AV185" s="473"/>
      <c r="AW185" s="473"/>
      <c r="AX185" s="473"/>
      <c r="AY185" s="473"/>
      <c r="AZ185" s="473"/>
      <c r="BA185" s="474"/>
      <c r="BB185" s="478"/>
      <c r="BC185" s="473"/>
      <c r="BD185" s="447"/>
      <c r="BE185" s="355"/>
    </row>
    <row r="186" spans="1:57" ht="24" customHeight="1">
      <c r="A186" s="362"/>
      <c r="B186" s="645"/>
      <c r="C186" s="571"/>
      <c r="D186" s="485"/>
      <c r="H186" s="366"/>
      <c r="I186" s="366"/>
      <c r="J186" s="366"/>
      <c r="K186" s="366"/>
      <c r="M186" s="734">
        <v>0</v>
      </c>
      <c r="O186" s="364"/>
      <c r="P186" s="364"/>
      <c r="Q186" s="358" t="s">
        <v>39</v>
      </c>
      <c r="R186" s="840" t="s">
        <v>180</v>
      </c>
      <c r="S186" s="484"/>
      <c r="U186" s="452"/>
      <c r="V186" s="443">
        <f>IF(AND(A170=2,M186=1),5,0)</f>
        <v>0</v>
      </c>
      <c r="W186" s="380"/>
      <c r="X186" s="481" t="str">
        <f>O185&amp;"-1"</f>
        <v>Q1-4-1</v>
      </c>
      <c r="Y186" s="456"/>
      <c r="Z186" s="457"/>
      <c r="AA186" s="462">
        <f>IF(AND(A170=2,$M$186=1),1,0)</f>
        <v>0</v>
      </c>
      <c r="AB186" s="462">
        <f>IF(AND(A170=2,$M$186=1),1,0)</f>
        <v>0</v>
      </c>
      <c r="AC186" s="458"/>
      <c r="AD186" s="462">
        <f>IF(AND(A170=2,$M$186=1),1,0)</f>
        <v>0</v>
      </c>
      <c r="AE186" s="458"/>
      <c r="AF186" s="458"/>
      <c r="AG186" s="458"/>
      <c r="AH186" s="458"/>
      <c r="AI186" s="458"/>
      <c r="AJ186" s="458"/>
      <c r="AK186" s="458"/>
      <c r="AL186" s="458"/>
      <c r="AM186" s="458"/>
      <c r="AN186" s="458"/>
      <c r="AO186" s="458"/>
      <c r="AP186" s="458"/>
      <c r="AQ186" s="458"/>
      <c r="AR186" s="458"/>
      <c r="AS186" s="458"/>
      <c r="AT186" s="474"/>
      <c r="AU186" s="458"/>
      <c r="AV186" s="474"/>
      <c r="AW186" s="458"/>
      <c r="AX186" s="458"/>
      <c r="AY186" s="458"/>
      <c r="AZ186" s="458"/>
      <c r="BA186" s="474"/>
      <c r="BB186" s="478"/>
      <c r="BC186" s="458"/>
      <c r="BD186" s="447"/>
      <c r="BE186" s="355"/>
    </row>
    <row r="187" spans="1:57" ht="24" customHeight="1">
      <c r="A187" s="362"/>
      <c r="B187" s="645"/>
      <c r="C187" s="571"/>
      <c r="D187" s="485"/>
      <c r="H187" s="366"/>
      <c r="I187" s="366"/>
      <c r="J187" s="366"/>
      <c r="K187" s="366"/>
      <c r="L187" s="8"/>
      <c r="M187" s="734"/>
      <c r="O187" s="364"/>
      <c r="P187" s="364"/>
      <c r="Q187" s="358" t="s">
        <v>70</v>
      </c>
      <c r="R187" s="840"/>
      <c r="S187" s="484"/>
      <c r="U187" s="442"/>
      <c r="V187" s="380"/>
      <c r="W187" s="380"/>
      <c r="X187" s="481" t="str">
        <f>O185&amp;"-2"</f>
        <v>Q1-4-2</v>
      </c>
      <c r="Y187" s="456"/>
      <c r="Z187" s="457"/>
      <c r="AA187" s="462">
        <f>IF(AND(A170=2,$M$186=2),1,0)</f>
        <v>0</v>
      </c>
      <c r="AB187" s="457"/>
      <c r="AC187" s="458"/>
      <c r="AD187" s="462">
        <f>IF(AND(A170=2,$M$186=2),1,0)</f>
        <v>0</v>
      </c>
      <c r="AE187" s="458"/>
      <c r="AF187" s="458"/>
      <c r="AG187" s="458"/>
      <c r="AH187" s="458"/>
      <c r="AI187" s="458"/>
      <c r="AJ187" s="458"/>
      <c r="AK187" s="458"/>
      <c r="AL187" s="458"/>
      <c r="AM187" s="458"/>
      <c r="AN187" s="458"/>
      <c r="AO187" s="458"/>
      <c r="AP187" s="458"/>
      <c r="AQ187" s="458"/>
      <c r="AR187" s="458"/>
      <c r="AS187" s="458"/>
      <c r="AT187" s="474"/>
      <c r="AU187" s="458"/>
      <c r="AV187" s="474"/>
      <c r="AW187" s="458"/>
      <c r="AX187" s="458"/>
      <c r="AY187" s="458"/>
      <c r="AZ187" s="458"/>
      <c r="BA187" s="474"/>
      <c r="BB187" s="478"/>
      <c r="BC187" s="458"/>
      <c r="BD187" s="447"/>
      <c r="BE187" s="355"/>
    </row>
    <row r="188" spans="1:57" ht="6" customHeight="1">
      <c r="A188" s="362"/>
      <c r="B188" s="645"/>
      <c r="C188" s="571"/>
      <c r="D188" s="485"/>
      <c r="H188" s="366"/>
      <c r="I188" s="366"/>
      <c r="J188" s="366"/>
      <c r="K188" s="366"/>
      <c r="M188" s="734"/>
      <c r="O188" s="378"/>
      <c r="P188" s="378"/>
      <c r="Q188" s="381"/>
      <c r="R188" s="347"/>
      <c r="S188" s="484"/>
      <c r="U188" s="442"/>
      <c r="V188" s="380"/>
      <c r="W188" s="380"/>
      <c r="X188" s="380"/>
      <c r="Y188" s="471"/>
      <c r="Z188" s="472"/>
      <c r="AA188" s="472"/>
      <c r="AB188" s="472"/>
      <c r="AC188" s="473"/>
      <c r="AD188" s="473"/>
      <c r="AE188" s="473"/>
      <c r="AF188" s="473"/>
      <c r="AG188" s="473"/>
      <c r="AH188" s="473"/>
      <c r="AI188" s="473"/>
      <c r="AJ188" s="473"/>
      <c r="AK188" s="473"/>
      <c r="AL188" s="473"/>
      <c r="AM188" s="473"/>
      <c r="AN188" s="473"/>
      <c r="AO188" s="473"/>
      <c r="AP188" s="473"/>
      <c r="AQ188" s="473"/>
      <c r="AR188" s="473"/>
      <c r="AS188" s="473"/>
      <c r="AT188" s="473"/>
      <c r="AU188" s="473"/>
      <c r="AV188" s="473"/>
      <c r="AW188" s="473"/>
      <c r="AX188" s="473"/>
      <c r="AY188" s="473"/>
      <c r="AZ188" s="473"/>
      <c r="BA188" s="474"/>
      <c r="BB188" s="478"/>
      <c r="BC188" s="473"/>
      <c r="BD188" s="447"/>
      <c r="BE188" s="355"/>
    </row>
    <row r="189" spans="1:57" ht="6" customHeight="1">
      <c r="A189" s="362"/>
      <c r="B189" s="645"/>
      <c r="C189" s="571"/>
      <c r="D189" s="485"/>
      <c r="H189" s="366"/>
      <c r="I189" s="366"/>
      <c r="J189" s="366"/>
      <c r="K189" s="366"/>
      <c r="M189" s="734"/>
      <c r="O189" s="378"/>
      <c r="P189" s="378"/>
      <c r="Q189" s="380"/>
      <c r="R189" s="347"/>
      <c r="S189" s="484"/>
      <c r="U189" s="442"/>
      <c r="V189" s="380"/>
      <c r="W189" s="380"/>
      <c r="X189" s="380"/>
      <c r="Y189" s="471"/>
      <c r="Z189" s="472"/>
      <c r="AA189" s="472"/>
      <c r="AB189" s="472"/>
      <c r="AC189" s="473"/>
      <c r="AD189" s="473"/>
      <c r="AE189" s="473"/>
      <c r="AF189" s="473"/>
      <c r="AG189" s="473"/>
      <c r="AH189" s="473"/>
      <c r="AI189" s="473"/>
      <c r="AJ189" s="473"/>
      <c r="AK189" s="473"/>
      <c r="AL189" s="473"/>
      <c r="AM189" s="473"/>
      <c r="AN189" s="473"/>
      <c r="AO189" s="473"/>
      <c r="AP189" s="473"/>
      <c r="AQ189" s="473"/>
      <c r="AR189" s="473"/>
      <c r="AS189" s="473"/>
      <c r="AT189" s="473"/>
      <c r="AU189" s="473"/>
      <c r="AV189" s="473"/>
      <c r="AW189" s="473"/>
      <c r="AX189" s="473"/>
      <c r="AY189" s="473"/>
      <c r="AZ189" s="473"/>
      <c r="BA189" s="474"/>
      <c r="BB189" s="478"/>
      <c r="BC189" s="473"/>
      <c r="BD189" s="447"/>
      <c r="BE189" s="355"/>
    </row>
    <row r="190" spans="1:57" ht="24" customHeight="1">
      <c r="A190" s="362"/>
      <c r="B190" s="645"/>
      <c r="C190" s="571"/>
      <c r="D190" s="485"/>
      <c r="H190" s="366"/>
      <c r="I190" s="366"/>
      <c r="J190" s="366"/>
      <c r="L190" s="370" t="s">
        <v>0</v>
      </c>
      <c r="M190" s="734"/>
      <c r="N190" s="407"/>
      <c r="O190" s="386" t="s">
        <v>148</v>
      </c>
      <c r="P190" s="380"/>
      <c r="Q190" s="369" t="s">
        <v>85</v>
      </c>
      <c r="R190" s="374" t="b">
        <f>IF(AND(A170=2,M191=0),TRUE)</f>
        <v>0</v>
      </c>
      <c r="S190" s="484"/>
      <c r="U190" s="442"/>
      <c r="V190" s="380"/>
      <c r="W190" s="380"/>
      <c r="X190" s="380"/>
      <c r="Y190" s="471"/>
      <c r="Z190" s="472"/>
      <c r="AA190" s="472"/>
      <c r="AB190" s="472"/>
      <c r="AC190" s="473"/>
      <c r="AD190" s="473"/>
      <c r="AE190" s="473"/>
      <c r="AF190" s="473"/>
      <c r="AG190" s="473"/>
      <c r="AH190" s="473"/>
      <c r="AI190" s="473"/>
      <c r="AJ190" s="473"/>
      <c r="AK190" s="473"/>
      <c r="AL190" s="473"/>
      <c r="AM190" s="473"/>
      <c r="AN190" s="473"/>
      <c r="AO190" s="473"/>
      <c r="AP190" s="473"/>
      <c r="AQ190" s="473"/>
      <c r="AR190" s="473"/>
      <c r="AS190" s="473"/>
      <c r="AT190" s="473"/>
      <c r="AU190" s="473"/>
      <c r="AV190" s="473"/>
      <c r="AW190" s="473"/>
      <c r="AX190" s="473"/>
      <c r="AY190" s="473"/>
      <c r="AZ190" s="473"/>
      <c r="BA190" s="474"/>
      <c r="BB190" s="478"/>
      <c r="BC190" s="473"/>
      <c r="BD190" s="447"/>
      <c r="BE190" s="355"/>
    </row>
    <row r="191" spans="1:57" ht="24" customHeight="1">
      <c r="A191" s="362"/>
      <c r="B191" s="645"/>
      <c r="C191" s="571"/>
      <c r="D191" s="485"/>
      <c r="H191" s="366"/>
      <c r="I191" s="366"/>
      <c r="J191" s="366"/>
      <c r="K191" s="366"/>
      <c r="M191" s="734">
        <v>0</v>
      </c>
      <c r="O191" s="378"/>
      <c r="P191" s="378"/>
      <c r="Q191" s="381" t="s">
        <v>43</v>
      </c>
      <c r="R191" s="840" t="s">
        <v>179</v>
      </c>
      <c r="S191" s="484"/>
      <c r="U191" s="442"/>
      <c r="V191" s="380"/>
      <c r="W191" s="380"/>
      <c r="X191" s="481" t="str">
        <f>O190&amp;"-1"</f>
        <v>Q1-5-1</v>
      </c>
      <c r="Y191" s="463"/>
      <c r="Z191" s="464"/>
      <c r="AA191" s="464"/>
      <c r="AB191" s="464"/>
      <c r="AC191" s="459"/>
      <c r="AD191" s="459"/>
      <c r="AE191" s="459"/>
      <c r="AF191" s="459"/>
      <c r="AG191" s="459"/>
      <c r="AH191" s="459"/>
      <c r="AI191" s="459"/>
      <c r="AJ191" s="459"/>
      <c r="AK191" s="459"/>
      <c r="AL191" s="459"/>
      <c r="AM191" s="459"/>
      <c r="AN191" s="459"/>
      <c r="AO191" s="459"/>
      <c r="AP191" s="459"/>
      <c r="AQ191" s="459"/>
      <c r="AR191" s="459"/>
      <c r="AS191" s="459"/>
      <c r="AT191" s="459"/>
      <c r="AU191" s="459"/>
      <c r="AV191" s="459"/>
      <c r="AW191" s="459"/>
      <c r="AX191" s="459"/>
      <c r="AY191" s="459"/>
      <c r="AZ191" s="459"/>
      <c r="BA191" s="474"/>
      <c r="BB191" s="478"/>
      <c r="BC191" s="459"/>
      <c r="BD191" s="447"/>
      <c r="BE191" s="355"/>
    </row>
    <row r="192" spans="1:57" ht="24" customHeight="1">
      <c r="A192" s="362"/>
      <c r="B192" s="645"/>
      <c r="C192" s="571"/>
      <c r="D192" s="485"/>
      <c r="H192" s="366"/>
      <c r="I192" s="366"/>
      <c r="J192" s="366"/>
      <c r="K192" s="366"/>
      <c r="M192" s="734"/>
      <c r="O192" s="378"/>
      <c r="P192" s="378"/>
      <c r="Q192" s="381" t="s">
        <v>42</v>
      </c>
      <c r="R192" s="840"/>
      <c r="S192" s="484"/>
      <c r="U192" s="453">
        <f>IF(AND(A170=2,M191=2),15,0)</f>
        <v>0</v>
      </c>
      <c r="V192" s="380"/>
      <c r="W192" s="380"/>
      <c r="X192" s="481" t="str">
        <f>O190&amp;"-2"</f>
        <v>Q1-5-2</v>
      </c>
      <c r="Y192" s="456"/>
      <c r="Z192" s="457"/>
      <c r="AA192" s="457"/>
      <c r="AB192" s="457"/>
      <c r="AC192" s="458"/>
      <c r="AD192" s="458"/>
      <c r="AE192" s="458"/>
      <c r="AF192" s="458"/>
      <c r="AG192" s="458"/>
      <c r="AH192" s="458"/>
      <c r="AI192" s="462">
        <f>IF(AND(A170=2,$M$191=2),1,0)</f>
        <v>0</v>
      </c>
      <c r="AJ192" s="458"/>
      <c r="AK192" s="458"/>
      <c r="AL192" s="458"/>
      <c r="AM192" s="458"/>
      <c r="AN192" s="458"/>
      <c r="AO192" s="458"/>
      <c r="AP192" s="458"/>
      <c r="AQ192" s="458"/>
      <c r="AR192" s="458"/>
      <c r="AS192" s="458"/>
      <c r="AT192" s="474"/>
      <c r="AU192" s="458"/>
      <c r="AV192" s="474"/>
      <c r="AW192" s="458"/>
      <c r="AX192" s="458"/>
      <c r="AY192" s="458"/>
      <c r="AZ192" s="458"/>
      <c r="BA192" s="474"/>
      <c r="BB192" s="478"/>
      <c r="BC192" s="458"/>
      <c r="BD192" s="447"/>
      <c r="BE192" s="355"/>
    </row>
    <row r="193" spans="1:57" ht="24" customHeight="1">
      <c r="A193" s="362"/>
      <c r="B193" s="645"/>
      <c r="C193" s="571"/>
      <c r="D193" s="485"/>
      <c r="H193" s="366"/>
      <c r="I193" s="366"/>
      <c r="J193" s="366"/>
      <c r="K193" s="366"/>
      <c r="M193" s="734"/>
      <c r="O193" s="378"/>
      <c r="P193" s="378"/>
      <c r="Q193" s="381" t="s">
        <v>41</v>
      </c>
      <c r="R193" s="347"/>
      <c r="S193" s="484"/>
      <c r="U193" s="442"/>
      <c r="V193" s="380"/>
      <c r="W193" s="380"/>
      <c r="X193" s="481" t="str">
        <f>O190&amp;"-3"</f>
        <v>Q1-5-3</v>
      </c>
      <c r="Y193" s="463"/>
      <c r="Z193" s="464"/>
      <c r="AA193" s="464"/>
      <c r="AB193" s="464"/>
      <c r="AC193" s="459"/>
      <c r="AD193" s="459"/>
      <c r="AE193" s="459"/>
      <c r="AF193" s="459"/>
      <c r="AG193" s="459"/>
      <c r="AH193" s="459"/>
      <c r="AI193" s="459"/>
      <c r="AJ193" s="459"/>
      <c r="AK193" s="459"/>
      <c r="AL193" s="459"/>
      <c r="AM193" s="459"/>
      <c r="AN193" s="459"/>
      <c r="AO193" s="459"/>
      <c r="AP193" s="459"/>
      <c r="AQ193" s="459"/>
      <c r="AR193" s="459"/>
      <c r="AS193" s="459"/>
      <c r="AT193" s="459"/>
      <c r="AU193" s="459"/>
      <c r="AV193" s="459"/>
      <c r="AW193" s="459"/>
      <c r="AX193" s="459"/>
      <c r="AY193" s="459"/>
      <c r="AZ193" s="459"/>
      <c r="BA193" s="474"/>
      <c r="BB193" s="478"/>
      <c r="BC193" s="459"/>
      <c r="BD193" s="447"/>
      <c r="BE193" s="355"/>
    </row>
    <row r="194" spans="1:57" ht="6" customHeight="1">
      <c r="A194" s="362"/>
      <c r="B194" s="645"/>
      <c r="C194" s="571"/>
      <c r="D194" s="485"/>
      <c r="H194" s="366"/>
      <c r="I194" s="366"/>
      <c r="J194" s="366"/>
      <c r="K194" s="366"/>
      <c r="L194" s="8"/>
      <c r="M194" s="734"/>
      <c r="O194" s="378"/>
      <c r="P194" s="378"/>
      <c r="Q194" s="381"/>
      <c r="R194" s="347"/>
      <c r="S194" s="484"/>
      <c r="U194" s="442"/>
      <c r="V194" s="380"/>
      <c r="W194" s="380"/>
      <c r="X194" s="380"/>
      <c r="Y194" s="471"/>
      <c r="Z194" s="472"/>
      <c r="AA194" s="472"/>
      <c r="AB194" s="472"/>
      <c r="AC194" s="473"/>
      <c r="AD194" s="473"/>
      <c r="AE194" s="473"/>
      <c r="AF194" s="473"/>
      <c r="AG194" s="473"/>
      <c r="AH194" s="473"/>
      <c r="AI194" s="473"/>
      <c r="AJ194" s="473"/>
      <c r="AK194" s="473"/>
      <c r="AL194" s="473"/>
      <c r="AM194" s="473"/>
      <c r="AN194" s="473"/>
      <c r="AO194" s="473"/>
      <c r="AP194" s="473"/>
      <c r="AQ194" s="473"/>
      <c r="AR194" s="473"/>
      <c r="AS194" s="473"/>
      <c r="AT194" s="473"/>
      <c r="AU194" s="473"/>
      <c r="AV194" s="473"/>
      <c r="AW194" s="473"/>
      <c r="AX194" s="473"/>
      <c r="AY194" s="473"/>
      <c r="AZ194" s="473"/>
      <c r="BA194" s="474"/>
      <c r="BB194" s="478"/>
      <c r="BC194" s="473"/>
      <c r="BD194" s="447"/>
      <c r="BE194" s="355"/>
    </row>
    <row r="195" spans="1:57" ht="6" customHeight="1">
      <c r="A195" s="362"/>
      <c r="B195" s="645"/>
      <c r="C195" s="571"/>
      <c r="D195" s="485"/>
      <c r="H195" s="366"/>
      <c r="I195" s="366"/>
      <c r="J195" s="366"/>
      <c r="K195" s="366"/>
      <c r="L195" s="8"/>
      <c r="M195" s="734"/>
      <c r="O195" s="364"/>
      <c r="P195" s="364"/>
      <c r="Q195" s="358"/>
      <c r="R195" s="347"/>
      <c r="S195" s="484"/>
      <c r="U195" s="442"/>
      <c r="V195" s="380"/>
      <c r="W195" s="380"/>
      <c r="X195" s="380"/>
      <c r="Y195" s="471"/>
      <c r="Z195" s="472"/>
      <c r="AA195" s="472"/>
      <c r="AB195" s="472"/>
      <c r="AC195" s="473"/>
      <c r="AD195" s="473"/>
      <c r="AE195" s="473"/>
      <c r="AF195" s="473"/>
      <c r="AG195" s="473"/>
      <c r="AH195" s="473"/>
      <c r="AI195" s="473"/>
      <c r="AJ195" s="473"/>
      <c r="AK195" s="473"/>
      <c r="AL195" s="473"/>
      <c r="AM195" s="473"/>
      <c r="AN195" s="473"/>
      <c r="AO195" s="473"/>
      <c r="AP195" s="473"/>
      <c r="AQ195" s="473"/>
      <c r="AR195" s="473"/>
      <c r="AS195" s="473"/>
      <c r="AT195" s="473"/>
      <c r="AU195" s="473"/>
      <c r="AV195" s="473"/>
      <c r="AW195" s="473"/>
      <c r="AX195" s="473"/>
      <c r="AY195" s="473"/>
      <c r="AZ195" s="473"/>
      <c r="BA195" s="474"/>
      <c r="BB195" s="478"/>
      <c r="BC195" s="473"/>
      <c r="BD195" s="447"/>
      <c r="BE195" s="355"/>
    </row>
    <row r="196" spans="1:57" ht="24" customHeight="1">
      <c r="A196" s="362"/>
      <c r="B196" s="645"/>
      <c r="C196" s="571"/>
      <c r="D196" s="485"/>
      <c r="H196" s="366"/>
      <c r="I196" s="366"/>
      <c r="J196" s="366"/>
      <c r="K196" s="366"/>
      <c r="L196" s="370" t="s">
        <v>0</v>
      </c>
      <c r="M196" s="734"/>
      <c r="N196" s="407"/>
      <c r="O196" s="386" t="s">
        <v>149</v>
      </c>
      <c r="P196" s="410"/>
      <c r="Q196" s="369" t="s">
        <v>86</v>
      </c>
      <c r="R196" s="561" t="b">
        <f>IF(AND(A170=2,M186=2,M197=0),TRUE)</f>
        <v>0</v>
      </c>
      <c r="S196" s="484"/>
      <c r="U196" s="442"/>
      <c r="V196" s="380"/>
      <c r="W196" s="380"/>
      <c r="X196" s="380"/>
      <c r="Y196" s="471"/>
      <c r="Z196" s="472"/>
      <c r="AA196" s="472"/>
      <c r="AB196" s="472"/>
      <c r="AC196" s="473"/>
      <c r="AD196" s="473"/>
      <c r="AE196" s="473"/>
      <c r="AF196" s="473"/>
      <c r="AG196" s="473"/>
      <c r="AH196" s="473"/>
      <c r="AI196" s="473"/>
      <c r="AJ196" s="473"/>
      <c r="AK196" s="473"/>
      <c r="AL196" s="473"/>
      <c r="AM196" s="473"/>
      <c r="AN196" s="473"/>
      <c r="AO196" s="473"/>
      <c r="AP196" s="473"/>
      <c r="AQ196" s="473"/>
      <c r="AR196" s="473"/>
      <c r="AS196" s="473"/>
      <c r="AT196" s="473"/>
      <c r="AU196" s="473"/>
      <c r="AV196" s="473"/>
      <c r="AW196" s="473"/>
      <c r="AX196" s="473"/>
      <c r="AY196" s="473"/>
      <c r="AZ196" s="473"/>
      <c r="BA196" s="474"/>
      <c r="BB196" s="478"/>
      <c r="BC196" s="473"/>
      <c r="BD196" s="447"/>
      <c r="BE196" s="355"/>
    </row>
    <row r="197" spans="1:57" ht="24" customHeight="1" thickBot="1">
      <c r="A197" s="362"/>
      <c r="B197" s="645"/>
      <c r="C197" s="571"/>
      <c r="D197" s="485"/>
      <c r="H197" s="366"/>
      <c r="I197" s="366"/>
      <c r="J197" s="366"/>
      <c r="K197" s="366"/>
      <c r="L197" s="8"/>
      <c r="M197" s="734">
        <v>0</v>
      </c>
      <c r="N197" s="407"/>
      <c r="O197" s="380"/>
      <c r="P197" s="380"/>
      <c r="Q197" s="358" t="s">
        <v>168</v>
      </c>
      <c r="R197" s="840" t="s">
        <v>179</v>
      </c>
      <c r="S197" s="484"/>
      <c r="U197" s="442"/>
      <c r="V197" s="380"/>
      <c r="W197" s="380"/>
      <c r="X197" s="481" t="str">
        <f>O196&amp;"-1"</f>
        <v>Q1-6-1</v>
      </c>
      <c r="Y197" s="463"/>
      <c r="Z197" s="464"/>
      <c r="AA197" s="464"/>
      <c r="AB197" s="464"/>
      <c r="AC197" s="459"/>
      <c r="AD197" s="459"/>
      <c r="AE197" s="459"/>
      <c r="AF197" s="459"/>
      <c r="AG197" s="459"/>
      <c r="AH197" s="459"/>
      <c r="AI197" s="459"/>
      <c r="AJ197" s="459"/>
      <c r="AK197" s="459"/>
      <c r="AL197" s="459"/>
      <c r="AM197" s="459"/>
      <c r="AN197" s="459"/>
      <c r="AO197" s="459"/>
      <c r="AP197" s="459"/>
      <c r="AQ197" s="459"/>
      <c r="AR197" s="459"/>
      <c r="AS197" s="459"/>
      <c r="AT197" s="459"/>
      <c r="AU197" s="459"/>
      <c r="AV197" s="459"/>
      <c r="AW197" s="459"/>
      <c r="AX197" s="459"/>
      <c r="AY197" s="459"/>
      <c r="AZ197" s="459"/>
      <c r="BA197" s="474"/>
      <c r="BB197" s="478"/>
      <c r="BC197" s="459"/>
      <c r="BD197" s="447"/>
      <c r="BE197" s="355"/>
    </row>
    <row r="198" spans="1:57" ht="43.5" customHeight="1" thickBot="1">
      <c r="A198" s="571"/>
      <c r="B198" s="661" t="s">
        <v>388</v>
      </c>
      <c r="C198" s="724">
        <f>IF(AND(A170=2,OR(M186=0,M191=0,)),0,1)</f>
        <v>1</v>
      </c>
      <c r="D198" s="356"/>
      <c r="H198" s="366"/>
      <c r="I198" s="366"/>
      <c r="J198" s="366"/>
      <c r="K198" s="366"/>
      <c r="L198" s="8"/>
      <c r="M198" s="734"/>
      <c r="N198" s="407"/>
      <c r="O198" s="380"/>
      <c r="P198" s="380"/>
      <c r="Q198" s="411" t="s">
        <v>169</v>
      </c>
      <c r="R198" s="840"/>
      <c r="S198" s="484"/>
      <c r="U198" s="442"/>
      <c r="V198" s="380"/>
      <c r="W198" s="380"/>
      <c r="X198" s="481" t="str">
        <f>O196&amp;"-2"</f>
        <v>Q1-6-2</v>
      </c>
      <c r="Y198" s="456"/>
      <c r="Z198" s="457"/>
      <c r="AA198" s="457"/>
      <c r="AB198" s="457"/>
      <c r="AC198" s="458"/>
      <c r="AD198" s="458"/>
      <c r="AE198" s="458"/>
      <c r="AF198" s="458"/>
      <c r="AG198" s="458"/>
      <c r="AH198" s="458"/>
      <c r="AI198" s="458"/>
      <c r="AJ198" s="458"/>
      <c r="AK198" s="458"/>
      <c r="AL198" s="458"/>
      <c r="AM198" s="458"/>
      <c r="AN198" s="458"/>
      <c r="AO198" s="458"/>
      <c r="AP198" s="466">
        <f>IF(AND(A170=2,$M$197=2,M186=2),1,0)</f>
        <v>0</v>
      </c>
      <c r="AQ198" s="458"/>
      <c r="AR198" s="458"/>
      <c r="AS198" s="458"/>
      <c r="AT198" s="474"/>
      <c r="AU198" s="458"/>
      <c r="AV198" s="474"/>
      <c r="AW198" s="458"/>
      <c r="AX198" s="458"/>
      <c r="AY198" s="458"/>
      <c r="AZ198" s="458"/>
      <c r="BA198" s="474"/>
      <c r="BB198" s="478"/>
      <c r="BC198" s="458"/>
      <c r="BD198" s="447"/>
      <c r="BE198" s="355"/>
    </row>
    <row r="199" spans="1:57" ht="6" customHeight="1">
      <c r="A199" s="362"/>
      <c r="B199" s="645"/>
      <c r="C199" s="649"/>
      <c r="D199" s="485"/>
      <c r="H199" s="366"/>
      <c r="I199" s="366"/>
      <c r="J199" s="366"/>
      <c r="K199" s="366"/>
      <c r="L199" s="8"/>
      <c r="M199" s="734"/>
      <c r="N199" s="407"/>
      <c r="O199" s="412"/>
      <c r="P199" s="412"/>
      <c r="Q199" s="3"/>
      <c r="R199" s="347"/>
      <c r="S199" s="484"/>
      <c r="U199" s="442"/>
      <c r="V199" s="380"/>
      <c r="W199" s="380"/>
      <c r="X199" s="380"/>
      <c r="Y199" s="471"/>
      <c r="Z199" s="472"/>
      <c r="AA199" s="472"/>
      <c r="AB199" s="472"/>
      <c r="AC199" s="473"/>
      <c r="AD199" s="473"/>
      <c r="AE199" s="473"/>
      <c r="AF199" s="473"/>
      <c r="AG199" s="473"/>
      <c r="AH199" s="473"/>
      <c r="AI199" s="473"/>
      <c r="AJ199" s="473"/>
      <c r="AK199" s="473"/>
      <c r="AL199" s="473"/>
      <c r="AM199" s="473"/>
      <c r="AN199" s="473"/>
      <c r="AO199" s="473"/>
      <c r="AP199" s="473"/>
      <c r="AQ199" s="473"/>
      <c r="AR199" s="473"/>
      <c r="AS199" s="473"/>
      <c r="AT199" s="473"/>
      <c r="AU199" s="473"/>
      <c r="AV199" s="473"/>
      <c r="AW199" s="473"/>
      <c r="AX199" s="473"/>
      <c r="AY199" s="473"/>
      <c r="AZ199" s="473"/>
      <c r="BA199" s="474"/>
      <c r="BB199" s="478"/>
      <c r="BC199" s="473"/>
      <c r="BD199" s="447"/>
      <c r="BE199" s="355"/>
    </row>
    <row r="200" spans="1:57" ht="6" customHeight="1" thickBot="1">
      <c r="A200" s="362"/>
      <c r="B200" s="645"/>
      <c r="C200" s="571"/>
      <c r="D200" s="485"/>
      <c r="H200" s="366"/>
      <c r="I200" s="366"/>
      <c r="J200" s="366"/>
      <c r="K200" s="366"/>
      <c r="L200" s="8"/>
      <c r="M200" s="734"/>
      <c r="N200" s="407"/>
      <c r="O200" s="412"/>
      <c r="P200" s="412"/>
      <c r="Q200" s="3"/>
      <c r="R200" s="347"/>
      <c r="S200" s="484"/>
      <c r="U200" s="442"/>
      <c r="V200" s="380"/>
      <c r="W200" s="380"/>
      <c r="X200" s="380"/>
      <c r="Y200" s="471"/>
      <c r="Z200" s="472"/>
      <c r="AA200" s="472"/>
      <c r="AB200" s="472"/>
      <c r="AC200" s="473"/>
      <c r="AD200" s="473"/>
      <c r="AE200" s="473"/>
      <c r="AF200" s="473"/>
      <c r="AG200" s="473"/>
      <c r="AH200" s="473"/>
      <c r="AI200" s="473"/>
      <c r="AJ200" s="473"/>
      <c r="AK200" s="473"/>
      <c r="AL200" s="473"/>
      <c r="AM200" s="473"/>
      <c r="AN200" s="473"/>
      <c r="AO200" s="473"/>
      <c r="AP200" s="473"/>
      <c r="AQ200" s="473"/>
      <c r="AR200" s="473"/>
      <c r="AS200" s="473"/>
      <c r="AT200" s="473"/>
      <c r="AU200" s="473"/>
      <c r="AV200" s="473"/>
      <c r="AW200" s="473"/>
      <c r="AX200" s="473"/>
      <c r="AY200" s="473"/>
      <c r="AZ200" s="473"/>
      <c r="BA200" s="474"/>
      <c r="BB200" s="478"/>
      <c r="BC200" s="473"/>
      <c r="BD200" s="447"/>
      <c r="BE200" s="355"/>
    </row>
    <row r="201" spans="1:57" ht="24" customHeight="1" thickBot="1">
      <c r="A201" s="362"/>
      <c r="B201" s="661" t="s">
        <v>386</v>
      </c>
      <c r="C201" s="724">
        <f>IF(AND(A170=2,M186=2,M197=0)*OR(A170=2,M197=1),0,1)</f>
        <v>1</v>
      </c>
      <c r="D201" s="516"/>
      <c r="H201" s="366"/>
      <c r="I201" s="366"/>
      <c r="J201" s="366"/>
      <c r="K201" s="366"/>
      <c r="L201" s="8"/>
      <c r="M201" s="734"/>
      <c r="N201" s="407"/>
      <c r="O201" s="412"/>
      <c r="P201" s="412"/>
      <c r="Q201" s="538" t="str">
        <f>IF(AND(A170=1,M170=0),"Q1-1 ","")&amp;IF(AND(A170=1,M175=0),"Q1-2 ","")&amp;IF(AND(A170=2,M186=0),"Q1-4 ","")&amp;IF(AND(A170=2,M191=0),"Q1-5 ","")&amp;" のチェックを入れてください"</f>
        <v xml:space="preserve"> のチェックを入れてください</v>
      </c>
      <c r="R201" s="347"/>
      <c r="S201" s="484"/>
      <c r="U201" s="442"/>
      <c r="V201" s="380"/>
      <c r="W201" s="380"/>
      <c r="X201" s="380"/>
      <c r="Y201" s="471"/>
      <c r="Z201" s="472"/>
      <c r="AA201" s="472"/>
      <c r="AB201" s="472"/>
      <c r="AC201" s="473"/>
      <c r="AD201" s="473"/>
      <c r="AE201" s="473"/>
      <c r="AF201" s="473"/>
      <c r="AG201" s="473"/>
      <c r="AH201" s="473"/>
      <c r="AI201" s="473"/>
      <c r="AJ201" s="473"/>
      <c r="AK201" s="473"/>
      <c r="AL201" s="473"/>
      <c r="AM201" s="473"/>
      <c r="AN201" s="473"/>
      <c r="AO201" s="473"/>
      <c r="AP201" s="473"/>
      <c r="AQ201" s="473"/>
      <c r="AR201" s="473"/>
      <c r="AS201" s="473"/>
      <c r="AT201" s="473"/>
      <c r="AU201" s="473"/>
      <c r="AV201" s="473"/>
      <c r="AW201" s="473"/>
      <c r="AX201" s="473"/>
      <c r="AY201" s="473"/>
      <c r="AZ201" s="473"/>
      <c r="BA201" s="474"/>
      <c r="BB201" s="478"/>
      <c r="BC201" s="473"/>
      <c r="BD201" s="447"/>
      <c r="BE201" s="355"/>
    </row>
    <row r="202" spans="1:57" ht="24" customHeight="1" thickBot="1">
      <c r="A202" s="573"/>
      <c r="B202" s="647"/>
      <c r="C202" s="573"/>
      <c r="D202" s="516"/>
      <c r="E202" s="56"/>
      <c r="F202" s="434"/>
      <c r="G202" s="57"/>
      <c r="H202" s="229"/>
      <c r="I202" s="66"/>
      <c r="J202" s="66"/>
      <c r="K202" s="85" t="str">
        <f>IF(AND(C170=0),"F:Q1のチェックを入れてください","")</f>
        <v>F:Q1のチェックを入れてください</v>
      </c>
      <c r="L202" s="86"/>
      <c r="M202" s="745"/>
      <c r="N202" s="87"/>
      <c r="O202" s="88"/>
      <c r="P202" s="88"/>
      <c r="Q202" s="89" t="str">
        <f>IF(AND(A170=1,M181=0,M170=2),"Q1-3 ","")&amp;IF(AND(A170=2,M197=0,M186=2),"Q1-6 ","")&amp;" のチェックを入れてください"</f>
        <v xml:space="preserve"> のチェックを入れてください</v>
      </c>
      <c r="R202" s="95"/>
      <c r="S202" s="484"/>
      <c r="U202" s="442"/>
      <c r="V202" s="380"/>
      <c r="W202" s="380"/>
      <c r="X202" s="380"/>
      <c r="Y202" s="471"/>
      <c r="Z202" s="472"/>
      <c r="AA202" s="472"/>
      <c r="AB202" s="472"/>
      <c r="AC202" s="473"/>
      <c r="AD202" s="473"/>
      <c r="AE202" s="473"/>
      <c r="AF202" s="473"/>
      <c r="AG202" s="473"/>
      <c r="AH202" s="473"/>
      <c r="AI202" s="473"/>
      <c r="AJ202" s="473"/>
      <c r="AK202" s="473"/>
      <c r="AL202" s="473"/>
      <c r="AM202" s="473"/>
      <c r="AN202" s="473"/>
      <c r="AO202" s="473"/>
      <c r="AP202" s="473"/>
      <c r="AQ202" s="473"/>
      <c r="AR202" s="473"/>
      <c r="AS202" s="473"/>
      <c r="AT202" s="473"/>
      <c r="AU202" s="473"/>
      <c r="AV202" s="473"/>
      <c r="AW202" s="473"/>
      <c r="AX202" s="473"/>
      <c r="AY202" s="473"/>
      <c r="AZ202" s="473"/>
      <c r="BA202" s="474"/>
      <c r="BB202" s="478"/>
      <c r="BC202" s="473"/>
      <c r="BD202" s="447"/>
      <c r="BE202" s="355"/>
    </row>
    <row r="203" spans="1:57" ht="28.5" customHeight="1">
      <c r="A203" s="571"/>
      <c r="B203" s="645"/>
      <c r="C203" s="571"/>
      <c r="D203" s="485"/>
      <c r="E203" s="557"/>
      <c r="F203" s="557"/>
      <c r="G203" s="557"/>
      <c r="H203" s="874" t="s">
        <v>493</v>
      </c>
      <c r="I203" s="874"/>
      <c r="J203" s="874"/>
      <c r="K203" s="874"/>
      <c r="L203" s="558"/>
      <c r="M203" s="721"/>
      <c r="N203" s="558"/>
      <c r="O203" s="558"/>
      <c r="P203" s="558"/>
      <c r="Q203" s="559"/>
      <c r="R203" s="557"/>
      <c r="S203" s="484"/>
      <c r="U203" s="442"/>
      <c r="V203" s="380"/>
      <c r="W203" s="380"/>
      <c r="X203" s="380"/>
      <c r="Y203" s="471"/>
      <c r="Z203" s="472"/>
      <c r="AA203" s="472"/>
      <c r="AB203" s="472"/>
      <c r="AC203" s="473"/>
      <c r="AD203" s="473"/>
      <c r="AE203" s="473"/>
      <c r="AF203" s="473"/>
      <c r="AG203" s="473"/>
      <c r="AH203" s="473"/>
      <c r="AI203" s="473"/>
      <c r="AJ203" s="473"/>
      <c r="AK203" s="473"/>
      <c r="AL203" s="473"/>
      <c r="AM203" s="473"/>
      <c r="AN203" s="473"/>
      <c r="AO203" s="473"/>
      <c r="AP203" s="473"/>
      <c r="AQ203" s="473"/>
      <c r="AR203" s="473"/>
      <c r="AS203" s="473"/>
      <c r="AT203" s="473"/>
      <c r="AU203" s="473"/>
      <c r="AV203" s="473"/>
      <c r="AW203" s="473"/>
      <c r="AX203" s="473"/>
      <c r="AY203" s="473"/>
      <c r="AZ203" s="473"/>
      <c r="BA203" s="474"/>
      <c r="BB203" s="478"/>
      <c r="BC203" s="473"/>
      <c r="BD203" s="447"/>
      <c r="BE203" s="355"/>
    </row>
    <row r="204" spans="1:57" ht="24" customHeight="1">
      <c r="A204" s="574"/>
      <c r="B204" s="659"/>
      <c r="C204" s="646" t="s">
        <v>362</v>
      </c>
      <c r="D204" s="485"/>
      <c r="H204" s="368" t="s">
        <v>332</v>
      </c>
      <c r="I204" s="385"/>
      <c r="J204" s="385"/>
      <c r="K204" s="369" t="s">
        <v>150</v>
      </c>
      <c r="L204" s="370"/>
      <c r="O204" s="410"/>
      <c r="P204" s="372"/>
      <c r="Q204" s="413"/>
      <c r="R204" s="347"/>
      <c r="S204" s="484"/>
      <c r="U204" s="442"/>
      <c r="V204" s="380"/>
      <c r="W204" s="380"/>
      <c r="X204" s="380"/>
      <c r="Y204" s="471"/>
      <c r="Z204" s="472"/>
      <c r="AA204" s="472"/>
      <c r="AB204" s="472"/>
      <c r="AC204" s="473"/>
      <c r="AD204" s="473"/>
      <c r="AE204" s="473"/>
      <c r="AF204" s="473"/>
      <c r="AG204" s="473"/>
      <c r="AH204" s="473"/>
      <c r="AI204" s="473"/>
      <c r="AJ204" s="473"/>
      <c r="AK204" s="473"/>
      <c r="AL204" s="473"/>
      <c r="AM204" s="473"/>
      <c r="AN204" s="473"/>
      <c r="AO204" s="473"/>
      <c r="AP204" s="473"/>
      <c r="AQ204" s="473"/>
      <c r="AR204" s="473"/>
      <c r="AS204" s="473"/>
      <c r="AT204" s="473"/>
      <c r="AU204" s="473"/>
      <c r="AV204" s="473"/>
      <c r="AW204" s="473"/>
      <c r="AX204" s="473"/>
      <c r="AY204" s="473"/>
      <c r="AZ204" s="473"/>
      <c r="BA204" s="474"/>
      <c r="BB204" s="478"/>
      <c r="BC204" s="473"/>
      <c r="BD204" s="447"/>
      <c r="BE204" s="355"/>
    </row>
    <row r="205" spans="1:57" ht="24" customHeight="1">
      <c r="A205" s="575"/>
      <c r="B205" s="645"/>
      <c r="C205" s="662">
        <v>0</v>
      </c>
      <c r="D205" s="485"/>
      <c r="H205" s="364"/>
      <c r="I205" s="364"/>
      <c r="J205" s="364"/>
      <c r="K205" s="366" t="s">
        <v>74</v>
      </c>
      <c r="L205" s="8"/>
      <c r="O205" s="378"/>
      <c r="P205" s="378"/>
      <c r="Q205" s="358"/>
      <c r="R205" s="840" t="s">
        <v>179</v>
      </c>
      <c r="S205" s="484"/>
      <c r="U205" s="442"/>
      <c r="V205" s="380"/>
      <c r="W205" s="444">
        <f>IF(C205=1,1,0)</f>
        <v>0</v>
      </c>
      <c r="X205" s="481" t="str">
        <f>H204&amp;"-1"</f>
        <v>G:Q1-1</v>
      </c>
      <c r="Y205" s="456"/>
      <c r="Z205" s="457"/>
      <c r="AA205" s="457"/>
      <c r="AB205" s="457"/>
      <c r="AC205" s="458"/>
      <c r="AD205" s="458"/>
      <c r="AE205" s="458"/>
      <c r="AF205" s="458"/>
      <c r="AG205" s="458"/>
      <c r="AH205" s="458"/>
      <c r="AI205" s="458"/>
      <c r="AJ205" s="458"/>
      <c r="AK205" s="458"/>
      <c r="AL205" s="458"/>
      <c r="AM205" s="458"/>
      <c r="AN205" s="458"/>
      <c r="AO205" s="458"/>
      <c r="AP205" s="458"/>
      <c r="AQ205" s="458"/>
      <c r="AR205" s="461">
        <f>IF($C$205=1,1,0)</f>
        <v>0</v>
      </c>
      <c r="AS205" s="458"/>
      <c r="AT205" s="474"/>
      <c r="AU205" s="458"/>
      <c r="AV205" s="474"/>
      <c r="AW205" s="458"/>
      <c r="AX205" s="458"/>
      <c r="AY205" s="458"/>
      <c r="AZ205" s="458"/>
      <c r="BA205" s="474"/>
      <c r="BB205" s="478"/>
      <c r="BC205" s="458"/>
      <c r="BD205" s="448">
        <f>IF(AND($C205=1),1,0)</f>
        <v>0</v>
      </c>
      <c r="BE205" s="355"/>
    </row>
    <row r="206" spans="1:57" ht="24" customHeight="1">
      <c r="A206" s="362"/>
      <c r="B206" s="645"/>
      <c r="C206" s="571"/>
      <c r="D206" s="485"/>
      <c r="H206" s="364"/>
      <c r="I206" s="364"/>
      <c r="J206" s="364"/>
      <c r="K206" s="366" t="s">
        <v>75</v>
      </c>
      <c r="L206" s="8"/>
      <c r="O206" s="378"/>
      <c r="P206" s="378"/>
      <c r="Q206" s="358"/>
      <c r="R206" s="840"/>
      <c r="S206" s="484"/>
      <c r="U206" s="442"/>
      <c r="V206" s="380"/>
      <c r="W206" s="380"/>
      <c r="X206" s="481" t="str">
        <f>H204&amp;"-2"</f>
        <v>G:Q1-2</v>
      </c>
      <c r="Y206" s="463"/>
      <c r="Z206" s="464"/>
      <c r="AA206" s="464"/>
      <c r="AB206" s="464"/>
      <c r="AC206" s="464"/>
      <c r="AD206" s="459"/>
      <c r="AE206" s="459"/>
      <c r="AF206" s="459"/>
      <c r="AG206" s="459"/>
      <c r="AH206" s="459"/>
      <c r="AI206" s="459"/>
      <c r="AJ206" s="459"/>
      <c r="AK206" s="459"/>
      <c r="AL206" s="459"/>
      <c r="AM206" s="459"/>
      <c r="AN206" s="459"/>
      <c r="AO206" s="459"/>
      <c r="AP206" s="459"/>
      <c r="AQ206" s="459"/>
      <c r="AR206" s="459"/>
      <c r="AS206" s="459"/>
      <c r="AT206" s="459"/>
      <c r="AU206" s="459"/>
      <c r="AV206" s="459"/>
      <c r="AW206" s="459"/>
      <c r="AX206" s="459"/>
      <c r="AY206" s="459"/>
      <c r="AZ206" s="459"/>
      <c r="BA206" s="474"/>
      <c r="BB206" s="478"/>
      <c r="BC206" s="459"/>
      <c r="BD206" s="447"/>
      <c r="BE206" s="355"/>
    </row>
    <row r="207" spans="1:57" ht="6" customHeight="1">
      <c r="A207" s="362"/>
      <c r="B207" s="645"/>
      <c r="C207" s="571"/>
      <c r="D207" s="485"/>
      <c r="H207" s="58"/>
      <c r="I207" s="58"/>
      <c r="J207" s="58"/>
      <c r="K207" s="59"/>
      <c r="L207" s="60"/>
      <c r="M207" s="437"/>
      <c r="N207" s="61"/>
      <c r="O207" s="62"/>
      <c r="P207" s="62"/>
      <c r="Q207" s="63"/>
      <c r="R207" s="94"/>
      <c r="S207" s="484"/>
      <c r="U207" s="442"/>
      <c r="V207" s="380"/>
      <c r="W207" s="380"/>
      <c r="X207" s="380"/>
      <c r="Y207" s="471"/>
      <c r="Z207" s="472"/>
      <c r="AA207" s="472"/>
      <c r="AB207" s="472"/>
      <c r="AC207" s="473"/>
      <c r="AD207" s="473"/>
      <c r="AE207" s="473"/>
      <c r="AF207" s="473"/>
      <c r="AG207" s="473"/>
      <c r="AH207" s="473"/>
      <c r="AI207" s="473"/>
      <c r="AJ207" s="473"/>
      <c r="AK207" s="473"/>
      <c r="AL207" s="473"/>
      <c r="AM207" s="473"/>
      <c r="AN207" s="473"/>
      <c r="AO207" s="473"/>
      <c r="AP207" s="473"/>
      <c r="AQ207" s="473"/>
      <c r="AR207" s="473"/>
      <c r="AS207" s="473"/>
      <c r="AT207" s="473"/>
      <c r="AU207" s="473"/>
      <c r="AV207" s="473"/>
      <c r="AW207" s="473"/>
      <c r="AX207" s="473"/>
      <c r="AY207" s="473"/>
      <c r="AZ207" s="473"/>
      <c r="BA207" s="474"/>
      <c r="BB207" s="478"/>
      <c r="BC207" s="473"/>
      <c r="BD207" s="447"/>
      <c r="BE207" s="355"/>
    </row>
    <row r="208" spans="1:57" ht="6" customHeight="1">
      <c r="A208" s="362"/>
      <c r="B208" s="645"/>
      <c r="C208" s="571"/>
      <c r="D208" s="485"/>
      <c r="H208" s="364"/>
      <c r="I208" s="364"/>
      <c r="J208" s="364"/>
      <c r="K208" s="364"/>
      <c r="L208" s="8"/>
      <c r="O208" s="378"/>
      <c r="P208" s="378"/>
      <c r="Q208" s="358"/>
      <c r="R208" s="347"/>
      <c r="S208" s="484"/>
      <c r="U208" s="442"/>
      <c r="V208" s="380"/>
      <c r="W208" s="380"/>
      <c r="X208" s="380"/>
      <c r="Y208" s="471"/>
      <c r="Z208" s="472"/>
      <c r="AA208" s="472"/>
      <c r="AB208" s="472"/>
      <c r="AC208" s="473"/>
      <c r="AD208" s="473"/>
      <c r="AE208" s="473"/>
      <c r="AF208" s="473"/>
      <c r="AG208" s="473"/>
      <c r="AH208" s="473"/>
      <c r="AI208" s="473"/>
      <c r="AJ208" s="473"/>
      <c r="AK208" s="473"/>
      <c r="AL208" s="473"/>
      <c r="AM208" s="473"/>
      <c r="AN208" s="473"/>
      <c r="AO208" s="473"/>
      <c r="AP208" s="473"/>
      <c r="AQ208" s="473"/>
      <c r="AR208" s="473"/>
      <c r="AS208" s="473"/>
      <c r="AT208" s="473"/>
      <c r="AU208" s="473"/>
      <c r="AV208" s="473"/>
      <c r="AW208" s="473"/>
      <c r="AX208" s="473"/>
      <c r="AY208" s="473"/>
      <c r="AZ208" s="473"/>
      <c r="BA208" s="474"/>
      <c r="BB208" s="478"/>
      <c r="BC208" s="473"/>
      <c r="BD208" s="447"/>
      <c r="BE208" s="355"/>
    </row>
    <row r="209" spans="1:57" ht="24" customHeight="1">
      <c r="A209" s="574"/>
      <c r="B209" s="659"/>
      <c r="C209" s="646" t="s">
        <v>363</v>
      </c>
      <c r="D209" s="485"/>
      <c r="H209" s="368" t="s">
        <v>333</v>
      </c>
      <c r="I209" s="385"/>
      <c r="J209" s="385"/>
      <c r="K209" s="369" t="s">
        <v>76</v>
      </c>
      <c r="L209" s="370"/>
      <c r="O209" s="410"/>
      <c r="P209" s="372"/>
      <c r="Q209" s="413"/>
      <c r="R209" s="347"/>
      <c r="S209" s="484"/>
      <c r="U209" s="442"/>
      <c r="V209" s="380"/>
      <c r="W209" s="380"/>
      <c r="X209" s="380"/>
      <c r="Y209" s="471"/>
      <c r="Z209" s="472"/>
      <c r="AA209" s="472"/>
      <c r="AB209" s="472"/>
      <c r="AC209" s="473"/>
      <c r="AD209" s="473"/>
      <c r="AE209" s="473"/>
      <c r="AF209" s="473"/>
      <c r="AG209" s="473"/>
      <c r="AH209" s="473"/>
      <c r="AI209" s="473"/>
      <c r="AJ209" s="473"/>
      <c r="AK209" s="473"/>
      <c r="AL209" s="473"/>
      <c r="AM209" s="473"/>
      <c r="AN209" s="473"/>
      <c r="AO209" s="473"/>
      <c r="AP209" s="473"/>
      <c r="AQ209" s="473"/>
      <c r="AR209" s="473"/>
      <c r="AS209" s="473"/>
      <c r="AT209" s="473"/>
      <c r="AU209" s="473"/>
      <c r="AV209" s="473"/>
      <c r="AW209" s="473"/>
      <c r="AX209" s="473"/>
      <c r="AY209" s="473"/>
      <c r="AZ209" s="473"/>
      <c r="BA209" s="474"/>
      <c r="BB209" s="478"/>
      <c r="BC209" s="473"/>
      <c r="BD209" s="447"/>
      <c r="BE209" s="355"/>
    </row>
    <row r="210" spans="1:57" ht="24" customHeight="1">
      <c r="A210" s="575"/>
      <c r="B210" s="645"/>
      <c r="C210" s="662">
        <v>0</v>
      </c>
      <c r="D210" s="485"/>
      <c r="H210" s="364"/>
      <c r="I210" s="364"/>
      <c r="J210" s="364"/>
      <c r="K210" s="366" t="s">
        <v>74</v>
      </c>
      <c r="L210" s="8"/>
      <c r="O210" s="378"/>
      <c r="P210" s="378"/>
      <c r="Q210" s="358"/>
      <c r="R210" s="840" t="s">
        <v>179</v>
      </c>
      <c r="S210" s="484"/>
      <c r="U210" s="442"/>
      <c r="V210" s="380"/>
      <c r="W210" s="444">
        <f>IF(C210=1,1,0)</f>
        <v>0</v>
      </c>
      <c r="X210" s="481" t="str">
        <f>H209&amp;"-1"</f>
        <v>G:Q2-1</v>
      </c>
      <c r="Y210" s="463"/>
      <c r="Z210" s="464"/>
      <c r="AA210" s="464"/>
      <c r="AB210" s="464"/>
      <c r="AC210" s="459"/>
      <c r="AD210" s="459"/>
      <c r="AE210" s="459"/>
      <c r="AF210" s="459"/>
      <c r="AG210" s="459"/>
      <c r="AH210" s="459"/>
      <c r="AI210" s="459"/>
      <c r="AJ210" s="458"/>
      <c r="AK210" s="458"/>
      <c r="AL210" s="458"/>
      <c r="AM210" s="458"/>
      <c r="AN210" s="459"/>
      <c r="AO210" s="459"/>
      <c r="AP210" s="459"/>
      <c r="AQ210" s="459"/>
      <c r="AR210" s="459"/>
      <c r="AS210" s="459"/>
      <c r="AT210" s="474"/>
      <c r="AU210" s="459"/>
      <c r="AV210" s="474"/>
      <c r="AW210" s="459"/>
      <c r="AX210" s="459"/>
      <c r="AY210" s="459"/>
      <c r="AZ210" s="459"/>
      <c r="BA210" s="474"/>
      <c r="BB210" s="478"/>
      <c r="BC210" s="459"/>
      <c r="BD210" s="448">
        <f>IF(AND($C210=1),1,0)</f>
        <v>0</v>
      </c>
      <c r="BE210" s="355"/>
    </row>
    <row r="211" spans="1:57" ht="24" customHeight="1">
      <c r="A211" s="362"/>
      <c r="B211" s="645"/>
      <c r="C211" s="571"/>
      <c r="D211" s="485"/>
      <c r="H211" s="364"/>
      <c r="I211" s="364"/>
      <c r="J211" s="364"/>
      <c r="K211" s="366" t="s">
        <v>75</v>
      </c>
      <c r="L211" s="8"/>
      <c r="O211" s="378"/>
      <c r="P211" s="378"/>
      <c r="Q211" s="358"/>
      <c r="R211" s="840"/>
      <c r="S211" s="484"/>
      <c r="U211" s="442"/>
      <c r="V211" s="380"/>
      <c r="W211" s="380"/>
      <c r="X211" s="481" t="str">
        <f>H209&amp;"-2"</f>
        <v>G:Q2-2</v>
      </c>
      <c r="Y211" s="463"/>
      <c r="Z211" s="464"/>
      <c r="AA211" s="464"/>
      <c r="AB211" s="464"/>
      <c r="AC211" s="464"/>
      <c r="AD211" s="459"/>
      <c r="AE211" s="459"/>
      <c r="AF211" s="459"/>
      <c r="AG211" s="459"/>
      <c r="AH211" s="459"/>
      <c r="AI211" s="459"/>
      <c r="AJ211" s="458"/>
      <c r="AK211" s="458"/>
      <c r="AL211" s="458"/>
      <c r="AM211" s="458"/>
      <c r="AN211" s="459"/>
      <c r="AO211" s="459"/>
      <c r="AP211" s="459"/>
      <c r="AQ211" s="459"/>
      <c r="AR211" s="459"/>
      <c r="AS211" s="459"/>
      <c r="AT211" s="474"/>
      <c r="AU211" s="459"/>
      <c r="AV211" s="474"/>
      <c r="AW211" s="459"/>
      <c r="AX211" s="459"/>
      <c r="AY211" s="459"/>
      <c r="AZ211" s="459"/>
      <c r="BA211" s="474"/>
      <c r="BB211" s="478"/>
      <c r="BC211" s="459"/>
      <c r="BD211" s="447"/>
      <c r="BE211" s="355"/>
    </row>
    <row r="212" spans="1:57" ht="6" customHeight="1">
      <c r="A212" s="362"/>
      <c r="B212" s="645"/>
      <c r="C212" s="571"/>
      <c r="D212" s="485"/>
      <c r="H212" s="58"/>
      <c r="I212" s="58"/>
      <c r="J212" s="58"/>
      <c r="K212" s="59"/>
      <c r="L212" s="60"/>
      <c r="M212" s="437"/>
      <c r="N212" s="61"/>
      <c r="O212" s="62"/>
      <c r="P212" s="62"/>
      <c r="Q212" s="63"/>
      <c r="R212" s="94"/>
      <c r="S212" s="484"/>
      <c r="U212" s="442"/>
      <c r="V212" s="380"/>
      <c r="W212" s="380"/>
      <c r="X212" s="380"/>
      <c r="Y212" s="471"/>
      <c r="Z212" s="472"/>
      <c r="AA212" s="472"/>
      <c r="AB212" s="472"/>
      <c r="AC212" s="473"/>
      <c r="AD212" s="473"/>
      <c r="AE212" s="473"/>
      <c r="AF212" s="473"/>
      <c r="AG212" s="473"/>
      <c r="AH212" s="473"/>
      <c r="AI212" s="473"/>
      <c r="AJ212" s="473"/>
      <c r="AK212" s="473"/>
      <c r="AL212" s="473"/>
      <c r="AM212" s="473"/>
      <c r="AN212" s="473"/>
      <c r="AO212" s="473"/>
      <c r="AP212" s="473"/>
      <c r="AQ212" s="473"/>
      <c r="AR212" s="473"/>
      <c r="AS212" s="473"/>
      <c r="AT212" s="473"/>
      <c r="AU212" s="473"/>
      <c r="AV212" s="473"/>
      <c r="AW212" s="473"/>
      <c r="AX212" s="473"/>
      <c r="AY212" s="473"/>
      <c r="AZ212" s="473"/>
      <c r="BA212" s="474"/>
      <c r="BB212" s="478"/>
      <c r="BC212" s="473"/>
      <c r="BD212" s="447"/>
      <c r="BE212" s="355"/>
    </row>
    <row r="213" spans="1:57" ht="6" customHeight="1">
      <c r="A213" s="362"/>
      <c r="B213" s="645"/>
      <c r="C213" s="571"/>
      <c r="D213" s="485"/>
      <c r="H213" s="364"/>
      <c r="I213" s="364"/>
      <c r="J213" s="364"/>
      <c r="K213" s="384"/>
      <c r="L213" s="8"/>
      <c r="O213" s="378"/>
      <c r="P213" s="378"/>
      <c r="Q213" s="358"/>
      <c r="R213" s="347"/>
      <c r="S213" s="484"/>
      <c r="U213" s="442"/>
      <c r="V213" s="380"/>
      <c r="W213" s="380"/>
      <c r="X213" s="380"/>
      <c r="Y213" s="471"/>
      <c r="Z213" s="472"/>
      <c r="AA213" s="472"/>
      <c r="AB213" s="472"/>
      <c r="AC213" s="473"/>
      <c r="AD213" s="473"/>
      <c r="AE213" s="473"/>
      <c r="AF213" s="473"/>
      <c r="AG213" s="473"/>
      <c r="AH213" s="473"/>
      <c r="AI213" s="473"/>
      <c r="AJ213" s="473"/>
      <c r="AK213" s="473"/>
      <c r="AL213" s="473"/>
      <c r="AM213" s="473"/>
      <c r="AN213" s="473"/>
      <c r="AO213" s="473"/>
      <c r="AP213" s="473"/>
      <c r="AQ213" s="473"/>
      <c r="AR213" s="473"/>
      <c r="AS213" s="473"/>
      <c r="AT213" s="473"/>
      <c r="AU213" s="473"/>
      <c r="AV213" s="473"/>
      <c r="AW213" s="473"/>
      <c r="AX213" s="473"/>
      <c r="AY213" s="473"/>
      <c r="AZ213" s="473"/>
      <c r="BA213" s="474"/>
      <c r="BB213" s="478"/>
      <c r="BC213" s="473"/>
      <c r="BD213" s="447"/>
      <c r="BE213" s="355"/>
    </row>
    <row r="214" spans="1:57" ht="24" customHeight="1">
      <c r="A214" s="362"/>
      <c r="B214" s="645"/>
      <c r="C214" s="646" t="s">
        <v>364</v>
      </c>
      <c r="D214" s="485"/>
      <c r="H214" s="385" t="s">
        <v>335</v>
      </c>
      <c r="I214" s="385"/>
      <c r="J214" s="385"/>
      <c r="K214" s="369" t="s">
        <v>77</v>
      </c>
      <c r="L214" s="370"/>
      <c r="M214" s="426"/>
      <c r="N214" s="354"/>
      <c r="O214" s="410"/>
      <c r="P214" s="372"/>
      <c r="Q214" s="413"/>
      <c r="R214" s="347"/>
      <c r="S214" s="484"/>
      <c r="U214" s="442"/>
      <c r="V214" s="380"/>
      <c r="W214" s="380"/>
      <c r="X214" s="380"/>
      <c r="Y214" s="471"/>
      <c r="Z214" s="472"/>
      <c r="AA214" s="472"/>
      <c r="AB214" s="472"/>
      <c r="AC214" s="473"/>
      <c r="AD214" s="473"/>
      <c r="AE214" s="473"/>
      <c r="AF214" s="473"/>
      <c r="AG214" s="473"/>
      <c r="AH214" s="473"/>
      <c r="AI214" s="473"/>
      <c r="AJ214" s="473"/>
      <c r="AK214" s="473"/>
      <c r="AL214" s="473"/>
      <c r="AM214" s="473"/>
      <c r="AN214" s="473"/>
      <c r="AO214" s="473"/>
      <c r="AP214" s="473"/>
      <c r="AQ214" s="473"/>
      <c r="AR214" s="473"/>
      <c r="AS214" s="473"/>
      <c r="AT214" s="473"/>
      <c r="AU214" s="473"/>
      <c r="AV214" s="473"/>
      <c r="AW214" s="473"/>
      <c r="AX214" s="473"/>
      <c r="AY214" s="473"/>
      <c r="AZ214" s="473"/>
      <c r="BA214" s="474"/>
      <c r="BB214" s="478"/>
      <c r="BC214" s="473"/>
      <c r="BD214" s="447"/>
      <c r="BE214" s="355"/>
    </row>
    <row r="215" spans="1:57" ht="24" customHeight="1">
      <c r="A215" s="575"/>
      <c r="B215" s="645"/>
      <c r="C215" s="662">
        <v>0</v>
      </c>
      <c r="D215" s="485"/>
      <c r="H215" s="364"/>
      <c r="I215" s="364"/>
      <c r="J215" s="364"/>
      <c r="K215" s="366" t="s">
        <v>74</v>
      </c>
      <c r="O215" s="378"/>
      <c r="P215" s="378"/>
      <c r="Q215" s="414"/>
      <c r="R215" s="840" t="s">
        <v>179</v>
      </c>
      <c r="S215" s="484"/>
      <c r="U215" s="442"/>
      <c r="V215" s="380"/>
      <c r="W215" s="444">
        <f>IF(C215=1,1,0)</f>
        <v>0</v>
      </c>
      <c r="X215" s="481" t="str">
        <f>H214&amp;"-1"</f>
        <v>G:Q3-1</v>
      </c>
      <c r="Y215" s="463"/>
      <c r="Z215" s="464"/>
      <c r="AA215" s="464"/>
      <c r="AB215" s="464"/>
      <c r="AC215" s="459"/>
      <c r="AD215" s="459"/>
      <c r="AE215" s="459"/>
      <c r="AF215" s="459"/>
      <c r="AG215" s="459"/>
      <c r="AH215" s="459"/>
      <c r="AI215" s="459"/>
      <c r="AJ215" s="458"/>
      <c r="AK215" s="458"/>
      <c r="AL215" s="458"/>
      <c r="AM215" s="458"/>
      <c r="AN215" s="459"/>
      <c r="AO215" s="459"/>
      <c r="AP215" s="459"/>
      <c r="AQ215" s="459"/>
      <c r="AR215" s="459"/>
      <c r="AS215" s="459"/>
      <c r="AT215" s="474"/>
      <c r="AU215" s="459"/>
      <c r="AV215" s="474"/>
      <c r="AW215" s="459"/>
      <c r="AX215" s="459"/>
      <c r="AY215" s="459"/>
      <c r="AZ215" s="459"/>
      <c r="BA215" s="474"/>
      <c r="BB215" s="478"/>
      <c r="BC215" s="459"/>
      <c r="BD215" s="448">
        <f>IF(AND($C215=1),1,0)</f>
        <v>0</v>
      </c>
      <c r="BE215" s="355"/>
    </row>
    <row r="216" spans="1:57" ht="24" customHeight="1">
      <c r="A216" s="362"/>
      <c r="B216" s="645"/>
      <c r="C216" s="571"/>
      <c r="D216" s="485"/>
      <c r="E216" s="377"/>
      <c r="H216" s="364"/>
      <c r="I216" s="364"/>
      <c r="J216" s="364"/>
      <c r="K216" s="366" t="s">
        <v>75</v>
      </c>
      <c r="L216" s="8"/>
      <c r="O216" s="378"/>
      <c r="P216" s="378"/>
      <c r="Q216" s="358"/>
      <c r="R216" s="840"/>
      <c r="S216" s="484"/>
      <c r="U216" s="442"/>
      <c r="V216" s="380"/>
      <c r="W216" s="380"/>
      <c r="X216" s="481" t="str">
        <f>H214&amp;"-2"</f>
        <v>G:Q3-2</v>
      </c>
      <c r="Y216" s="463"/>
      <c r="Z216" s="464"/>
      <c r="AA216" s="464"/>
      <c r="AB216" s="464"/>
      <c r="AC216" s="459"/>
      <c r="AD216" s="459"/>
      <c r="AE216" s="459"/>
      <c r="AF216" s="459"/>
      <c r="AG216" s="459"/>
      <c r="AH216" s="459"/>
      <c r="AI216" s="459"/>
      <c r="AJ216" s="458"/>
      <c r="AK216" s="458"/>
      <c r="AL216" s="458"/>
      <c r="AM216" s="458"/>
      <c r="AN216" s="459"/>
      <c r="AO216" s="459"/>
      <c r="AP216" s="459"/>
      <c r="AQ216" s="459"/>
      <c r="AR216" s="459"/>
      <c r="AS216" s="459"/>
      <c r="AT216" s="474"/>
      <c r="AU216" s="459"/>
      <c r="AV216" s="474"/>
      <c r="AW216" s="459"/>
      <c r="AX216" s="459"/>
      <c r="AY216" s="459"/>
      <c r="AZ216" s="459"/>
      <c r="BA216" s="474"/>
      <c r="BB216" s="478"/>
      <c r="BC216" s="459"/>
      <c r="BD216" s="447"/>
      <c r="BE216" s="355"/>
    </row>
    <row r="217" spans="1:57" ht="6" customHeight="1">
      <c r="A217" s="362"/>
      <c r="B217" s="645"/>
      <c r="C217" s="571"/>
      <c r="D217" s="485"/>
      <c r="H217" s="58"/>
      <c r="I217" s="58"/>
      <c r="J217" s="58"/>
      <c r="K217" s="58"/>
      <c r="L217" s="60"/>
      <c r="M217" s="437"/>
      <c r="N217" s="61"/>
      <c r="O217" s="62"/>
      <c r="P217" s="62"/>
      <c r="Q217" s="63"/>
      <c r="R217" s="94"/>
      <c r="S217" s="484"/>
      <c r="U217" s="442"/>
      <c r="V217" s="380"/>
      <c r="W217" s="380"/>
      <c r="X217" s="380"/>
      <c r="Y217" s="471"/>
      <c r="Z217" s="472"/>
      <c r="AA217" s="472"/>
      <c r="AB217" s="472"/>
      <c r="AC217" s="473"/>
      <c r="AD217" s="473"/>
      <c r="AE217" s="473"/>
      <c r="AF217" s="473"/>
      <c r="AG217" s="473"/>
      <c r="AH217" s="473"/>
      <c r="AI217" s="473"/>
      <c r="AJ217" s="473"/>
      <c r="AK217" s="473"/>
      <c r="AL217" s="473"/>
      <c r="AM217" s="473"/>
      <c r="AN217" s="473"/>
      <c r="AO217" s="473"/>
      <c r="AP217" s="473"/>
      <c r="AQ217" s="473"/>
      <c r="AR217" s="473"/>
      <c r="AS217" s="473"/>
      <c r="AT217" s="473"/>
      <c r="AU217" s="473"/>
      <c r="AV217" s="473"/>
      <c r="AW217" s="473"/>
      <c r="AX217" s="473"/>
      <c r="AY217" s="473"/>
      <c r="AZ217" s="473"/>
      <c r="BA217" s="474"/>
      <c r="BB217" s="478"/>
      <c r="BC217" s="473"/>
      <c r="BD217" s="447"/>
      <c r="BE217" s="355"/>
    </row>
    <row r="218" spans="1:57" ht="6" customHeight="1">
      <c r="A218" s="362"/>
      <c r="B218" s="645"/>
      <c r="C218" s="571"/>
      <c r="D218" s="485"/>
      <c r="H218" s="364"/>
      <c r="I218" s="364"/>
      <c r="J218" s="364"/>
      <c r="K218" s="364"/>
      <c r="L218" s="8"/>
      <c r="O218" s="378"/>
      <c r="P218" s="378"/>
      <c r="Q218" s="358"/>
      <c r="R218" s="347"/>
      <c r="S218" s="484"/>
      <c r="U218" s="442"/>
      <c r="V218" s="380"/>
      <c r="W218" s="380"/>
      <c r="X218" s="380"/>
      <c r="Y218" s="471"/>
      <c r="Z218" s="472"/>
      <c r="AA218" s="472"/>
      <c r="AB218" s="472"/>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3"/>
      <c r="AY218" s="473"/>
      <c r="AZ218" s="473"/>
      <c r="BA218" s="474"/>
      <c r="BB218" s="478"/>
      <c r="BC218" s="473"/>
      <c r="BD218" s="447"/>
      <c r="BE218" s="355"/>
    </row>
    <row r="219" spans="1:57" ht="24" customHeight="1">
      <c r="A219" s="362"/>
      <c r="B219" s="645"/>
      <c r="C219" s="646" t="s">
        <v>389</v>
      </c>
      <c r="D219" s="485"/>
      <c r="H219" s="385" t="s">
        <v>334</v>
      </c>
      <c r="I219" s="385"/>
      <c r="J219" s="385"/>
      <c r="K219" s="369" t="s">
        <v>78</v>
      </c>
      <c r="L219" s="370"/>
      <c r="O219" s="410"/>
      <c r="P219" s="372"/>
      <c r="Q219" s="413"/>
      <c r="R219" s="347"/>
      <c r="S219" s="484"/>
      <c r="U219" s="442"/>
      <c r="V219" s="380"/>
      <c r="W219" s="380"/>
      <c r="X219" s="380"/>
      <c r="Y219" s="471"/>
      <c r="Z219" s="472"/>
      <c r="AA219" s="472"/>
      <c r="AB219" s="472"/>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3"/>
      <c r="AY219" s="473"/>
      <c r="AZ219" s="473"/>
      <c r="BA219" s="474"/>
      <c r="BB219" s="478"/>
      <c r="BC219" s="473"/>
      <c r="BD219" s="447"/>
      <c r="BE219" s="355"/>
    </row>
    <row r="220" spans="1:57" ht="24" customHeight="1">
      <c r="A220" s="575"/>
      <c r="B220" s="645"/>
      <c r="C220" s="662">
        <v>0</v>
      </c>
      <c r="D220" s="485"/>
      <c r="H220" s="364"/>
      <c r="I220" s="364"/>
      <c r="J220" s="364"/>
      <c r="K220" s="366" t="s">
        <v>74</v>
      </c>
      <c r="L220" s="8"/>
      <c r="O220" s="378"/>
      <c r="P220" s="378"/>
      <c r="Q220" s="358"/>
      <c r="R220" s="840" t="s">
        <v>179</v>
      </c>
      <c r="S220" s="484"/>
      <c r="U220" s="442"/>
      <c r="V220" s="380"/>
      <c r="W220" s="444">
        <f>IF(C220=1,1,0)</f>
        <v>0</v>
      </c>
      <c r="X220" s="481" t="str">
        <f>H219&amp;"-1"</f>
        <v>G:Q4-1</v>
      </c>
      <c r="Y220" s="456"/>
      <c r="Z220" s="457"/>
      <c r="AA220" s="457"/>
      <c r="AB220" s="457"/>
      <c r="AC220" s="458"/>
      <c r="AD220" s="458"/>
      <c r="AE220" s="458"/>
      <c r="AF220" s="458"/>
      <c r="AG220" s="458"/>
      <c r="AH220" s="458"/>
      <c r="AI220" s="458"/>
      <c r="AJ220" s="458"/>
      <c r="AK220" s="458"/>
      <c r="AL220" s="458"/>
      <c r="AM220" s="458"/>
      <c r="AN220" s="458"/>
      <c r="AO220" s="458"/>
      <c r="AP220" s="458"/>
      <c r="AQ220" s="461">
        <f>IF($C$220=1,1,0)</f>
        <v>0</v>
      </c>
      <c r="AR220" s="458"/>
      <c r="AS220" s="458"/>
      <c r="AT220" s="474"/>
      <c r="AU220" s="458"/>
      <c r="AV220" s="474"/>
      <c r="AW220" s="458"/>
      <c r="AX220" s="458"/>
      <c r="AY220" s="458"/>
      <c r="AZ220" s="458"/>
      <c r="BA220" s="474"/>
      <c r="BB220" s="478"/>
      <c r="BC220" s="458"/>
      <c r="BD220" s="448">
        <f>IF(AND($C220=1),1,0)</f>
        <v>0</v>
      </c>
      <c r="BE220" s="355"/>
    </row>
    <row r="221" spans="1:57" ht="24" customHeight="1">
      <c r="A221" s="362"/>
      <c r="B221" s="645"/>
      <c r="C221" s="571"/>
      <c r="D221" s="485"/>
      <c r="H221" s="364"/>
      <c r="I221" s="364"/>
      <c r="J221" s="364"/>
      <c r="K221" s="366" t="s">
        <v>75</v>
      </c>
      <c r="L221" s="8"/>
      <c r="M221" s="435"/>
      <c r="N221" s="387"/>
      <c r="O221" s="378"/>
      <c r="P221" s="388"/>
      <c r="Q221" s="358"/>
      <c r="R221" s="840"/>
      <c r="S221" s="484"/>
      <c r="U221" s="442"/>
      <c r="V221" s="380"/>
      <c r="W221" s="380"/>
      <c r="X221" s="481" t="str">
        <f>H219&amp;"-2"</f>
        <v>G:Q4-2</v>
      </c>
      <c r="Y221" s="463"/>
      <c r="Z221" s="464"/>
      <c r="AA221" s="464"/>
      <c r="AB221" s="464"/>
      <c r="AC221" s="459"/>
      <c r="AD221" s="459"/>
      <c r="AE221" s="459"/>
      <c r="AF221" s="459"/>
      <c r="AG221" s="459"/>
      <c r="AH221" s="459"/>
      <c r="AI221" s="459"/>
      <c r="AJ221" s="459"/>
      <c r="AK221" s="459"/>
      <c r="AL221" s="459"/>
      <c r="AM221" s="459"/>
      <c r="AN221" s="459"/>
      <c r="AO221" s="459"/>
      <c r="AP221" s="459"/>
      <c r="AQ221" s="459"/>
      <c r="AR221" s="459"/>
      <c r="AS221" s="459"/>
      <c r="AT221" s="459"/>
      <c r="AU221" s="459"/>
      <c r="AV221" s="459"/>
      <c r="AW221" s="459"/>
      <c r="AX221" s="459"/>
      <c r="AY221" s="459"/>
      <c r="AZ221" s="459"/>
      <c r="BA221" s="474"/>
      <c r="BB221" s="478"/>
      <c r="BC221" s="459"/>
      <c r="BD221" s="447"/>
      <c r="BE221" s="355"/>
    </row>
    <row r="222" spans="1:57" ht="6" customHeight="1">
      <c r="A222" s="362"/>
      <c r="B222" s="645"/>
      <c r="C222" s="571"/>
      <c r="D222" s="485"/>
      <c r="H222" s="58"/>
      <c r="I222" s="58"/>
      <c r="J222" s="58"/>
      <c r="K222" s="58"/>
      <c r="L222" s="60"/>
      <c r="M222" s="438"/>
      <c r="N222" s="69"/>
      <c r="O222" s="62"/>
      <c r="P222" s="62"/>
      <c r="Q222" s="63"/>
      <c r="R222" s="94"/>
      <c r="S222" s="484"/>
      <c r="U222" s="442"/>
      <c r="V222" s="380"/>
      <c r="W222" s="380"/>
      <c r="X222" s="380"/>
      <c r="Y222" s="471"/>
      <c r="Z222" s="472"/>
      <c r="AA222" s="472"/>
      <c r="AB222" s="472"/>
      <c r="AC222" s="473"/>
      <c r="AD222" s="473"/>
      <c r="AE222" s="473"/>
      <c r="AF222" s="473"/>
      <c r="AG222" s="473"/>
      <c r="AH222" s="473"/>
      <c r="AI222" s="473"/>
      <c r="AJ222" s="473"/>
      <c r="AK222" s="473"/>
      <c r="AL222" s="473"/>
      <c r="AM222" s="473"/>
      <c r="AN222" s="473"/>
      <c r="AO222" s="473"/>
      <c r="AP222" s="473"/>
      <c r="AQ222" s="473"/>
      <c r="AR222" s="473"/>
      <c r="AS222" s="473"/>
      <c r="AT222" s="473"/>
      <c r="AU222" s="473"/>
      <c r="AV222" s="473"/>
      <c r="AW222" s="473"/>
      <c r="AX222" s="473"/>
      <c r="AY222" s="473"/>
      <c r="AZ222" s="473"/>
      <c r="BA222" s="474"/>
      <c r="BB222" s="478"/>
      <c r="BC222" s="473"/>
      <c r="BD222" s="447"/>
      <c r="BE222" s="355"/>
    </row>
    <row r="223" spans="1:57" ht="6" customHeight="1">
      <c r="A223" s="362"/>
      <c r="B223" s="645"/>
      <c r="C223" s="571"/>
      <c r="D223" s="485"/>
      <c r="H223" s="364"/>
      <c r="I223" s="364"/>
      <c r="J223" s="364"/>
      <c r="K223" s="364"/>
      <c r="L223" s="8"/>
      <c r="M223" s="435"/>
      <c r="N223" s="387"/>
      <c r="O223" s="388"/>
      <c r="P223" s="388"/>
      <c r="Q223" s="358"/>
      <c r="R223" s="347"/>
      <c r="S223" s="484"/>
      <c r="U223" s="442"/>
      <c r="V223" s="380"/>
      <c r="W223" s="380"/>
      <c r="X223" s="380"/>
      <c r="Y223" s="471"/>
      <c r="Z223" s="472"/>
      <c r="AA223" s="472"/>
      <c r="AB223" s="472"/>
      <c r="AC223" s="473"/>
      <c r="AD223" s="473"/>
      <c r="AE223" s="473"/>
      <c r="AF223" s="473"/>
      <c r="AG223" s="473"/>
      <c r="AH223" s="473"/>
      <c r="AI223" s="473"/>
      <c r="AJ223" s="473"/>
      <c r="AK223" s="473"/>
      <c r="AL223" s="473"/>
      <c r="AM223" s="473"/>
      <c r="AN223" s="473"/>
      <c r="AO223" s="473"/>
      <c r="AP223" s="473"/>
      <c r="AQ223" s="473"/>
      <c r="AR223" s="473"/>
      <c r="AS223" s="473"/>
      <c r="AT223" s="473"/>
      <c r="AU223" s="473"/>
      <c r="AV223" s="473"/>
      <c r="AW223" s="473"/>
      <c r="AX223" s="473"/>
      <c r="AY223" s="473"/>
      <c r="AZ223" s="473"/>
      <c r="BA223" s="474"/>
      <c r="BB223" s="478"/>
      <c r="BC223" s="473"/>
      <c r="BD223" s="447"/>
      <c r="BE223" s="355"/>
    </row>
    <row r="224" spans="1:57" ht="24" customHeight="1">
      <c r="A224" s="362"/>
      <c r="B224" s="645"/>
      <c r="C224" s="646" t="s">
        <v>390</v>
      </c>
      <c r="D224" s="485"/>
      <c r="H224" s="385" t="s">
        <v>336</v>
      </c>
      <c r="I224" s="385"/>
      <c r="J224" s="385"/>
      <c r="K224" s="369" t="s">
        <v>88</v>
      </c>
      <c r="L224" s="370"/>
      <c r="O224" s="410"/>
      <c r="P224" s="372"/>
      <c r="Q224" s="413"/>
      <c r="R224" s="347"/>
      <c r="S224" s="484"/>
      <c r="U224" s="442"/>
      <c r="V224" s="380"/>
      <c r="W224" s="380"/>
      <c r="X224" s="380"/>
      <c r="Y224" s="471"/>
      <c r="Z224" s="472"/>
      <c r="AA224" s="472"/>
      <c r="AB224" s="472"/>
      <c r="AC224" s="473"/>
      <c r="AD224" s="473"/>
      <c r="AE224" s="473"/>
      <c r="AF224" s="473"/>
      <c r="AG224" s="473"/>
      <c r="AH224" s="473"/>
      <c r="AI224" s="473"/>
      <c r="AJ224" s="473"/>
      <c r="AK224" s="473"/>
      <c r="AL224" s="473"/>
      <c r="AM224" s="473"/>
      <c r="AN224" s="473"/>
      <c r="AO224" s="473"/>
      <c r="AP224" s="473"/>
      <c r="AQ224" s="473"/>
      <c r="AR224" s="473"/>
      <c r="AS224" s="473"/>
      <c r="AT224" s="473"/>
      <c r="AU224" s="473"/>
      <c r="AV224" s="473"/>
      <c r="AW224" s="473"/>
      <c r="AX224" s="473"/>
      <c r="AY224" s="473"/>
      <c r="AZ224" s="473"/>
      <c r="BA224" s="474"/>
      <c r="BB224" s="478"/>
      <c r="BC224" s="473"/>
      <c r="BD224" s="447"/>
      <c r="BE224" s="355"/>
    </row>
    <row r="225" spans="1:57" ht="24" customHeight="1">
      <c r="A225" s="575"/>
      <c r="B225" s="645"/>
      <c r="C225" s="662">
        <v>0</v>
      </c>
      <c r="D225" s="485"/>
      <c r="H225" s="364"/>
      <c r="I225" s="364"/>
      <c r="J225" s="364"/>
      <c r="K225" s="366" t="s">
        <v>74</v>
      </c>
      <c r="L225" s="8"/>
      <c r="O225" s="378"/>
      <c r="P225" s="378"/>
      <c r="Q225" s="358"/>
      <c r="R225" s="840" t="s">
        <v>179</v>
      </c>
      <c r="S225" s="484"/>
      <c r="U225" s="452"/>
      <c r="V225" s="443">
        <f>IF(AND(C225=1),5,0)</f>
        <v>0</v>
      </c>
      <c r="W225" s="444">
        <f>IF(C225=1,1,0)</f>
        <v>0</v>
      </c>
      <c r="X225" s="481" t="str">
        <f>H224&amp;"-1"</f>
        <v>G:Q5-1</v>
      </c>
      <c r="Y225" s="471"/>
      <c r="Z225" s="472"/>
      <c r="AA225" s="472"/>
      <c r="AB225" s="472"/>
      <c r="AC225" s="473"/>
      <c r="AD225" s="473"/>
      <c r="AE225" s="473"/>
      <c r="AF225" s="473"/>
      <c r="AG225" s="473"/>
      <c r="AH225" s="473"/>
      <c r="AI225" s="473"/>
      <c r="AJ225" s="458"/>
      <c r="AK225" s="458"/>
      <c r="AL225" s="458"/>
      <c r="AM225" s="458"/>
      <c r="AN225" s="473"/>
      <c r="AO225" s="473"/>
      <c r="AP225" s="473"/>
      <c r="AQ225" s="473"/>
      <c r="AR225" s="473"/>
      <c r="AS225" s="473"/>
      <c r="AT225" s="474"/>
      <c r="AU225" s="473"/>
      <c r="AV225" s="474"/>
      <c r="AW225" s="473"/>
      <c r="AX225" s="473"/>
      <c r="AY225" s="473"/>
      <c r="AZ225" s="473"/>
      <c r="BA225" s="474"/>
      <c r="BB225" s="478"/>
      <c r="BC225" s="473"/>
      <c r="BD225" s="448">
        <f>IF(AND($C225=1),1,0)</f>
        <v>0</v>
      </c>
      <c r="BE225" s="355"/>
    </row>
    <row r="226" spans="1:57" ht="24" customHeight="1">
      <c r="A226" s="362"/>
      <c r="B226" s="645"/>
      <c r="C226" s="571"/>
      <c r="D226" s="485"/>
      <c r="H226" s="364"/>
      <c r="I226" s="364"/>
      <c r="J226" s="364"/>
      <c r="K226" s="366" t="s">
        <v>75</v>
      </c>
      <c r="L226" s="8"/>
      <c r="O226" s="378"/>
      <c r="P226" s="378"/>
      <c r="Q226" s="358"/>
      <c r="R226" s="840"/>
      <c r="S226" s="484"/>
      <c r="U226" s="442"/>
      <c r="V226" s="380"/>
      <c r="W226" s="380"/>
      <c r="X226" s="481" t="str">
        <f>H224&amp;"-2"</f>
        <v>G:Q5-2</v>
      </c>
      <c r="Y226" s="463"/>
      <c r="Z226" s="464"/>
      <c r="AA226" s="464"/>
      <c r="AB226" s="464"/>
      <c r="AC226" s="459"/>
      <c r="AD226" s="459"/>
      <c r="AE226" s="459"/>
      <c r="AF226" s="459"/>
      <c r="AG226" s="459"/>
      <c r="AH226" s="459"/>
      <c r="AI226" s="459"/>
      <c r="AJ226" s="458"/>
      <c r="AK226" s="458"/>
      <c r="AL226" s="458"/>
      <c r="AM226" s="458"/>
      <c r="AN226" s="459"/>
      <c r="AO226" s="459"/>
      <c r="AP226" s="459"/>
      <c r="AQ226" s="459"/>
      <c r="AR226" s="459"/>
      <c r="AS226" s="459"/>
      <c r="AT226" s="474"/>
      <c r="AU226" s="459"/>
      <c r="AV226" s="474"/>
      <c r="AW226" s="459"/>
      <c r="AX226" s="459"/>
      <c r="AY226" s="459"/>
      <c r="AZ226" s="459"/>
      <c r="BA226" s="474"/>
      <c r="BB226" s="478"/>
      <c r="BC226" s="459"/>
      <c r="BD226" s="447"/>
      <c r="BE226" s="355"/>
    </row>
    <row r="227" spans="1:57" ht="6" customHeight="1">
      <c r="A227" s="362"/>
      <c r="B227" s="645"/>
      <c r="C227" s="571"/>
      <c r="D227" s="485"/>
      <c r="H227" s="58"/>
      <c r="I227" s="58"/>
      <c r="J227" s="58"/>
      <c r="K227" s="58"/>
      <c r="L227" s="60"/>
      <c r="M227" s="437"/>
      <c r="N227" s="61"/>
      <c r="O227" s="62"/>
      <c r="P227" s="62"/>
      <c r="Q227" s="63"/>
      <c r="R227" s="94"/>
      <c r="S227" s="484"/>
      <c r="U227" s="442"/>
      <c r="V227" s="380"/>
      <c r="W227" s="380"/>
      <c r="X227" s="380"/>
      <c r="Y227" s="471"/>
      <c r="Z227" s="472"/>
      <c r="AA227" s="472"/>
      <c r="AB227" s="472"/>
      <c r="AC227" s="473"/>
      <c r="AD227" s="473"/>
      <c r="AE227" s="473"/>
      <c r="AF227" s="473"/>
      <c r="AG227" s="473"/>
      <c r="AH227" s="473"/>
      <c r="AI227" s="473"/>
      <c r="AJ227" s="601"/>
      <c r="AK227" s="601"/>
      <c r="AL227" s="601"/>
      <c r="AM227" s="601"/>
      <c r="AN227" s="473"/>
      <c r="AO227" s="473"/>
      <c r="AP227" s="473"/>
      <c r="AQ227" s="473"/>
      <c r="AR227" s="473"/>
      <c r="AS227" s="473"/>
      <c r="AT227" s="473"/>
      <c r="AU227" s="473"/>
      <c r="AV227" s="473"/>
      <c r="AW227" s="473"/>
      <c r="AX227" s="473"/>
      <c r="AY227" s="473"/>
      <c r="AZ227" s="473"/>
      <c r="BA227" s="474"/>
      <c r="BB227" s="478"/>
      <c r="BC227" s="473"/>
      <c r="BD227" s="447"/>
      <c r="BE227" s="355"/>
    </row>
    <row r="228" spans="1:57" ht="6" customHeight="1">
      <c r="A228" s="362"/>
      <c r="B228" s="645"/>
      <c r="C228" s="571"/>
      <c r="D228" s="485"/>
      <c r="H228" s="238"/>
      <c r="I228" s="238"/>
      <c r="J228" s="238"/>
      <c r="K228" s="238"/>
      <c r="L228" s="8"/>
      <c r="O228" s="378"/>
      <c r="P228" s="378"/>
      <c r="Q228" s="358"/>
      <c r="R228" s="347"/>
      <c r="S228" s="484"/>
      <c r="U228" s="442"/>
      <c r="V228" s="380"/>
      <c r="W228" s="380"/>
      <c r="X228" s="380"/>
      <c r="Y228" s="471"/>
      <c r="Z228" s="472"/>
      <c r="AA228" s="472"/>
      <c r="AB228" s="472"/>
      <c r="AC228" s="473"/>
      <c r="AD228" s="473"/>
      <c r="AE228" s="473"/>
      <c r="AF228" s="473"/>
      <c r="AG228" s="473"/>
      <c r="AH228" s="473"/>
      <c r="AI228" s="473"/>
      <c r="AJ228" s="473"/>
      <c r="AK228" s="473"/>
      <c r="AL228" s="473"/>
      <c r="AM228" s="473"/>
      <c r="AN228" s="473"/>
      <c r="AO228" s="473"/>
      <c r="AP228" s="473"/>
      <c r="AQ228" s="473"/>
      <c r="AR228" s="473"/>
      <c r="AS228" s="473"/>
      <c r="AT228" s="473"/>
      <c r="AU228" s="473"/>
      <c r="AV228" s="473"/>
      <c r="AW228" s="473"/>
      <c r="AX228" s="473"/>
      <c r="AY228" s="473"/>
      <c r="AZ228" s="473"/>
      <c r="BA228" s="474"/>
      <c r="BB228" s="478"/>
      <c r="BC228" s="473"/>
      <c r="BD228" s="447"/>
      <c r="BE228" s="355"/>
    </row>
    <row r="229" spans="1:57" ht="24" customHeight="1">
      <c r="A229" s="362"/>
      <c r="B229" s="645"/>
      <c r="C229" s="646" t="s">
        <v>391</v>
      </c>
      <c r="D229" s="485"/>
      <c r="H229" s="389" t="s">
        <v>337</v>
      </c>
      <c r="I229" s="415"/>
      <c r="J229" s="415"/>
      <c r="K229" s="391" t="s">
        <v>184</v>
      </c>
      <c r="L229" s="370"/>
      <c r="O229" s="410"/>
      <c r="P229" s="392"/>
      <c r="Q229" s="416"/>
      <c r="R229" s="347"/>
      <c r="S229" s="484"/>
      <c r="U229" s="442"/>
      <c r="V229" s="380"/>
      <c r="W229" s="380"/>
      <c r="X229" s="380"/>
      <c r="Y229" s="471"/>
      <c r="Z229" s="472"/>
      <c r="AA229" s="472"/>
      <c r="AB229" s="472"/>
      <c r="AC229" s="473"/>
      <c r="AD229" s="473"/>
      <c r="AE229" s="473"/>
      <c r="AF229" s="473"/>
      <c r="AG229" s="473"/>
      <c r="AH229" s="473"/>
      <c r="AI229" s="473"/>
      <c r="AJ229" s="473"/>
      <c r="AK229" s="473"/>
      <c r="AL229" s="473"/>
      <c r="AM229" s="473"/>
      <c r="AN229" s="473"/>
      <c r="AO229" s="473"/>
      <c r="AP229" s="473"/>
      <c r="AQ229" s="473"/>
      <c r="AR229" s="473"/>
      <c r="AS229" s="473"/>
      <c r="AT229" s="473"/>
      <c r="AU229" s="473"/>
      <c r="AV229" s="473"/>
      <c r="AW229" s="473"/>
      <c r="AX229" s="473"/>
      <c r="AY229" s="473"/>
      <c r="AZ229" s="473"/>
      <c r="BA229" s="474"/>
      <c r="BB229" s="478"/>
      <c r="BC229" s="473"/>
      <c r="BD229" s="447"/>
      <c r="BE229" s="355"/>
    </row>
    <row r="230" spans="1:57" ht="24" customHeight="1">
      <c r="A230" s="575"/>
      <c r="B230" s="645"/>
      <c r="C230" s="662">
        <v>0</v>
      </c>
      <c r="D230" s="485"/>
      <c r="H230" s="364"/>
      <c r="I230" s="364"/>
      <c r="J230" s="364"/>
      <c r="K230" s="366" t="s">
        <v>74</v>
      </c>
      <c r="O230" s="380"/>
      <c r="P230" s="380"/>
      <c r="Q230" s="412"/>
      <c r="R230" s="840" t="s">
        <v>179</v>
      </c>
      <c r="S230" s="484"/>
      <c r="U230" s="442"/>
      <c r="V230" s="380"/>
      <c r="W230" s="444">
        <f>IF(C230=1,1,0)</f>
        <v>0</v>
      </c>
      <c r="X230" s="481" t="str">
        <f>H229&amp;"-1"</f>
        <v>G:Q6-1</v>
      </c>
      <c r="Y230" s="456"/>
      <c r="Z230" s="457"/>
      <c r="AA230" s="457"/>
      <c r="AB230" s="457"/>
      <c r="AC230" s="458"/>
      <c r="AD230" s="458"/>
      <c r="AE230" s="458"/>
      <c r="AF230" s="458"/>
      <c r="AG230" s="458"/>
      <c r="AH230" s="458"/>
      <c r="AI230" s="458"/>
      <c r="AJ230" s="458"/>
      <c r="AK230" s="458"/>
      <c r="AL230" s="458"/>
      <c r="AM230" s="458"/>
      <c r="AN230" s="458"/>
      <c r="AO230" s="458"/>
      <c r="AP230" s="458"/>
      <c r="AQ230" s="458"/>
      <c r="AR230" s="458"/>
      <c r="AS230" s="461">
        <f>IF(AND($C230=1),1,0)</f>
        <v>0</v>
      </c>
      <c r="AT230" s="474"/>
      <c r="AU230" s="458"/>
      <c r="AV230" s="474"/>
      <c r="AW230" s="458"/>
      <c r="AX230" s="458"/>
      <c r="AY230" s="458"/>
      <c r="AZ230" s="458"/>
      <c r="BA230" s="474"/>
      <c r="BB230" s="478"/>
      <c r="BC230" s="458"/>
      <c r="BD230" s="448">
        <f>IF(AND($C230=1),1,0)</f>
        <v>0</v>
      </c>
      <c r="BE230" s="355"/>
    </row>
    <row r="231" spans="1:57" ht="24" customHeight="1">
      <c r="A231" s="362"/>
      <c r="B231" s="645"/>
      <c r="C231" s="571"/>
      <c r="D231" s="485"/>
      <c r="H231" s="364"/>
      <c r="I231" s="364"/>
      <c r="J231" s="364"/>
      <c r="K231" s="366" t="s">
        <v>75</v>
      </c>
      <c r="L231" s="8"/>
      <c r="O231" s="380"/>
      <c r="P231" s="380"/>
      <c r="Q231" s="381"/>
      <c r="R231" s="840"/>
      <c r="S231" s="484"/>
      <c r="U231" s="442"/>
      <c r="V231" s="380"/>
      <c r="W231" s="380"/>
      <c r="X231" s="481" t="str">
        <f>H229&amp;"-2"</f>
        <v>G:Q6-2</v>
      </c>
      <c r="Y231" s="463"/>
      <c r="Z231" s="464"/>
      <c r="AA231" s="464"/>
      <c r="AB231" s="464"/>
      <c r="AC231" s="459"/>
      <c r="AD231" s="459"/>
      <c r="AE231" s="459"/>
      <c r="AF231" s="459"/>
      <c r="AG231" s="459"/>
      <c r="AH231" s="459"/>
      <c r="AI231" s="459"/>
      <c r="AJ231" s="459"/>
      <c r="AK231" s="459"/>
      <c r="AL231" s="459"/>
      <c r="AM231" s="459"/>
      <c r="AN231" s="459"/>
      <c r="AO231" s="459"/>
      <c r="AP231" s="459"/>
      <c r="AQ231" s="459"/>
      <c r="AR231" s="459"/>
      <c r="AS231" s="459"/>
      <c r="AT231" s="459"/>
      <c r="AU231" s="459"/>
      <c r="AV231" s="459"/>
      <c r="AW231" s="459"/>
      <c r="AX231" s="459"/>
      <c r="AY231" s="459"/>
      <c r="AZ231" s="459"/>
      <c r="BA231" s="474"/>
      <c r="BB231" s="478"/>
      <c r="BC231" s="459"/>
      <c r="BD231" s="447"/>
      <c r="BE231" s="355"/>
    </row>
    <row r="232" spans="1:57" s="31" customFormat="1" ht="6" customHeight="1">
      <c r="A232" s="362"/>
      <c r="B232" s="645"/>
      <c r="C232" s="571"/>
      <c r="D232" s="485"/>
      <c r="G232" s="35"/>
      <c r="H232" s="58"/>
      <c r="I232" s="58"/>
      <c r="J232" s="58"/>
      <c r="K232" s="58"/>
      <c r="L232" s="60"/>
      <c r="M232" s="437"/>
      <c r="N232" s="61"/>
      <c r="O232" s="62"/>
      <c r="P232" s="62"/>
      <c r="Q232" s="64"/>
      <c r="R232" s="94"/>
      <c r="S232" s="486"/>
      <c r="T232" s="5"/>
      <c r="U232" s="442"/>
      <c r="V232" s="380"/>
      <c r="W232" s="380"/>
      <c r="X232" s="380"/>
      <c r="Y232" s="471"/>
      <c r="Z232" s="472"/>
      <c r="AA232" s="472"/>
      <c r="AB232" s="472"/>
      <c r="AC232" s="473"/>
      <c r="AD232" s="473"/>
      <c r="AE232" s="473"/>
      <c r="AF232" s="473"/>
      <c r="AG232" s="473"/>
      <c r="AH232" s="473"/>
      <c r="AI232" s="473"/>
      <c r="AJ232" s="473"/>
      <c r="AK232" s="473"/>
      <c r="AL232" s="473"/>
      <c r="AM232" s="473"/>
      <c r="AN232" s="473"/>
      <c r="AO232" s="473"/>
      <c r="AP232" s="473"/>
      <c r="AQ232" s="473"/>
      <c r="AR232" s="473"/>
      <c r="AS232" s="473"/>
      <c r="AT232" s="473"/>
      <c r="AU232" s="473"/>
      <c r="AV232" s="473"/>
      <c r="AW232" s="473"/>
      <c r="AX232" s="473"/>
      <c r="AY232" s="473"/>
      <c r="AZ232" s="473"/>
      <c r="BA232" s="474"/>
      <c r="BB232" s="478"/>
      <c r="BC232" s="473"/>
      <c r="BD232" s="447"/>
      <c r="BE232" s="395"/>
    </row>
    <row r="233" spans="1:57" ht="6" customHeight="1">
      <c r="A233" s="362"/>
      <c r="B233" s="645"/>
      <c r="C233" s="571"/>
      <c r="D233" s="485"/>
      <c r="H233" s="364"/>
      <c r="I233" s="364"/>
      <c r="J233" s="364"/>
      <c r="K233" s="364"/>
      <c r="L233" s="8"/>
      <c r="O233" s="378"/>
      <c r="P233" s="378"/>
      <c r="Q233" s="358"/>
      <c r="R233" s="347"/>
      <c r="S233" s="484"/>
      <c r="U233" s="442"/>
      <c r="V233" s="380"/>
      <c r="W233" s="380"/>
      <c r="X233" s="380"/>
      <c r="Y233" s="471"/>
      <c r="Z233" s="472"/>
      <c r="AA233" s="472"/>
      <c r="AB233" s="472"/>
      <c r="AC233" s="473"/>
      <c r="AD233" s="473"/>
      <c r="AE233" s="473"/>
      <c r="AF233" s="473"/>
      <c r="AG233" s="473"/>
      <c r="AH233" s="473"/>
      <c r="AI233" s="473"/>
      <c r="AJ233" s="473"/>
      <c r="AK233" s="473"/>
      <c r="AL233" s="473"/>
      <c r="AM233" s="473"/>
      <c r="AN233" s="473"/>
      <c r="AO233" s="473"/>
      <c r="AP233" s="473"/>
      <c r="AQ233" s="473"/>
      <c r="AR233" s="473"/>
      <c r="AS233" s="473"/>
      <c r="AT233" s="473"/>
      <c r="AU233" s="473"/>
      <c r="AV233" s="473"/>
      <c r="AW233" s="473"/>
      <c r="AX233" s="473"/>
      <c r="AY233" s="473"/>
      <c r="AZ233" s="473"/>
      <c r="BA233" s="474"/>
      <c r="BB233" s="478"/>
      <c r="BC233" s="473"/>
      <c r="BD233" s="447"/>
      <c r="BE233" s="355"/>
    </row>
    <row r="234" spans="1:57" ht="24" customHeight="1">
      <c r="A234" s="362"/>
      <c r="B234" s="645"/>
      <c r="C234" s="646" t="s">
        <v>392</v>
      </c>
      <c r="D234" s="485"/>
      <c r="H234" s="389" t="s">
        <v>338</v>
      </c>
      <c r="I234" s="415"/>
      <c r="J234" s="415"/>
      <c r="K234" s="391" t="s">
        <v>200</v>
      </c>
      <c r="L234" s="370"/>
      <c r="O234" s="410"/>
      <c r="P234" s="392"/>
      <c r="Q234" s="416"/>
      <c r="R234" s="347"/>
      <c r="S234" s="484"/>
      <c r="U234" s="442"/>
      <c r="V234" s="380"/>
      <c r="W234" s="380"/>
      <c r="X234" s="380"/>
      <c r="Y234" s="471"/>
      <c r="Z234" s="472"/>
      <c r="AA234" s="472"/>
      <c r="AB234" s="472"/>
      <c r="AC234" s="473"/>
      <c r="AD234" s="473"/>
      <c r="AE234" s="473"/>
      <c r="AF234" s="473"/>
      <c r="AG234" s="473"/>
      <c r="AH234" s="473"/>
      <c r="AI234" s="473"/>
      <c r="AJ234" s="473"/>
      <c r="AK234" s="473"/>
      <c r="AL234" s="473"/>
      <c r="AM234" s="473"/>
      <c r="AN234" s="473"/>
      <c r="AO234" s="473"/>
      <c r="AP234" s="473"/>
      <c r="AQ234" s="473"/>
      <c r="AR234" s="473"/>
      <c r="AS234" s="473"/>
      <c r="AT234" s="473"/>
      <c r="AU234" s="473"/>
      <c r="AV234" s="473"/>
      <c r="AW234" s="473"/>
      <c r="AX234" s="473"/>
      <c r="AY234" s="473"/>
      <c r="AZ234" s="473"/>
      <c r="BA234" s="474"/>
      <c r="BB234" s="478"/>
      <c r="BC234" s="473"/>
      <c r="BD234" s="447"/>
      <c r="BE234" s="355"/>
    </row>
    <row r="235" spans="1:57" ht="24" customHeight="1">
      <c r="A235" s="575"/>
      <c r="B235" s="645"/>
      <c r="C235" s="662">
        <v>0</v>
      </c>
      <c r="D235" s="485"/>
      <c r="H235" s="364"/>
      <c r="I235" s="364"/>
      <c r="J235" s="364"/>
      <c r="K235" s="366" t="s">
        <v>74</v>
      </c>
      <c r="O235" s="380"/>
      <c r="P235" s="380"/>
      <c r="Q235" s="412"/>
      <c r="R235" s="840" t="s">
        <v>179</v>
      </c>
      <c r="S235" s="484"/>
      <c r="U235" s="442"/>
      <c r="V235" s="380"/>
      <c r="W235" s="444">
        <f>IF(C235=1,1,0)</f>
        <v>0</v>
      </c>
      <c r="X235" s="481" t="str">
        <f>H234&amp;"-1"</f>
        <v>G:Q7-1</v>
      </c>
      <c r="Y235" s="463"/>
      <c r="Z235" s="464"/>
      <c r="AA235" s="464"/>
      <c r="AB235" s="464"/>
      <c r="AC235" s="459"/>
      <c r="AD235" s="459"/>
      <c r="AE235" s="459"/>
      <c r="AF235" s="459"/>
      <c r="AG235" s="459"/>
      <c r="AH235" s="459"/>
      <c r="AI235" s="459"/>
      <c r="AJ235" s="458"/>
      <c r="AK235" s="458"/>
      <c r="AL235" s="458"/>
      <c r="AM235" s="458"/>
      <c r="AN235" s="459"/>
      <c r="AO235" s="459"/>
      <c r="AP235" s="459"/>
      <c r="AQ235" s="459"/>
      <c r="AR235" s="459"/>
      <c r="AS235" s="459"/>
      <c r="AT235" s="474"/>
      <c r="AU235" s="459"/>
      <c r="AV235" s="474"/>
      <c r="AW235" s="459"/>
      <c r="AX235" s="459"/>
      <c r="AY235" s="459"/>
      <c r="AZ235" s="459"/>
      <c r="BA235" s="474"/>
      <c r="BB235" s="478"/>
      <c r="BC235" s="459"/>
      <c r="BD235" s="448">
        <f>IF(AND($C235=1),1,0)</f>
        <v>0</v>
      </c>
      <c r="BE235" s="355"/>
    </row>
    <row r="236" spans="1:57" ht="24" customHeight="1">
      <c r="A236" s="362"/>
      <c r="B236" s="645"/>
      <c r="C236" s="571"/>
      <c r="D236" s="485"/>
      <c r="H236" s="364"/>
      <c r="I236" s="364"/>
      <c r="J236" s="364"/>
      <c r="K236" s="366" t="s">
        <v>75</v>
      </c>
      <c r="L236" s="8"/>
      <c r="O236" s="380"/>
      <c r="P236" s="380"/>
      <c r="Q236" s="381"/>
      <c r="R236" s="840"/>
      <c r="S236" s="484"/>
      <c r="U236" s="220"/>
      <c r="V236" s="34"/>
      <c r="X236" s="481" t="str">
        <f>H234&amp;"-2"</f>
        <v>G:Q7-2</v>
      </c>
      <c r="Y236" s="467"/>
      <c r="Z236" s="468"/>
      <c r="AA236" s="468"/>
      <c r="AB236" s="468"/>
      <c r="AC236" s="469"/>
      <c r="AD236" s="469"/>
      <c r="AE236" s="469"/>
      <c r="AF236" s="469"/>
      <c r="AG236" s="469"/>
      <c r="AH236" s="469"/>
      <c r="AI236" s="469"/>
      <c r="AJ236" s="602"/>
      <c r="AK236" s="602"/>
      <c r="AL236" s="602"/>
      <c r="AM236" s="602"/>
      <c r="AN236" s="469"/>
      <c r="AO236" s="469"/>
      <c r="AP236" s="469"/>
      <c r="AQ236" s="469"/>
      <c r="AR236" s="469"/>
      <c r="AS236" s="469"/>
      <c r="AT236" s="475"/>
      <c r="AU236" s="469"/>
      <c r="AV236" s="475"/>
      <c r="AW236" s="469"/>
      <c r="AX236" s="469"/>
      <c r="AY236" s="469"/>
      <c r="AZ236" s="469"/>
      <c r="BA236" s="475"/>
      <c r="BB236" s="479"/>
      <c r="BC236" s="469"/>
      <c r="BD236" s="450"/>
      <c r="BE236" s="355"/>
    </row>
    <row r="237" spans="1:57" s="31" customFormat="1" ht="6" customHeight="1">
      <c r="A237" s="577"/>
      <c r="B237" s="645"/>
      <c r="C237" s="571"/>
      <c r="D237" s="485"/>
      <c r="F237" s="38"/>
      <c r="G237" s="35"/>
      <c r="H237" s="58"/>
      <c r="I237" s="58"/>
      <c r="J237" s="58"/>
      <c r="K237" s="58"/>
      <c r="L237" s="60"/>
      <c r="M237" s="437"/>
      <c r="N237" s="61"/>
      <c r="O237" s="62"/>
      <c r="P237" s="62"/>
      <c r="Q237" s="64"/>
      <c r="R237" s="94"/>
      <c r="S237" s="486"/>
      <c r="T237" s="5"/>
      <c r="U237" s="220"/>
      <c r="V237" s="34"/>
      <c r="W237" s="34"/>
      <c r="X237" s="34"/>
      <c r="Y237" s="504"/>
      <c r="Z237" s="505"/>
      <c r="AA237" s="505"/>
      <c r="AB237" s="505"/>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476"/>
      <c r="BB237" s="476"/>
      <c r="BC237" s="356"/>
      <c r="BD237" s="451"/>
      <c r="BE237" s="395"/>
    </row>
    <row r="238" spans="1:57" s="31" customFormat="1" ht="6" customHeight="1" thickBot="1">
      <c r="A238" s="577"/>
      <c r="B238" s="645"/>
      <c r="C238" s="571"/>
      <c r="D238" s="485"/>
      <c r="F238" s="38"/>
      <c r="G238" s="35"/>
      <c r="H238" s="364"/>
      <c r="I238" s="364"/>
      <c r="J238" s="364"/>
      <c r="K238" s="364"/>
      <c r="L238" s="8"/>
      <c r="M238" s="38"/>
      <c r="N238" s="35"/>
      <c r="O238" s="378"/>
      <c r="P238" s="378"/>
      <c r="Q238" s="396"/>
      <c r="R238" s="347"/>
      <c r="S238" s="486"/>
      <c r="T238" s="5"/>
      <c r="U238" s="454"/>
      <c r="V238" s="455"/>
      <c r="W238" s="455"/>
      <c r="X238" s="34"/>
      <c r="Y238" s="504"/>
      <c r="Z238" s="505"/>
      <c r="AA238" s="505"/>
      <c r="AB238" s="505"/>
      <c r="AC238" s="356"/>
      <c r="AD238" s="356"/>
      <c r="AE238" s="356"/>
      <c r="AF238" s="356"/>
      <c r="AG238" s="356"/>
      <c r="AH238" s="356"/>
      <c r="AI238" s="356"/>
      <c r="AJ238" s="356"/>
      <c r="AK238" s="356"/>
      <c r="AL238" s="356"/>
      <c r="AM238" s="356"/>
      <c r="AN238" s="356"/>
      <c r="AO238" s="356"/>
      <c r="AP238" s="356"/>
      <c r="AQ238" s="356"/>
      <c r="AR238" s="356"/>
      <c r="AS238" s="356"/>
      <c r="AT238" s="356"/>
      <c r="AU238" s="356"/>
      <c r="AV238" s="356"/>
      <c r="AW238" s="356"/>
      <c r="AX238" s="356"/>
      <c r="AY238" s="356"/>
      <c r="AZ238" s="356"/>
      <c r="BA238" s="476"/>
      <c r="BB238" s="476"/>
      <c r="BC238" s="356"/>
      <c r="BD238" s="451"/>
      <c r="BE238" s="395"/>
    </row>
    <row r="239" spans="1:57" ht="23.25" customHeight="1" thickBot="1">
      <c r="A239" s="577"/>
      <c r="B239" s="661" t="s">
        <v>393</v>
      </c>
      <c r="C239" s="660">
        <f>IF(AND(C205&gt;0,C210&gt;0,C215&gt;0,C220&gt;0,C225&gt;0,C230&gt;0,C235&gt;0),1,0)</f>
        <v>0</v>
      </c>
      <c r="D239" s="516"/>
      <c r="E239" s="56"/>
      <c r="F239" s="600"/>
      <c r="G239" s="57"/>
      <c r="H239" s="67"/>
      <c r="I239" s="66"/>
      <c r="J239" s="66"/>
      <c r="K239" s="90"/>
      <c r="L239" s="91"/>
      <c r="M239" s="439"/>
      <c r="N239" s="90"/>
      <c r="O239" s="92"/>
      <c r="P239" s="92"/>
      <c r="Q239" s="93" t="str">
        <f>IF(C205=0,"G:Q1  ","")&amp;IF(C210=0,"G:Q2  ","")&amp;IF(C215=0,"G:Q3  ","")&amp;IF(C220=0,"G:Q4  ","")&amp;IF(C225=0,"G:Q5  ","")&amp;IF(C230=0,"G:Q6  ","")&amp;IF(C235=0,"G:Q7  ","")&amp;" のチェックを入れてください　"</f>
        <v>G:Q1  G:Q2  G:Q3  G:Q4  G:Q5  G:Q6  G:Q7   のチェックを入れてください　</v>
      </c>
      <c r="R239" s="95"/>
      <c r="S239" s="484"/>
      <c r="T239" s="33" t="s">
        <v>114</v>
      </c>
      <c r="U239" s="499">
        <f>SUM(U9:U236)</f>
        <v>0</v>
      </c>
      <c r="V239" s="498">
        <f>SUM(V9:V236)</f>
        <v>0</v>
      </c>
      <c r="W239" s="499">
        <f>SUM(W9:W236)</f>
        <v>0</v>
      </c>
      <c r="X239" s="499"/>
      <c r="Y239" s="500">
        <f>SUM(Y9:Y236)</f>
        <v>0</v>
      </c>
      <c r="Z239" s="500">
        <f t="shared" ref="Z239:BC239" si="1">SUM(Z9:Z236)</f>
        <v>0</v>
      </c>
      <c r="AA239" s="500">
        <f t="shared" si="1"/>
        <v>0</v>
      </c>
      <c r="AB239" s="500">
        <f t="shared" si="1"/>
        <v>0</v>
      </c>
      <c r="AC239" s="500">
        <f t="shared" si="1"/>
        <v>0</v>
      </c>
      <c r="AD239" s="500">
        <f t="shared" si="1"/>
        <v>0</v>
      </c>
      <c r="AE239" s="500">
        <f t="shared" si="1"/>
        <v>0</v>
      </c>
      <c r="AF239" s="500">
        <f t="shared" si="1"/>
        <v>0</v>
      </c>
      <c r="AG239" s="500">
        <f t="shared" si="1"/>
        <v>0</v>
      </c>
      <c r="AH239" s="500">
        <f t="shared" si="1"/>
        <v>0</v>
      </c>
      <c r="AI239" s="500">
        <f t="shared" si="1"/>
        <v>0</v>
      </c>
      <c r="AJ239" s="500">
        <f t="shared" si="1"/>
        <v>0</v>
      </c>
      <c r="AK239" s="500">
        <f t="shared" si="1"/>
        <v>0</v>
      </c>
      <c r="AL239" s="500">
        <f t="shared" si="1"/>
        <v>0</v>
      </c>
      <c r="AM239" s="500">
        <f t="shared" si="1"/>
        <v>0</v>
      </c>
      <c r="AN239" s="500">
        <f t="shared" si="1"/>
        <v>0</v>
      </c>
      <c r="AO239" s="500">
        <f t="shared" si="1"/>
        <v>0</v>
      </c>
      <c r="AP239" s="500">
        <f t="shared" si="1"/>
        <v>0</v>
      </c>
      <c r="AQ239" s="500">
        <f t="shared" si="1"/>
        <v>0</v>
      </c>
      <c r="AR239" s="500">
        <f t="shared" si="1"/>
        <v>0</v>
      </c>
      <c r="AS239" s="500">
        <f t="shared" si="1"/>
        <v>0</v>
      </c>
      <c r="AT239" s="501">
        <f t="shared" si="1"/>
        <v>0</v>
      </c>
      <c r="AU239" s="500">
        <f t="shared" si="1"/>
        <v>0</v>
      </c>
      <c r="AV239" s="501">
        <f t="shared" si="1"/>
        <v>0</v>
      </c>
      <c r="AW239" s="500">
        <f t="shared" si="1"/>
        <v>0</v>
      </c>
      <c r="AX239" s="500">
        <f t="shared" si="1"/>
        <v>0</v>
      </c>
      <c r="AY239" s="500">
        <f t="shared" si="1"/>
        <v>0</v>
      </c>
      <c r="AZ239" s="500">
        <f t="shared" si="1"/>
        <v>0</v>
      </c>
      <c r="BA239" s="501">
        <f t="shared" si="1"/>
        <v>0</v>
      </c>
      <c r="BB239" s="502">
        <f>SUM(BB9:BB236)</f>
        <v>0</v>
      </c>
      <c r="BC239" s="500">
        <f t="shared" si="1"/>
        <v>0</v>
      </c>
      <c r="BD239" s="446"/>
      <c r="BE239" s="355"/>
    </row>
    <row r="240" spans="1:57" ht="75" customHeight="1">
      <c r="A240" s="578"/>
      <c r="B240" s="579"/>
      <c r="C240" s="580"/>
      <c r="D240" s="487"/>
      <c r="E240" s="111"/>
      <c r="F240" s="870" t="s">
        <v>240</v>
      </c>
      <c r="G240" s="870"/>
      <c r="H240" s="870"/>
      <c r="I240" s="870"/>
      <c r="J240" s="870"/>
      <c r="K240" s="870"/>
      <c r="L240" s="870"/>
      <c r="M240" s="870"/>
      <c r="N240" s="417"/>
      <c r="O240" s="418"/>
      <c r="P240" s="418"/>
      <c r="Q240" s="419" t="s">
        <v>172</v>
      </c>
      <c r="R240" s="374"/>
      <c r="S240" s="488"/>
      <c r="T240" s="112"/>
      <c r="U240" s="420" t="str">
        <f>U6</f>
        <v>建築士必須判断A</v>
      </c>
      <c r="V240" s="420" t="str">
        <f>V6</f>
        <v>建築士必須判断B</v>
      </c>
      <c r="W240" s="420" t="str">
        <f>W6</f>
        <v>協会建築士審査</v>
      </c>
      <c r="X240" s="420"/>
      <c r="Y240" s="219" t="str">
        <f t="shared" ref="Y240:BB240" si="2">Y6</f>
        <v>士名番号</v>
      </c>
      <c r="Z240" s="420" t="str">
        <f t="shared" si="2"/>
        <v>建築重要</v>
      </c>
      <c r="AA240" s="420" t="str">
        <f t="shared" si="2"/>
        <v>有効a</v>
      </c>
      <c r="AB240" s="420" t="str">
        <f t="shared" si="2"/>
        <v>区画a</v>
      </c>
      <c r="AC240" s="420" t="str">
        <f t="shared" si="2"/>
        <v>避難a</v>
      </c>
      <c r="AD240" s="420" t="str">
        <f t="shared" si="2"/>
        <v>採光a</v>
      </c>
      <c r="AE240" s="420" t="str">
        <f t="shared" si="2"/>
        <v>採光b</v>
      </c>
      <c r="AF240" s="420" t="str">
        <f t="shared" si="2"/>
        <v>居室a</v>
      </c>
      <c r="AG240" s="420" t="str">
        <f t="shared" si="2"/>
        <v>病児専用a</v>
      </c>
      <c r="AH240" s="420" t="str">
        <f t="shared" si="2"/>
        <v>病児専用b</v>
      </c>
      <c r="AI240" s="420" t="str">
        <f t="shared" si="2"/>
        <v>別紙a</v>
      </c>
      <c r="AJ240" s="420" t="str">
        <f t="shared" si="2"/>
        <v>安静区切a感染予防a</v>
      </c>
      <c r="AK240" s="420" t="str">
        <f t="shared" si="2"/>
        <v>安静区切b</v>
      </c>
      <c r="AL240" s="420" t="str">
        <f t="shared" si="2"/>
        <v>安静区切c</v>
      </c>
      <c r="AM240" s="420" t="str">
        <f t="shared" si="2"/>
        <v>安静区切d感染予防b</v>
      </c>
      <c r="AN240" s="420" t="str">
        <f t="shared" si="2"/>
        <v>安静室a</v>
      </c>
      <c r="AO240" s="420" t="str">
        <f t="shared" si="2"/>
        <v>安静室b</v>
      </c>
      <c r="AP240" s="420" t="str">
        <f t="shared" si="2"/>
        <v>その他の間仕切a</v>
      </c>
      <c r="AQ240" s="420" t="str">
        <f t="shared" si="2"/>
        <v>返還a</v>
      </c>
      <c r="AR240" s="420" t="str">
        <f t="shared" si="2"/>
        <v>返還b</v>
      </c>
      <c r="AS240" s="420" t="str">
        <f t="shared" si="2"/>
        <v>消防a</v>
      </c>
      <c r="AT240" s="477" t="str">
        <f t="shared" si="2"/>
        <v>経費a</v>
      </c>
      <c r="AU240" s="420" t="str">
        <f t="shared" si="2"/>
        <v>便所数a</v>
      </c>
      <c r="AV240" s="477" t="str">
        <f t="shared" si="2"/>
        <v>便所数b</v>
      </c>
      <c r="AW240" s="420" t="str">
        <f t="shared" si="2"/>
        <v>定員内訳a</v>
      </c>
      <c r="AX240" s="420" t="str">
        <f t="shared" si="2"/>
        <v>病児病後児a</v>
      </c>
      <c r="AY240" s="420" t="str">
        <f t="shared" si="2"/>
        <v>体調不良児a</v>
      </c>
      <c r="AZ240" s="420" t="str">
        <f t="shared" si="2"/>
        <v>一時預かりa</v>
      </c>
      <c r="BA240" s="477" t="str">
        <f t="shared" si="2"/>
        <v>協議a</v>
      </c>
      <c r="BB240" s="477" t="str">
        <f t="shared" si="2"/>
        <v>調理室a</v>
      </c>
      <c r="BC240" s="420" t="s">
        <v>396</v>
      </c>
      <c r="BD240" s="113"/>
      <c r="BE240" s="421"/>
    </row>
    <row r="241" spans="1:57" ht="69" hidden="1" customHeight="1">
      <c r="A241" s="578"/>
      <c r="B241" s="579"/>
      <c r="C241" s="580"/>
      <c r="D241" s="487"/>
      <c r="E241" s="859"/>
      <c r="F241" s="859"/>
      <c r="G241" s="859"/>
      <c r="H241" s="859"/>
      <c r="I241" s="859"/>
      <c r="J241" s="859"/>
      <c r="K241" s="859"/>
      <c r="L241" s="859"/>
      <c r="M241" s="859"/>
      <c r="N241" s="859"/>
      <c r="O241" s="859"/>
      <c r="P241" s="859"/>
      <c r="Q241" s="859"/>
      <c r="R241" s="859"/>
      <c r="S241" s="488"/>
      <c r="T241" s="112"/>
      <c r="U241" s="422"/>
      <c r="V241" s="422"/>
      <c r="W241" s="423"/>
      <c r="X241" s="423"/>
      <c r="Y241" s="766" t="s">
        <v>201</v>
      </c>
      <c r="Z241" s="767" t="s">
        <v>202</v>
      </c>
      <c r="AA241" s="767" t="s">
        <v>203</v>
      </c>
      <c r="AB241" s="767" t="s">
        <v>204</v>
      </c>
      <c r="AC241" s="767" t="s">
        <v>205</v>
      </c>
      <c r="AD241" s="767" t="s">
        <v>206</v>
      </c>
      <c r="AE241" s="767" t="s">
        <v>207</v>
      </c>
      <c r="AF241" s="767" t="s">
        <v>208</v>
      </c>
      <c r="AG241" s="767" t="s">
        <v>209</v>
      </c>
      <c r="AH241" s="767" t="s">
        <v>210</v>
      </c>
      <c r="AI241" s="767" t="s">
        <v>211</v>
      </c>
      <c r="AJ241" s="767" t="s">
        <v>212</v>
      </c>
      <c r="AK241" s="767" t="s">
        <v>213</v>
      </c>
      <c r="AL241" s="767" t="s">
        <v>214</v>
      </c>
      <c r="AM241" s="767" t="s">
        <v>215</v>
      </c>
      <c r="AN241" s="767" t="s">
        <v>216</v>
      </c>
      <c r="AO241" s="767" t="s">
        <v>217</v>
      </c>
      <c r="AP241" s="767" t="s">
        <v>218</v>
      </c>
      <c r="AQ241" s="767" t="s">
        <v>219</v>
      </c>
      <c r="AR241" s="767" t="s">
        <v>220</v>
      </c>
      <c r="AS241" s="767" t="s">
        <v>221</v>
      </c>
      <c r="AT241" s="767" t="s">
        <v>222</v>
      </c>
      <c r="AU241" s="767" t="s">
        <v>223</v>
      </c>
      <c r="AV241" s="767" t="s">
        <v>224</v>
      </c>
      <c r="AW241" s="767" t="s">
        <v>225</v>
      </c>
      <c r="AX241" s="767" t="s">
        <v>226</v>
      </c>
      <c r="AY241" s="767" t="s">
        <v>227</v>
      </c>
      <c r="AZ241" s="767" t="s">
        <v>228</v>
      </c>
      <c r="BA241" s="767" t="s">
        <v>229</v>
      </c>
      <c r="BB241" s="767" t="s">
        <v>230</v>
      </c>
      <c r="BC241" s="767" t="s">
        <v>394</v>
      </c>
      <c r="BD241" s="113"/>
      <c r="BE241" s="421"/>
    </row>
    <row r="242" spans="1:57" ht="33" customHeight="1" thickBot="1">
      <c r="A242" s="578"/>
      <c r="B242" s="579"/>
      <c r="C242" s="580"/>
      <c r="D242" s="487"/>
      <c r="E242" s="424"/>
      <c r="F242" s="436"/>
      <c r="G242" s="424"/>
      <c r="H242" s="425" t="s">
        <v>313</v>
      </c>
      <c r="I242" s="424"/>
      <c r="J242" s="424"/>
      <c r="K242" s="424"/>
      <c r="L242" s="424"/>
      <c r="M242" s="722"/>
      <c r="N242" s="424"/>
      <c r="O242" s="424"/>
      <c r="P242" s="424"/>
      <c r="Q242" s="424"/>
      <c r="R242" s="424"/>
      <c r="S242" s="488"/>
      <c r="T242" s="112"/>
      <c r="Y242" s="345"/>
      <c r="Z242" s="423"/>
      <c r="AA242" s="423"/>
      <c r="AB242" s="423"/>
      <c r="AC242" s="423"/>
      <c r="AD242" s="423"/>
      <c r="AE242" s="423"/>
      <c r="AF242" s="42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421"/>
    </row>
    <row r="243" spans="1:57" ht="37.5" customHeight="1" thickBot="1">
      <c r="A243" s="857">
        <f ca="1">TODAY()</f>
        <v>45950</v>
      </c>
      <c r="B243" s="858"/>
      <c r="C243" s="858"/>
      <c r="D243" s="489"/>
      <c r="E243" s="490"/>
      <c r="F243" s="491"/>
      <c r="G243" s="490"/>
      <c r="H243" s="868" t="str">
        <f ca="1">K244</f>
        <v xml:space="preserve">保育施設名_法令SCS_2変更確認_251020 .pdf </v>
      </c>
      <c r="I243" s="869"/>
      <c r="J243" s="869"/>
      <c r="K243" s="869"/>
      <c r="L243" s="492"/>
      <c r="M243" s="723"/>
      <c r="N243" s="493"/>
      <c r="O243" s="493"/>
      <c r="P243" s="494"/>
      <c r="Q243" s="495" t="s">
        <v>312</v>
      </c>
      <c r="R243" s="496"/>
      <c r="S243" s="497"/>
      <c r="T243" s="112"/>
      <c r="Y243" s="344"/>
      <c r="Z243" s="423"/>
      <c r="AA243" s="422"/>
      <c r="AB243" s="42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c r="BE243" s="421"/>
    </row>
    <row r="244" spans="1:57" ht="29.25" hidden="1" customHeight="1" thickBot="1">
      <c r="A244" s="570"/>
      <c r="K244" s="480" t="str">
        <f ca="1">'【印刷提出① 基本事項】'!F7&amp;"_法令SCS_2変更確認_"&amp;TEXT(A243,"yymmdd")&amp;" .pdf "</f>
        <v xml:space="preserve">保育施設名_法令SCS_2変更確認_251020 .pdf </v>
      </c>
      <c r="Y244" s="346"/>
      <c r="BE244" s="355"/>
    </row>
    <row r="245" spans="1:57" ht="15.75" hidden="1" customHeight="1">
      <c r="A245" s="570"/>
      <c r="K245" s="31" t="str">
        <f ca="1">'【印刷提出① 基本事項】'!F7&amp;"_法令SCS_2変更確認_"&amp;TEXT(A243,"yymmdd")&amp;" .pdf "</f>
        <v xml:space="preserve">保育施設名_法令SCS_2変更確認_251020 .pdf </v>
      </c>
      <c r="U245" s="33" t="s">
        <v>138</v>
      </c>
      <c r="W245" s="34" t="s">
        <v>139</v>
      </c>
      <c r="Y245" s="346"/>
      <c r="BE245" s="355"/>
    </row>
    <row r="246" spans="1:57" ht="15.75" hidden="1" customHeight="1">
      <c r="A246" s="570"/>
      <c r="U246" s="33" t="s">
        <v>140</v>
      </c>
      <c r="W246" s="34" t="s">
        <v>140</v>
      </c>
      <c r="Y246" s="346"/>
      <c r="BE246" s="355"/>
    </row>
    <row r="247" spans="1:57" ht="15.75" hidden="1" customHeight="1">
      <c r="A247" s="570"/>
      <c r="U247" s="426">
        <f>COUNTIF(U14:U231,U245)</f>
        <v>0</v>
      </c>
      <c r="V247" s="426"/>
      <c r="W247" s="270">
        <f>COUNTIF(W14:W231,W245)</f>
        <v>0</v>
      </c>
      <c r="X247" s="270"/>
      <c r="Y247" s="346"/>
      <c r="BE247" s="355"/>
    </row>
    <row r="248" spans="1:57" ht="15.75" hidden="1" customHeight="1">
      <c r="A248" s="570"/>
      <c r="U248" s="33" t="s">
        <v>141</v>
      </c>
      <c r="Y248" s="346"/>
      <c r="BE248" s="355"/>
    </row>
    <row r="249" spans="1:57" ht="15.75" hidden="1" customHeight="1">
      <c r="A249" s="570"/>
      <c r="U249" s="33" t="s">
        <v>140</v>
      </c>
      <c r="Y249" s="346"/>
      <c r="BE249" s="355"/>
    </row>
    <row r="250" spans="1:57" ht="15.75" hidden="1" customHeight="1">
      <c r="A250" s="570"/>
      <c r="T250" s="860" t="s">
        <v>242</v>
      </c>
      <c r="U250" s="426">
        <f>COUNTIF(U14:U231,U248)</f>
        <v>0</v>
      </c>
      <c r="V250" s="426"/>
      <c r="Y250" s="346"/>
      <c r="BE250" s="355"/>
    </row>
    <row r="251" spans="1:57" ht="15.75" hidden="1" customHeight="1">
      <c r="A251" s="570"/>
      <c r="T251" s="860"/>
      <c r="U251" s="34">
        <f>U247*3+U250</f>
        <v>0</v>
      </c>
      <c r="V251" s="34"/>
      <c r="Y251" s="346"/>
      <c r="BE251" s="355"/>
    </row>
    <row r="252" spans="1:57" ht="15.75" hidden="1" customHeight="1" thickBot="1">
      <c r="A252" s="570"/>
      <c r="T252" s="860"/>
      <c r="Y252" s="346"/>
      <c r="BE252" s="355"/>
    </row>
    <row r="253" spans="1:57" ht="15.75" hidden="1" customHeight="1" thickBot="1">
      <c r="A253" s="570"/>
      <c r="T253" s="860"/>
      <c r="U253" s="223">
        <f>U239+V239</f>
        <v>0</v>
      </c>
      <c r="V253" s="427"/>
      <c r="Y253" s="346"/>
      <c r="BE253" s="355"/>
    </row>
    <row r="254" spans="1:57" ht="15.75" hidden="1" customHeight="1">
      <c r="A254" s="570"/>
      <c r="BE254" s="355"/>
    </row>
    <row r="255" spans="1:57" s="218" customFormat="1" ht="56.25" hidden="1" customHeight="1" thickBot="1">
      <c r="A255" s="581"/>
      <c r="B255" s="582"/>
      <c r="C255" s="583"/>
      <c r="D255" s="428"/>
      <c r="E255" s="428"/>
      <c r="F255" s="429"/>
      <c r="G255" s="429"/>
      <c r="H255" s="428"/>
      <c r="I255" s="428"/>
      <c r="J255" s="428"/>
      <c r="K255" s="428"/>
      <c r="L255" s="428"/>
      <c r="M255" s="429"/>
      <c r="N255" s="429"/>
      <c r="O255" s="428"/>
      <c r="P255" s="428"/>
      <c r="Q255" s="428"/>
      <c r="R255" s="430"/>
      <c r="S255" s="431"/>
      <c r="T255" s="432"/>
      <c r="U255" s="431"/>
      <c r="V255" s="431"/>
      <c r="W255" s="431"/>
      <c r="X255" s="431"/>
      <c r="Y255" s="431"/>
      <c r="Z255" s="431"/>
      <c r="AA255" s="431"/>
      <c r="AB255" s="431"/>
      <c r="AC255" s="431"/>
      <c r="AD255" s="431"/>
      <c r="AE255" s="431"/>
      <c r="AF255" s="431"/>
      <c r="AG255" s="431"/>
      <c r="AH255" s="431"/>
      <c r="AI255" s="431"/>
      <c r="AJ255" s="431"/>
      <c r="AK255" s="431"/>
      <c r="AL255" s="431"/>
      <c r="AM255" s="431"/>
      <c r="AN255" s="431"/>
      <c r="AO255" s="431"/>
      <c r="AP255" s="431"/>
      <c r="AQ255" s="431"/>
      <c r="AR255" s="431"/>
      <c r="AS255" s="431"/>
      <c r="AT255" s="431"/>
      <c r="AU255" s="431"/>
      <c r="AV255" s="431"/>
      <c r="AW255" s="431"/>
      <c r="AX255" s="431"/>
      <c r="AY255" s="431"/>
      <c r="AZ255" s="431"/>
      <c r="BA255" s="431"/>
      <c r="BB255" s="431"/>
      <c r="BC255" s="431"/>
      <c r="BD255" s="431"/>
      <c r="BE255" s="433"/>
    </row>
    <row r="256" spans="1:57" ht="15.75" hidden="1" customHeight="1" thickTop="1">
      <c r="Y256" s="39"/>
      <c r="Z256" s="39"/>
      <c r="AA256" s="39"/>
      <c r="AB256" s="39"/>
      <c r="AC256" s="39"/>
      <c r="AD256" s="39"/>
      <c r="AE256" s="39"/>
      <c r="AF256" s="39"/>
    </row>
    <row r="257" ht="15.75" hidden="1" customHeight="1"/>
    <row r="258" ht="15.75" hidden="1" customHeight="1"/>
    <row r="259" ht="15.75" hidden="1" customHeight="1"/>
    <row r="260" ht="15.75" hidden="1" customHeight="1"/>
  </sheetData>
  <sheetProtection algorithmName="SHA-512" hashValue="3f6z3K0zLT8u6Lcl9adugK5PTLk6oeIvQzfaQok0cVvzED+UGaEt7dbfzfIQx9Wbk9Q9YuyGLT6HP40rypIkxw==" saltValue="W8lPyVWaO3UsAkRBuyynfA==" spinCount="100000" sheet="1" objects="1" scenarios="1" selectLockedCells="1" selectUnlockedCells="1"/>
  <mergeCells count="94">
    <mergeCell ref="F7:P7"/>
    <mergeCell ref="H243:K243"/>
    <mergeCell ref="F240:M240"/>
    <mergeCell ref="L13:P13"/>
    <mergeCell ref="H146:K146"/>
    <mergeCell ref="H164:K164"/>
    <mergeCell ref="H203:K203"/>
    <mergeCell ref="H60:K60"/>
    <mergeCell ref="H103:K103"/>
    <mergeCell ref="H14:N14"/>
    <mergeCell ref="R181:R182"/>
    <mergeCell ref="R25:R26"/>
    <mergeCell ref="R37:R38"/>
    <mergeCell ref="R43:R44"/>
    <mergeCell ref="R48:R49"/>
    <mergeCell ref="R66:R67"/>
    <mergeCell ref="R72:R73"/>
    <mergeCell ref="R31:R32"/>
    <mergeCell ref="R53:R54"/>
    <mergeCell ref="R84:R85"/>
    <mergeCell ref="R158:R159"/>
    <mergeCell ref="R16:R17"/>
    <mergeCell ref="F6:Q6"/>
    <mergeCell ref="R235:R236"/>
    <mergeCell ref="R90:R91"/>
    <mergeCell ref="R96:R97"/>
    <mergeCell ref="R215:R216"/>
    <mergeCell ref="R220:R221"/>
    <mergeCell ref="R225:R226"/>
    <mergeCell ref="R210:R211"/>
    <mergeCell ref="R205:R206"/>
    <mergeCell ref="R109:R110"/>
    <mergeCell ref="R115:R116"/>
    <mergeCell ref="R121:R122"/>
    <mergeCell ref="R127:R128"/>
    <mergeCell ref="R133:R134"/>
    <mergeCell ref="R139:R140"/>
    <mergeCell ref="A243:C243"/>
    <mergeCell ref="E241:R241"/>
    <mergeCell ref="T250:T253"/>
    <mergeCell ref="E8:Q8"/>
    <mergeCell ref="L9:P9"/>
    <mergeCell ref="L10:P10"/>
    <mergeCell ref="L11:P11"/>
    <mergeCell ref="L12:P12"/>
    <mergeCell ref="H9:K13"/>
    <mergeCell ref="R152:R153"/>
    <mergeCell ref="R170:R171"/>
    <mergeCell ref="R175:R176"/>
    <mergeCell ref="R186:R187"/>
    <mergeCell ref="R191:R192"/>
    <mergeCell ref="R197:R198"/>
    <mergeCell ref="R230:R231"/>
    <mergeCell ref="U6:U7"/>
    <mergeCell ref="V6:V7"/>
    <mergeCell ref="W6:W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Z6:AZ7"/>
    <mergeCell ref="BA6:BA7"/>
    <mergeCell ref="BB6:BB7"/>
    <mergeCell ref="BD6:BD7"/>
    <mergeCell ref="AU6:AU7"/>
    <mergeCell ref="AV6:AV7"/>
    <mergeCell ref="AW6:AW7"/>
    <mergeCell ref="AX6:AX7"/>
    <mergeCell ref="AY6:AY7"/>
    <mergeCell ref="BC6:BC7"/>
    <mergeCell ref="R21:R22"/>
    <mergeCell ref="R62:R63"/>
    <mergeCell ref="R105:R106"/>
    <mergeCell ref="R148:R149"/>
    <mergeCell ref="R166:R167"/>
    <mergeCell ref="R78:R79"/>
  </mergeCells>
  <phoneticPr fontId="3"/>
  <conditionalFormatting sqref="A16">
    <cfRule type="expression" dxfId="1096" priority="6644">
      <formula>AND($D$3=1,#REF!="")</formula>
    </cfRule>
    <cfRule type="notContainsBlanks" dxfId="1095" priority="6643">
      <formula>LEN(TRIM(A16))&gt;0</formula>
    </cfRule>
    <cfRule type="containsBlanks" dxfId="1094" priority="6652">
      <formula>LEN(TRIM(A16))=0</formula>
    </cfRule>
    <cfRule type="containsBlanks" dxfId="1093" priority="6638">
      <formula>LEN(TRIM(A16))=0</formula>
    </cfRule>
    <cfRule type="notContainsBlanks" dxfId="1092" priority="6639">
      <formula>LEN(TRIM(A16))&gt;0</formula>
    </cfRule>
    <cfRule type="containsBlanks" dxfId="1091" priority="6640">
      <formula>LEN(TRIM(A16))=0</formula>
    </cfRule>
    <cfRule type="notContainsBlanks" dxfId="1090" priority="6653">
      <formula>LEN(TRIM(A16))&gt;0</formula>
    </cfRule>
    <cfRule type="notContainsBlanks" dxfId="1089" priority="6641">
      <formula>LEN(TRIM(A16))&gt;0</formula>
    </cfRule>
    <cfRule type="expression" dxfId="1088" priority="6651">
      <formula>AND($D$3=1,#REF!="")</formula>
    </cfRule>
    <cfRule type="notContainsBlanks" dxfId="1087" priority="6650">
      <formula>LEN(TRIM(A16))&gt;0</formula>
    </cfRule>
    <cfRule type="containsBlanks" dxfId="1086" priority="6649">
      <formula>LEN(TRIM(A16))=0</formula>
    </cfRule>
    <cfRule type="notContainsBlanks" dxfId="1085" priority="6648">
      <formula>LEN(TRIM(A16))&gt;0</formula>
    </cfRule>
    <cfRule type="containsBlanks" dxfId="1084" priority="6647">
      <formula>LEN(TRIM(A16))=0</formula>
    </cfRule>
    <cfRule type="notContainsBlanks" dxfId="1083" priority="6646">
      <formula>LEN(TRIM(A16))&gt;0</formula>
    </cfRule>
    <cfRule type="containsBlanks" dxfId="1082" priority="6645">
      <formula>LEN(TRIM(A16))=0</formula>
    </cfRule>
    <cfRule type="containsBlanks" dxfId="1081" priority="6642">
      <formula>LEN(TRIM(A16))=0</formula>
    </cfRule>
    <cfRule type="containsBlanks" dxfId="1080" priority="6654">
      <formula>LEN(TRIM(A16))=0</formula>
    </cfRule>
    <cfRule type="notContainsBlanks" dxfId="1079" priority="6676">
      <formula>LEN(TRIM(A16))&gt;0</formula>
    </cfRule>
    <cfRule type="expression" dxfId="1078" priority="6679">
      <formula>AND($D$3=1,#REF!="")</formula>
    </cfRule>
    <cfRule type="notContainsBlanks" dxfId="1077" priority="6678">
      <formula>LEN(TRIM(A16))&gt;0</formula>
    </cfRule>
    <cfRule type="containsBlanks" dxfId="1076" priority="6677">
      <formula>LEN(TRIM(A16))=0</formula>
    </cfRule>
    <cfRule type="containsBlanks" dxfId="1075" priority="6675">
      <formula>LEN(TRIM(A16))=0</formula>
    </cfRule>
    <cfRule type="notContainsBlanks" dxfId="1074" priority="6674">
      <formula>LEN(TRIM(A16))&gt;0</formula>
    </cfRule>
    <cfRule type="containsBlanks" dxfId="1073" priority="6673">
      <formula>LEN(TRIM(A16))=0</formula>
    </cfRule>
    <cfRule type="expression" dxfId="1072" priority="6672">
      <formula>AND($D$3=1,#REF!="")</formula>
    </cfRule>
    <cfRule type="notContainsBlanks" dxfId="1071" priority="6671">
      <formula>LEN(TRIM(A16))&gt;0</formula>
    </cfRule>
    <cfRule type="containsBlanks" dxfId="1070" priority="6670">
      <formula>LEN(TRIM(A16))=0</formula>
    </cfRule>
    <cfRule type="notContainsBlanks" dxfId="1069" priority="6669">
      <formula>LEN(TRIM(A16))&gt;0</formula>
    </cfRule>
    <cfRule type="containsBlanks" dxfId="1068" priority="6668">
      <formula>LEN(TRIM(A16))=0</formula>
    </cfRule>
    <cfRule type="notContainsBlanks" dxfId="1067" priority="6667">
      <formula>LEN(TRIM(A16))&gt;0</formula>
    </cfRule>
    <cfRule type="containsBlanks" dxfId="1066" priority="6666">
      <formula>LEN(TRIM(A16))=0</formula>
    </cfRule>
    <cfRule type="expression" dxfId="1065" priority="6665">
      <formula>AND($D$3=1,#REF!="")</formula>
    </cfRule>
    <cfRule type="notContainsBlanks" dxfId="1064" priority="6664">
      <formula>LEN(TRIM(A16))&gt;0</formula>
    </cfRule>
    <cfRule type="containsBlanks" dxfId="1063" priority="6663">
      <formula>LEN(TRIM(A16))=0</formula>
    </cfRule>
    <cfRule type="notContainsBlanks" dxfId="1062" priority="6662">
      <formula>LEN(TRIM(A16))&gt;0</formula>
    </cfRule>
    <cfRule type="containsBlanks" dxfId="1061" priority="6661">
      <formula>LEN(TRIM(A16))=0</formula>
    </cfRule>
    <cfRule type="notContainsBlanks" dxfId="1060" priority="6660">
      <formula>LEN(TRIM(A16))&gt;0</formula>
    </cfRule>
    <cfRule type="containsBlanks" dxfId="1059" priority="6659">
      <formula>LEN(TRIM(A16))=0</formula>
    </cfRule>
    <cfRule type="expression" dxfId="1058" priority="6658">
      <formula>AND($D$3=1,#REF!="")</formula>
    </cfRule>
    <cfRule type="notContainsBlanks" dxfId="1057" priority="6657">
      <formula>LEN(TRIM(A16))&gt;0</formula>
    </cfRule>
    <cfRule type="containsBlanks" dxfId="1056" priority="6656">
      <formula>LEN(TRIM(A16))=0</formula>
    </cfRule>
    <cfRule type="notContainsBlanks" dxfId="1055" priority="6655">
      <formula>LEN(TRIM(A16))&gt;0</formula>
    </cfRule>
  </conditionalFormatting>
  <conditionalFormatting sqref="A25 A37 A66 A109">
    <cfRule type="notContainsBlanks" dxfId="1054" priority="6760">
      <formula>LEN(TRIM(A25))&gt;0</formula>
    </cfRule>
    <cfRule type="containsBlanks" dxfId="1053" priority="6761">
      <formula>LEN(TRIM(A25))=0</formula>
    </cfRule>
    <cfRule type="notContainsBlanks" dxfId="1052" priority="6762">
      <formula>LEN(TRIM(A25))&gt;0</formula>
    </cfRule>
    <cfRule type="expression" dxfId="1051" priority="6763">
      <formula>AND($D$3=1,#REF!="")</formula>
    </cfRule>
    <cfRule type="containsBlanks" dxfId="1050" priority="6764">
      <formula>LEN(TRIM(A25))=0</formula>
    </cfRule>
    <cfRule type="notContainsBlanks" dxfId="1049" priority="6765">
      <formula>LEN(TRIM(A25))&gt;0</formula>
    </cfRule>
    <cfRule type="containsBlanks" dxfId="1048" priority="6766">
      <formula>LEN(TRIM(A25))=0</formula>
    </cfRule>
    <cfRule type="notContainsBlanks" dxfId="1047" priority="6767">
      <formula>LEN(TRIM(A25))&gt;0</formula>
    </cfRule>
    <cfRule type="containsBlanks" dxfId="1046" priority="6768">
      <formula>LEN(TRIM(A25))=0</formula>
    </cfRule>
    <cfRule type="expression" dxfId="1045" priority="6770">
      <formula>AND($D$3=1,#REF!="")</formula>
    </cfRule>
    <cfRule type="containsBlanks" dxfId="1044" priority="6771">
      <formula>LEN(TRIM(A25))=0</formula>
    </cfRule>
    <cfRule type="notContainsBlanks" dxfId="1043" priority="6772">
      <formula>LEN(TRIM(A25))&gt;0</formula>
    </cfRule>
    <cfRule type="containsBlanks" dxfId="1042" priority="6773">
      <formula>LEN(TRIM(A25))=0</formula>
    </cfRule>
    <cfRule type="notContainsBlanks" dxfId="1041" priority="6774">
      <formula>LEN(TRIM(A25))&gt;0</formula>
    </cfRule>
    <cfRule type="containsBlanks" dxfId="1040" priority="6775">
      <formula>LEN(TRIM(A25))=0</formula>
    </cfRule>
    <cfRule type="notContainsBlanks" dxfId="1039" priority="6776">
      <formula>LEN(TRIM(A25))&gt;0</formula>
    </cfRule>
    <cfRule type="expression" dxfId="1038" priority="6777">
      <formula>AND($D$3=1,#REF!="")</formula>
    </cfRule>
    <cfRule type="containsBlanks" dxfId="1037" priority="6778">
      <formula>LEN(TRIM(A25))=0</formula>
    </cfRule>
    <cfRule type="notContainsBlanks" dxfId="1036" priority="6779">
      <formula>LEN(TRIM(A25))&gt;0</formula>
    </cfRule>
    <cfRule type="containsBlanks" dxfId="1035" priority="6780">
      <formula>LEN(TRIM(A25))=0</formula>
    </cfRule>
    <cfRule type="notContainsBlanks" dxfId="1034" priority="6781">
      <formula>LEN(TRIM(A25))&gt;0</formula>
    </cfRule>
    <cfRule type="containsBlanks" dxfId="1033" priority="6782">
      <formula>LEN(TRIM(A25))=0</formula>
    </cfRule>
    <cfRule type="notContainsBlanks" dxfId="1032" priority="6783">
      <formula>LEN(TRIM(A25))&gt;0</formula>
    </cfRule>
    <cfRule type="expression" dxfId="1031" priority="6784">
      <formula>AND($D$3=1,#REF!="")</formula>
    </cfRule>
    <cfRule type="containsBlanks" dxfId="1030" priority="6785">
      <formula>LEN(TRIM(A25))=0</formula>
    </cfRule>
    <cfRule type="containsBlanks" dxfId="1029" priority="6710">
      <formula>LEN(TRIM(A25))=0</formula>
    </cfRule>
    <cfRule type="notContainsBlanks" dxfId="1028" priority="6786">
      <formula>LEN(TRIM(A25))&gt;0</formula>
    </cfRule>
    <cfRule type="containsBlanks" dxfId="1027" priority="6787">
      <formula>LEN(TRIM(A25))=0</formula>
    </cfRule>
    <cfRule type="containsBlanks" dxfId="1026" priority="6803">
      <formula>LEN(TRIM(A25))=0</formula>
    </cfRule>
    <cfRule type="notContainsBlanks" dxfId="1025" priority="6804">
      <formula>LEN(TRIM(A25))&gt;0</formula>
    </cfRule>
    <cfRule type="expression" dxfId="1024" priority="6819">
      <formula>AND($D$3=1,#REF!="")</formula>
    </cfRule>
    <cfRule type="notContainsBlanks" dxfId="1023" priority="6818">
      <formula>LEN(TRIM(A25))&gt;0</formula>
    </cfRule>
    <cfRule type="containsBlanks" dxfId="1022" priority="6817">
      <formula>LEN(TRIM(A25))=0</formula>
    </cfRule>
    <cfRule type="notContainsBlanks" dxfId="1021" priority="6816">
      <formula>LEN(TRIM(A25))&gt;0</formula>
    </cfRule>
    <cfRule type="containsBlanks" dxfId="1020" priority="6815">
      <formula>LEN(TRIM(A25))=0</formula>
    </cfRule>
    <cfRule type="notContainsBlanks" dxfId="1019" priority="6814">
      <formula>LEN(TRIM(A25))&gt;0</formula>
    </cfRule>
    <cfRule type="containsBlanks" dxfId="1018" priority="6813">
      <formula>LEN(TRIM(A25))=0</formula>
    </cfRule>
    <cfRule type="expression" dxfId="1017" priority="6812">
      <formula>AND($D$3=1,#REF!="")</formula>
    </cfRule>
    <cfRule type="notContainsBlanks" dxfId="1016" priority="6811">
      <formula>LEN(TRIM(A25))&gt;0</formula>
    </cfRule>
    <cfRule type="containsBlanks" dxfId="1015" priority="6810">
      <formula>LEN(TRIM(A25))=0</formula>
    </cfRule>
    <cfRule type="notContainsBlanks" dxfId="1014" priority="6809">
      <formula>LEN(TRIM(A25))&gt;0</formula>
    </cfRule>
    <cfRule type="containsBlanks" dxfId="1013" priority="6808">
      <formula>LEN(TRIM(A25))=0</formula>
    </cfRule>
    <cfRule type="notContainsBlanks" dxfId="1012" priority="6807">
      <formula>LEN(TRIM(A25))&gt;0</formula>
    </cfRule>
    <cfRule type="containsBlanks" dxfId="1011" priority="6806">
      <formula>LEN(TRIM(A25))=0</formula>
    </cfRule>
    <cfRule type="expression" dxfId="1010" priority="6805">
      <formula>AND($D$3=1,#REF!="")</formula>
    </cfRule>
    <cfRule type="notContainsBlanks" dxfId="1009" priority="6788">
      <formula>LEN(TRIM(A25))&gt;0</formula>
    </cfRule>
    <cfRule type="containsBlanks" dxfId="1008" priority="6747">
      <formula>LEN(TRIM(A25))=0</formula>
    </cfRule>
    <cfRule type="notContainsBlanks" dxfId="1007" priority="6746">
      <formula>LEN(TRIM(A25))&gt;0</formula>
    </cfRule>
    <cfRule type="expression" dxfId="1006" priority="6756">
      <formula>AND($D$3=1,#REF!="")</formula>
    </cfRule>
    <cfRule type="notContainsBlanks" dxfId="1005" priority="6744">
      <formula>LEN(TRIM(A25))&gt;0</formula>
    </cfRule>
    <cfRule type="containsBlanks" dxfId="1004" priority="6743">
      <formula>LEN(TRIM(A25))=0</formula>
    </cfRule>
    <cfRule type="expression" dxfId="1003" priority="6742">
      <formula>AND($D$3=1,#REF!="")</formula>
    </cfRule>
    <cfRule type="notContainsBlanks" dxfId="1002" priority="6741">
      <formula>LEN(TRIM(A25))&gt;0</formula>
    </cfRule>
    <cfRule type="containsBlanks" dxfId="1001" priority="6712">
      <formula>LEN(TRIM(A25))=0</formula>
    </cfRule>
    <cfRule type="containsBlanks" dxfId="1000" priority="6740">
      <formula>LEN(TRIM(A25))=0</formula>
    </cfRule>
    <cfRule type="notContainsBlanks" dxfId="999" priority="6739">
      <formula>LEN(TRIM(A25))&gt;0</formula>
    </cfRule>
    <cfRule type="containsBlanks" dxfId="998" priority="6738">
      <formula>LEN(TRIM(A25))=0</formula>
    </cfRule>
    <cfRule type="notContainsBlanks" dxfId="997" priority="6737">
      <formula>LEN(TRIM(A25))&gt;0</formula>
    </cfRule>
    <cfRule type="containsBlanks" dxfId="996" priority="6736">
      <formula>LEN(TRIM(A25))=0</formula>
    </cfRule>
    <cfRule type="expression" dxfId="995" priority="6735">
      <formula>AND($D$3=1,#REF!="")</formula>
    </cfRule>
    <cfRule type="notContainsBlanks" dxfId="994" priority="6734">
      <formula>LEN(TRIM(A25))&gt;0</formula>
    </cfRule>
    <cfRule type="containsBlanks" dxfId="993" priority="6733">
      <formula>LEN(TRIM(A25))=0</formula>
    </cfRule>
    <cfRule type="notContainsBlanks" dxfId="992" priority="6732">
      <formula>LEN(TRIM(A25))&gt;0</formula>
    </cfRule>
    <cfRule type="containsBlanks" dxfId="991" priority="6731">
      <formula>LEN(TRIM(A25))=0</formula>
    </cfRule>
    <cfRule type="notContainsBlanks" dxfId="990" priority="6730">
      <formula>LEN(TRIM(A25))&gt;0</formula>
    </cfRule>
    <cfRule type="containsBlanks" dxfId="989" priority="6729">
      <formula>LEN(TRIM(A25))=0</formula>
    </cfRule>
    <cfRule type="expression" dxfId="988" priority="6728">
      <formula>AND($D$3=1,#REF!="")</formula>
    </cfRule>
    <cfRule type="notContainsBlanks" dxfId="987" priority="6727">
      <formula>LEN(TRIM(A25))&gt;0</formula>
    </cfRule>
    <cfRule type="containsBlanks" dxfId="986" priority="6726">
      <formula>LEN(TRIM(A25))=0</formula>
    </cfRule>
    <cfRule type="notContainsBlanks" dxfId="985" priority="6725">
      <formula>LEN(TRIM(A25))&gt;0</formula>
    </cfRule>
    <cfRule type="containsBlanks" dxfId="984" priority="6724">
      <formula>LEN(TRIM(A25))=0</formula>
    </cfRule>
    <cfRule type="notContainsBlanks" dxfId="983" priority="6723">
      <formula>LEN(TRIM(A25))&gt;0</formula>
    </cfRule>
    <cfRule type="containsBlanks" dxfId="982" priority="6722">
      <formula>LEN(TRIM(A25))=0</formula>
    </cfRule>
    <cfRule type="expression" dxfId="981" priority="6721">
      <formula>AND($D$3=1,#REF!="")</formula>
    </cfRule>
    <cfRule type="notContainsBlanks" dxfId="980" priority="6720">
      <formula>LEN(TRIM(A25))&gt;0</formula>
    </cfRule>
    <cfRule type="containsBlanks" dxfId="979" priority="6719">
      <formula>LEN(TRIM(A25))=0</formula>
    </cfRule>
    <cfRule type="notContainsBlanks" dxfId="978" priority="6718">
      <formula>LEN(TRIM(A25))&gt;0</formula>
    </cfRule>
    <cfRule type="containsBlanks" dxfId="977" priority="6717">
      <formula>LEN(TRIM(A25))=0</formula>
    </cfRule>
    <cfRule type="notContainsBlanks" dxfId="976" priority="6716">
      <formula>LEN(TRIM(A25))&gt;0</formula>
    </cfRule>
    <cfRule type="containsBlanks" dxfId="975" priority="6715">
      <formula>LEN(TRIM(A25))=0</formula>
    </cfRule>
    <cfRule type="expression" dxfId="974" priority="6714">
      <formula>AND($D$3=1,#REF!="")</formula>
    </cfRule>
    <cfRule type="notContainsBlanks" dxfId="973" priority="6713">
      <formula>LEN(TRIM(A25))&gt;0</formula>
    </cfRule>
    <cfRule type="notContainsBlanks" dxfId="972" priority="6711">
      <formula>LEN(TRIM(A25))&gt;0</formula>
    </cfRule>
    <cfRule type="containsBlanks" dxfId="971" priority="6789">
      <formula>LEN(TRIM(A25))=0</formula>
    </cfRule>
    <cfRule type="notContainsBlanks" dxfId="970" priority="6709">
      <formula>LEN(TRIM(A25))&gt;0</formula>
    </cfRule>
    <cfRule type="containsBlanks" dxfId="969" priority="6708">
      <formula>LEN(TRIM(A25))=0</formula>
    </cfRule>
    <cfRule type="expression" dxfId="968" priority="6707">
      <formula>AND($D$3=1,#REF!="")</formula>
    </cfRule>
    <cfRule type="notContainsBlanks" dxfId="967" priority="6706">
      <formula>LEN(TRIM(A25))&gt;0</formula>
    </cfRule>
    <cfRule type="containsBlanks" dxfId="966" priority="6705">
      <formula>LEN(TRIM(A25))=0</formula>
    </cfRule>
    <cfRule type="notContainsBlanks" dxfId="965" priority="6704">
      <formula>LEN(TRIM(A25))&gt;0</formula>
    </cfRule>
    <cfRule type="containsBlanks" dxfId="964" priority="6703">
      <formula>LEN(TRIM(A25))=0</formula>
    </cfRule>
    <cfRule type="notContainsBlanks" dxfId="963" priority="6702">
      <formula>LEN(TRIM(A25))&gt;0</formula>
    </cfRule>
    <cfRule type="containsBlanks" dxfId="962" priority="6701">
      <formula>LEN(TRIM(A25))=0</formula>
    </cfRule>
    <cfRule type="expression" dxfId="961" priority="6700">
      <formula>AND($D$3=1,#REF!="")</formula>
    </cfRule>
    <cfRule type="notContainsBlanks" dxfId="960" priority="6748">
      <formula>LEN(TRIM(A25))&gt;0</formula>
    </cfRule>
    <cfRule type="containsBlanks" dxfId="959" priority="6698">
      <formula>LEN(TRIM(A25))=0</formula>
    </cfRule>
    <cfRule type="notContainsBlanks" dxfId="958" priority="6697">
      <formula>LEN(TRIM(A25))&gt;0</formula>
    </cfRule>
    <cfRule type="containsBlanks" dxfId="957" priority="6696">
      <formula>LEN(TRIM(A25))=0</formula>
    </cfRule>
    <cfRule type="notContainsBlanks" dxfId="956" priority="6695">
      <formula>LEN(TRIM(A25))&gt;0</formula>
    </cfRule>
    <cfRule type="containsBlanks" dxfId="955" priority="6694">
      <formula>LEN(TRIM(A25))=0</formula>
    </cfRule>
    <cfRule type="expression" dxfId="954" priority="6693">
      <formula>AND($D$3=1,#REF!="")</formula>
    </cfRule>
    <cfRule type="notContainsBlanks" dxfId="953" priority="6692">
      <formula>LEN(TRIM(A25))&gt;0</formula>
    </cfRule>
    <cfRule type="containsBlanks" dxfId="952" priority="6691">
      <formula>LEN(TRIM(A25))=0</formula>
    </cfRule>
    <cfRule type="notContainsBlanks" dxfId="951" priority="6690">
      <formula>LEN(TRIM(A25))&gt;0</formula>
    </cfRule>
    <cfRule type="containsBlanks" dxfId="950" priority="6689">
      <formula>LEN(TRIM(A25))=0</formula>
    </cfRule>
    <cfRule type="notContainsBlanks" dxfId="949" priority="6688">
      <formula>LEN(TRIM(A25))&gt;0</formula>
    </cfRule>
    <cfRule type="containsBlanks" dxfId="948" priority="6687">
      <formula>LEN(TRIM(A25))=0</formula>
    </cfRule>
    <cfRule type="expression" dxfId="947" priority="6686">
      <formula>AND($D$3=1,#REF!="")</formula>
    </cfRule>
    <cfRule type="notContainsBlanks" dxfId="946" priority="6685">
      <formula>LEN(TRIM(A25))&gt;0</formula>
    </cfRule>
    <cfRule type="containsBlanks" dxfId="945" priority="6684">
      <formula>LEN(TRIM(A25))=0</formula>
    </cfRule>
    <cfRule type="notContainsBlanks" dxfId="944" priority="6683">
      <formula>LEN(TRIM(A25))&gt;0</formula>
    </cfRule>
    <cfRule type="containsBlanks" dxfId="943" priority="6682">
      <formula>LEN(TRIM(A25))=0</formula>
    </cfRule>
    <cfRule type="notContainsBlanks" dxfId="942" priority="6681">
      <formula>LEN(TRIM(A25))&gt;0</formula>
    </cfRule>
    <cfRule type="expression" dxfId="941" priority="6749">
      <formula>AND($D$3=1,#REF!="")</formula>
    </cfRule>
    <cfRule type="containsBlanks" dxfId="940" priority="6750">
      <formula>LEN(TRIM(A25))=0</formula>
    </cfRule>
    <cfRule type="notContainsBlanks" dxfId="939" priority="6751">
      <formula>LEN(TRIM(A25))&gt;0</formula>
    </cfRule>
    <cfRule type="containsBlanks" dxfId="938" priority="6745">
      <formula>LEN(TRIM(A25))=0</formula>
    </cfRule>
    <cfRule type="containsBlanks" dxfId="937" priority="6752">
      <formula>LEN(TRIM(A25))=0</formula>
    </cfRule>
    <cfRule type="notContainsBlanks" dxfId="936" priority="6753">
      <formula>LEN(TRIM(A25))&gt;0</formula>
    </cfRule>
    <cfRule type="containsBlanks" dxfId="935" priority="6754">
      <formula>LEN(TRIM(A25))=0</formula>
    </cfRule>
    <cfRule type="notContainsBlanks" dxfId="934" priority="6755">
      <formula>LEN(TRIM(A25))&gt;0</formula>
    </cfRule>
    <cfRule type="notContainsBlanks" dxfId="933" priority="6790">
      <formula>LEN(TRIM(A25))&gt;0</formula>
    </cfRule>
    <cfRule type="expression" dxfId="932" priority="6791">
      <formula>AND($D$3=1,#REF!="")</formula>
    </cfRule>
    <cfRule type="containsBlanks" dxfId="931" priority="6792">
      <formula>LEN(TRIM(A25))=0</formula>
    </cfRule>
    <cfRule type="notContainsBlanks" dxfId="930" priority="6769">
      <formula>LEN(TRIM(A25))&gt;0</formula>
    </cfRule>
    <cfRule type="notContainsBlanks" dxfId="929" priority="6793">
      <formula>LEN(TRIM(A25))&gt;0</formula>
    </cfRule>
    <cfRule type="containsBlanks" dxfId="928" priority="6794">
      <formula>LEN(TRIM(A25))=0</formula>
    </cfRule>
    <cfRule type="notContainsBlanks" dxfId="927" priority="6795">
      <formula>LEN(TRIM(A25))&gt;0</formula>
    </cfRule>
    <cfRule type="containsBlanks" dxfId="926" priority="6796">
      <formula>LEN(TRIM(A25))=0</formula>
    </cfRule>
    <cfRule type="notContainsBlanks" dxfId="925" priority="6797">
      <formula>LEN(TRIM(A25))&gt;0</formula>
    </cfRule>
    <cfRule type="expression" dxfId="924" priority="6798">
      <formula>AND($D$3=1,#REF!="")</formula>
    </cfRule>
    <cfRule type="containsBlanks" dxfId="923" priority="6799">
      <formula>LEN(TRIM(A25))=0</formula>
    </cfRule>
    <cfRule type="notContainsBlanks" dxfId="922" priority="6800">
      <formula>LEN(TRIM(A25))&gt;0</formula>
    </cfRule>
    <cfRule type="containsBlanks" dxfId="921" priority="6801">
      <formula>LEN(TRIM(A25))=0</formula>
    </cfRule>
    <cfRule type="notContainsBlanks" dxfId="920" priority="6802">
      <formula>LEN(TRIM(A25))&gt;0</formula>
    </cfRule>
    <cfRule type="containsBlanks" dxfId="919" priority="6757">
      <formula>LEN(TRIM(A25))=0</formula>
    </cfRule>
    <cfRule type="notContainsBlanks" dxfId="918" priority="6758">
      <formula>LEN(TRIM(A25))&gt;0</formula>
    </cfRule>
    <cfRule type="containsBlanks" dxfId="917" priority="6759">
      <formula>LEN(TRIM(A25))=0</formula>
    </cfRule>
    <cfRule type="notContainsBlanks" dxfId="916" priority="6699">
      <formula>LEN(TRIM(A25))&gt;0</formula>
    </cfRule>
  </conditionalFormatting>
  <conditionalFormatting sqref="A53">
    <cfRule type="notContainsBlanks" dxfId="915" priority="6921">
      <formula>LEN(TRIM(A53))&gt;0</formula>
    </cfRule>
    <cfRule type="notContainsBlanks" dxfId="914" priority="6865">
      <formula>LEN(TRIM(A53))&gt;0</formula>
    </cfRule>
    <cfRule type="containsBlanks" dxfId="913" priority="6864">
      <formula>LEN(TRIM(A53))=0</formula>
    </cfRule>
    <cfRule type="notContainsBlanks" dxfId="912" priority="6863">
      <formula>LEN(TRIM(A53))&gt;0</formula>
    </cfRule>
    <cfRule type="containsBlanks" dxfId="911" priority="6862">
      <formula>LEN(TRIM(A53))=0</formula>
    </cfRule>
    <cfRule type="expression" dxfId="910" priority="6861">
      <formula>AND($D$3=1,#REF!="")</formula>
    </cfRule>
    <cfRule type="notContainsBlanks" dxfId="909" priority="6860">
      <formula>LEN(TRIM(A53))&gt;0</formula>
    </cfRule>
    <cfRule type="containsBlanks" dxfId="908" priority="6859">
      <formula>LEN(TRIM(A53))=0</formula>
    </cfRule>
    <cfRule type="notContainsBlanks" dxfId="907" priority="6858">
      <formula>LEN(TRIM(A53))&gt;0</formula>
    </cfRule>
    <cfRule type="containsBlanks" dxfId="906" priority="6857">
      <formula>LEN(TRIM(A53))=0</formula>
    </cfRule>
    <cfRule type="notContainsBlanks" dxfId="905" priority="6856">
      <formula>LEN(TRIM(A53))&gt;0</formula>
    </cfRule>
    <cfRule type="containsBlanks" dxfId="904" priority="6855">
      <formula>LEN(TRIM(A53))=0</formula>
    </cfRule>
    <cfRule type="expression" dxfId="903" priority="6854">
      <formula>AND($D$3=1,#REF!="")</formula>
    </cfRule>
    <cfRule type="notContainsBlanks" dxfId="902" priority="6853">
      <formula>LEN(TRIM(A53))&gt;0</formula>
    </cfRule>
    <cfRule type="containsBlanks" dxfId="901" priority="6852">
      <formula>LEN(TRIM(A53))=0</formula>
    </cfRule>
    <cfRule type="notContainsBlanks" dxfId="900" priority="6851">
      <formula>LEN(TRIM(A53))&gt;0</formula>
    </cfRule>
    <cfRule type="containsBlanks" dxfId="899" priority="6850">
      <formula>LEN(TRIM(A53))=0</formula>
    </cfRule>
    <cfRule type="notContainsBlanks" dxfId="898" priority="6849">
      <formula>LEN(TRIM(A53))&gt;0</formula>
    </cfRule>
    <cfRule type="containsBlanks" dxfId="897" priority="6848">
      <formula>LEN(TRIM(A53))=0</formula>
    </cfRule>
    <cfRule type="expression" dxfId="896" priority="6847">
      <formula>AND($D$3=1,#REF!="")</formula>
    </cfRule>
    <cfRule type="notContainsBlanks" dxfId="895" priority="6846">
      <formula>LEN(TRIM(A53))&gt;0</formula>
    </cfRule>
    <cfRule type="containsBlanks" dxfId="894" priority="6845">
      <formula>LEN(TRIM(A53))=0</formula>
    </cfRule>
    <cfRule type="notContainsBlanks" dxfId="893" priority="6844">
      <formula>LEN(TRIM(A53))&gt;0</formula>
    </cfRule>
    <cfRule type="containsBlanks" dxfId="892" priority="6843">
      <formula>LEN(TRIM(A53))=0</formula>
    </cfRule>
    <cfRule type="notContainsBlanks" dxfId="891" priority="6842">
      <formula>LEN(TRIM(A53))&gt;0</formula>
    </cfRule>
    <cfRule type="containsBlanks" dxfId="890" priority="6841">
      <formula>LEN(TRIM(A53))=0</formula>
    </cfRule>
    <cfRule type="expression" dxfId="889" priority="6840">
      <formula>AND($D$3=1,#REF!="")</formula>
    </cfRule>
    <cfRule type="notContainsBlanks" dxfId="888" priority="6839">
      <formula>LEN(TRIM(A53))&gt;0</formula>
    </cfRule>
    <cfRule type="containsBlanks" dxfId="887" priority="6838">
      <formula>LEN(TRIM(A53))=0</formula>
    </cfRule>
    <cfRule type="notContainsBlanks" dxfId="886" priority="6837">
      <formula>LEN(TRIM(A53))&gt;0</formula>
    </cfRule>
    <cfRule type="containsBlanks" dxfId="885" priority="6836">
      <formula>LEN(TRIM(A53))=0</formula>
    </cfRule>
    <cfRule type="notContainsBlanks" dxfId="884" priority="6835">
      <formula>LEN(TRIM(A53))&gt;0</formula>
    </cfRule>
    <cfRule type="containsBlanks" dxfId="883" priority="6834">
      <formula>LEN(TRIM(A53))=0</formula>
    </cfRule>
    <cfRule type="expression" dxfId="882" priority="6833">
      <formula>AND($D$3=1,#REF!="")</formula>
    </cfRule>
    <cfRule type="containsBlanks" dxfId="881" priority="6831">
      <formula>LEN(TRIM(A53))=0</formula>
    </cfRule>
    <cfRule type="notContainsBlanks" dxfId="880" priority="6830">
      <formula>LEN(TRIM(A53))&gt;0</formula>
    </cfRule>
    <cfRule type="containsBlanks" dxfId="879" priority="6829">
      <formula>LEN(TRIM(A53))=0</formula>
    </cfRule>
    <cfRule type="notContainsBlanks" dxfId="878" priority="6828">
      <formula>LEN(TRIM(A53))&gt;0</formula>
    </cfRule>
    <cfRule type="containsBlanks" dxfId="877" priority="6827">
      <formula>LEN(TRIM(A53))=0</formula>
    </cfRule>
    <cfRule type="expression" dxfId="876" priority="6826">
      <formula>AND($D$3=1,#REF!="")</formula>
    </cfRule>
    <cfRule type="notContainsBlanks" dxfId="875" priority="6825">
      <formula>LEN(TRIM(A53))&gt;0</formula>
    </cfRule>
    <cfRule type="containsBlanks" dxfId="874" priority="6824">
      <formula>LEN(TRIM(A53))=0</formula>
    </cfRule>
    <cfRule type="notContainsBlanks" dxfId="873" priority="6823">
      <formula>LEN(TRIM(A53))&gt;0</formula>
    </cfRule>
    <cfRule type="containsBlanks" dxfId="872" priority="6822">
      <formula>LEN(TRIM(A53))=0</formula>
    </cfRule>
    <cfRule type="notContainsBlanks" dxfId="871" priority="6821">
      <formula>LEN(TRIM(A53))&gt;0</formula>
    </cfRule>
    <cfRule type="containsBlanks" dxfId="870" priority="6820">
      <formula>LEN(TRIM(A53))=0</formula>
    </cfRule>
    <cfRule type="notContainsBlanks" dxfId="869" priority="6832">
      <formula>LEN(TRIM(A53))&gt;0</formula>
    </cfRule>
    <cfRule type="containsBlanks" dxfId="868" priority="6911">
      <formula>LEN(TRIM(A53))=0</formula>
    </cfRule>
    <cfRule type="expression" dxfId="867" priority="6959">
      <formula>AND($D$3=1,#REF!="")</formula>
    </cfRule>
    <cfRule type="notContainsBlanks" dxfId="866" priority="6958">
      <formula>LEN(TRIM(A53))&gt;0</formula>
    </cfRule>
    <cfRule type="containsBlanks" dxfId="865" priority="6957">
      <formula>LEN(TRIM(A53))=0</formula>
    </cfRule>
    <cfRule type="notContainsBlanks" dxfId="864" priority="6956">
      <formula>LEN(TRIM(A53))&gt;0</formula>
    </cfRule>
    <cfRule type="containsBlanks" dxfId="863" priority="6955">
      <formula>LEN(TRIM(A53))=0</formula>
    </cfRule>
    <cfRule type="notContainsBlanks" dxfId="862" priority="6954">
      <formula>LEN(TRIM(A53))&gt;0</formula>
    </cfRule>
    <cfRule type="containsBlanks" dxfId="861" priority="6953">
      <formula>LEN(TRIM(A53))=0</formula>
    </cfRule>
    <cfRule type="expression" dxfId="860" priority="6952">
      <formula>AND($D$3=1,#REF!="")</formula>
    </cfRule>
    <cfRule type="notContainsBlanks" dxfId="859" priority="6951">
      <formula>LEN(TRIM(A53))&gt;0</formula>
    </cfRule>
    <cfRule type="containsBlanks" dxfId="858" priority="6950">
      <formula>LEN(TRIM(A53))=0</formula>
    </cfRule>
    <cfRule type="notContainsBlanks" dxfId="857" priority="6949">
      <formula>LEN(TRIM(A53))&gt;0</formula>
    </cfRule>
    <cfRule type="containsBlanks" dxfId="856" priority="6948">
      <formula>LEN(TRIM(A53))=0</formula>
    </cfRule>
    <cfRule type="notContainsBlanks" dxfId="855" priority="6947">
      <formula>LEN(TRIM(A53))&gt;0</formula>
    </cfRule>
    <cfRule type="containsBlanks" dxfId="854" priority="6946">
      <formula>LEN(TRIM(A53))=0</formula>
    </cfRule>
    <cfRule type="expression" dxfId="853" priority="6945">
      <formula>AND($D$3=1,#REF!="")</formula>
    </cfRule>
    <cfRule type="notContainsBlanks" dxfId="852" priority="6944">
      <formula>LEN(TRIM(A53))&gt;0</formula>
    </cfRule>
    <cfRule type="containsBlanks" dxfId="851" priority="6943">
      <formula>LEN(TRIM(A53))=0</formula>
    </cfRule>
    <cfRule type="notContainsBlanks" dxfId="850" priority="6942">
      <formula>LEN(TRIM(A53))&gt;0</formula>
    </cfRule>
    <cfRule type="containsBlanks" dxfId="849" priority="6941">
      <formula>LEN(TRIM(A53))=0</formula>
    </cfRule>
    <cfRule type="notContainsBlanks" dxfId="848" priority="6940">
      <formula>LEN(TRIM(A53))&gt;0</formula>
    </cfRule>
    <cfRule type="containsBlanks" dxfId="847" priority="6939">
      <formula>LEN(TRIM(A53))=0</formula>
    </cfRule>
    <cfRule type="expression" dxfId="846" priority="6938">
      <formula>AND($D$3=1,#REF!="")</formula>
    </cfRule>
    <cfRule type="notContainsBlanks" dxfId="845" priority="6937">
      <formula>LEN(TRIM(A53))&gt;0</formula>
    </cfRule>
    <cfRule type="containsBlanks" dxfId="844" priority="6936">
      <formula>LEN(TRIM(A53))=0</formula>
    </cfRule>
    <cfRule type="notContainsBlanks" dxfId="843" priority="6935">
      <formula>LEN(TRIM(A53))&gt;0</formula>
    </cfRule>
    <cfRule type="containsBlanks" dxfId="842" priority="6934">
      <formula>LEN(TRIM(A53))=0</formula>
    </cfRule>
    <cfRule type="notContainsBlanks" dxfId="841" priority="6933">
      <formula>LEN(TRIM(A53))&gt;0</formula>
    </cfRule>
    <cfRule type="containsBlanks" dxfId="840" priority="6932">
      <formula>LEN(TRIM(A53))=0</formula>
    </cfRule>
    <cfRule type="expression" dxfId="839" priority="6931">
      <formula>AND($D$3=1,#REF!="")</formula>
    </cfRule>
    <cfRule type="notContainsBlanks" dxfId="838" priority="6930">
      <formula>LEN(TRIM(A53))&gt;0</formula>
    </cfRule>
    <cfRule type="containsBlanks" dxfId="837" priority="6929">
      <formula>LEN(TRIM(A53))=0</formula>
    </cfRule>
    <cfRule type="notContainsBlanks" dxfId="836" priority="6928">
      <formula>LEN(TRIM(A53))&gt;0</formula>
    </cfRule>
    <cfRule type="containsBlanks" dxfId="835" priority="6927">
      <formula>LEN(TRIM(A53))=0</formula>
    </cfRule>
    <cfRule type="notContainsBlanks" dxfId="834" priority="6926">
      <formula>LEN(TRIM(A53))&gt;0</formula>
    </cfRule>
    <cfRule type="containsBlanks" dxfId="833" priority="6925">
      <formula>LEN(TRIM(A53))=0</formula>
    </cfRule>
    <cfRule type="expression" dxfId="832" priority="6924">
      <formula>AND($D$3=1,#REF!="")</formula>
    </cfRule>
    <cfRule type="notContainsBlanks" dxfId="831" priority="6923">
      <formula>LEN(TRIM(A53))&gt;0</formula>
    </cfRule>
    <cfRule type="containsBlanks" dxfId="830" priority="6922">
      <formula>LEN(TRIM(A53))=0</formula>
    </cfRule>
    <cfRule type="containsBlanks" dxfId="829" priority="6920">
      <formula>LEN(TRIM(A53))=0</formula>
    </cfRule>
    <cfRule type="notContainsBlanks" dxfId="828" priority="6919">
      <formula>LEN(TRIM(A53))&gt;0</formula>
    </cfRule>
    <cfRule type="containsBlanks" dxfId="827" priority="6918">
      <formula>LEN(TRIM(A53))=0</formula>
    </cfRule>
    <cfRule type="expression" dxfId="826" priority="6917">
      <formula>AND($D$3=1,#REF!="")</formula>
    </cfRule>
    <cfRule type="notContainsBlanks" dxfId="825" priority="6916">
      <formula>LEN(TRIM(A53))&gt;0</formula>
    </cfRule>
    <cfRule type="containsBlanks" dxfId="824" priority="6915">
      <formula>LEN(TRIM(A53))=0</formula>
    </cfRule>
    <cfRule type="notContainsBlanks" dxfId="823" priority="6914">
      <formula>LEN(TRIM(A53))&gt;0</formula>
    </cfRule>
    <cfRule type="containsBlanks" dxfId="822" priority="6913">
      <formula>LEN(TRIM(A53))=0</formula>
    </cfRule>
    <cfRule type="notContainsBlanks" dxfId="821" priority="6912">
      <formula>LEN(TRIM(A53))&gt;0</formula>
    </cfRule>
    <cfRule type="expression" dxfId="820" priority="6910">
      <formula>AND($D$3=1,#REF!="")</formula>
    </cfRule>
    <cfRule type="notContainsBlanks" dxfId="819" priority="6909">
      <formula>LEN(TRIM(A53))&gt;0</formula>
    </cfRule>
    <cfRule type="containsBlanks" dxfId="818" priority="6908">
      <formula>LEN(TRIM(A53))=0</formula>
    </cfRule>
    <cfRule type="notContainsBlanks" dxfId="817" priority="6907">
      <formula>LEN(TRIM(A53))&gt;0</formula>
    </cfRule>
    <cfRule type="containsBlanks" dxfId="816" priority="6906">
      <formula>LEN(TRIM(A53))=0</formula>
    </cfRule>
    <cfRule type="notContainsBlanks" dxfId="815" priority="6905">
      <formula>LEN(TRIM(A53))&gt;0</formula>
    </cfRule>
    <cfRule type="containsBlanks" dxfId="814" priority="6904">
      <formula>LEN(TRIM(A53))=0</formula>
    </cfRule>
    <cfRule type="expression" dxfId="813" priority="6903">
      <formula>AND($D$3=1,#REF!="")</formula>
    </cfRule>
    <cfRule type="notContainsBlanks" dxfId="812" priority="6902">
      <formula>LEN(TRIM(A53))&gt;0</formula>
    </cfRule>
    <cfRule type="containsBlanks" dxfId="811" priority="6901">
      <formula>LEN(TRIM(A53))=0</formula>
    </cfRule>
    <cfRule type="notContainsBlanks" dxfId="810" priority="6900">
      <formula>LEN(TRIM(A53))&gt;0</formula>
    </cfRule>
    <cfRule type="containsBlanks" dxfId="809" priority="6899">
      <formula>LEN(TRIM(A53))=0</formula>
    </cfRule>
    <cfRule type="notContainsBlanks" dxfId="808" priority="6898">
      <formula>LEN(TRIM(A53))&gt;0</formula>
    </cfRule>
    <cfRule type="containsBlanks" dxfId="807" priority="6897">
      <formula>LEN(TRIM(A53))=0</formula>
    </cfRule>
    <cfRule type="expression" dxfId="806" priority="6896">
      <formula>AND($D$3=1,#REF!="")</formula>
    </cfRule>
    <cfRule type="notContainsBlanks" dxfId="805" priority="6895">
      <formula>LEN(TRIM(A53))&gt;0</formula>
    </cfRule>
    <cfRule type="containsBlanks" dxfId="804" priority="6894">
      <formula>LEN(TRIM(A53))=0</formula>
    </cfRule>
    <cfRule type="notContainsBlanks" dxfId="803" priority="6893">
      <formula>LEN(TRIM(A53))&gt;0</formula>
    </cfRule>
    <cfRule type="containsBlanks" dxfId="802" priority="6892">
      <formula>LEN(TRIM(A53))=0</formula>
    </cfRule>
    <cfRule type="notContainsBlanks" dxfId="801" priority="6891">
      <formula>LEN(TRIM(A53))&gt;0</formula>
    </cfRule>
    <cfRule type="containsBlanks" dxfId="800" priority="6890">
      <formula>LEN(TRIM(A53))=0</formula>
    </cfRule>
    <cfRule type="expression" dxfId="799" priority="6889">
      <formula>AND($D$3=1,#REF!="")</formula>
    </cfRule>
    <cfRule type="notContainsBlanks" dxfId="798" priority="6888">
      <formula>LEN(TRIM(A53))&gt;0</formula>
    </cfRule>
    <cfRule type="containsBlanks" dxfId="797" priority="6887">
      <formula>LEN(TRIM(A53))=0</formula>
    </cfRule>
    <cfRule type="notContainsBlanks" dxfId="796" priority="6886">
      <formula>LEN(TRIM(A53))&gt;0</formula>
    </cfRule>
    <cfRule type="containsBlanks" dxfId="795" priority="6885">
      <formula>LEN(TRIM(A53))=0</formula>
    </cfRule>
    <cfRule type="notContainsBlanks" dxfId="794" priority="6884">
      <formula>LEN(TRIM(A53))&gt;0</formula>
    </cfRule>
    <cfRule type="containsBlanks" dxfId="793" priority="6883">
      <formula>LEN(TRIM(A53))=0</formula>
    </cfRule>
    <cfRule type="expression" dxfId="792" priority="6882">
      <formula>AND($D$3=1,#REF!="")</formula>
    </cfRule>
    <cfRule type="notContainsBlanks" dxfId="791" priority="6881">
      <formula>LEN(TRIM(A53))&gt;0</formula>
    </cfRule>
    <cfRule type="containsBlanks" dxfId="790" priority="6880">
      <formula>LEN(TRIM(A53))=0</formula>
    </cfRule>
    <cfRule type="notContainsBlanks" dxfId="789" priority="6879">
      <formula>LEN(TRIM(A53))&gt;0</formula>
    </cfRule>
    <cfRule type="containsBlanks" dxfId="788" priority="6878">
      <formula>LEN(TRIM(A53))=0</formula>
    </cfRule>
    <cfRule type="notContainsBlanks" dxfId="787" priority="6877">
      <formula>LEN(TRIM(A53))&gt;0</formula>
    </cfRule>
    <cfRule type="containsBlanks" dxfId="786" priority="6876">
      <formula>LEN(TRIM(A53))=0</formula>
    </cfRule>
    <cfRule type="expression" dxfId="785" priority="6875">
      <formula>AND($D$3=1,#REF!="")</formula>
    </cfRule>
    <cfRule type="notContainsBlanks" dxfId="784" priority="6874">
      <formula>LEN(TRIM(A53))&gt;0</formula>
    </cfRule>
    <cfRule type="containsBlanks" dxfId="783" priority="6873">
      <formula>LEN(TRIM(A53))=0</formula>
    </cfRule>
    <cfRule type="notContainsBlanks" dxfId="782" priority="6872">
      <formula>LEN(TRIM(A53))&gt;0</formula>
    </cfRule>
    <cfRule type="containsBlanks" dxfId="781" priority="6871">
      <formula>LEN(TRIM(A53))=0</formula>
    </cfRule>
    <cfRule type="notContainsBlanks" dxfId="780" priority="6870">
      <formula>LEN(TRIM(A53))&gt;0</formula>
    </cfRule>
    <cfRule type="containsBlanks" dxfId="779" priority="6869">
      <formula>LEN(TRIM(A53))=0</formula>
    </cfRule>
    <cfRule type="expression" dxfId="778" priority="6868">
      <formula>AND($D$3=1,#REF!="")</formula>
    </cfRule>
    <cfRule type="notContainsBlanks" dxfId="777" priority="6867">
      <formula>LEN(TRIM(A53))&gt;0</formula>
    </cfRule>
    <cfRule type="containsBlanks" dxfId="776" priority="6866">
      <formula>LEN(TRIM(A53))=0</formula>
    </cfRule>
    <cfRule type="containsBlanks" dxfId="775" priority="7036">
      <formula>LEN(TRIM(A53))=0</formula>
    </cfRule>
    <cfRule type="notContainsBlanks" dxfId="774" priority="7037">
      <formula>LEN(TRIM(A53))&gt;0</formula>
    </cfRule>
    <cfRule type="containsBlanks" dxfId="773" priority="7038">
      <formula>LEN(TRIM(A53))=0</formula>
    </cfRule>
    <cfRule type="notContainsBlanks" dxfId="772" priority="7039">
      <formula>LEN(TRIM(A53))&gt;0</formula>
    </cfRule>
    <cfRule type="containsBlanks" dxfId="771" priority="7040">
      <formula>LEN(TRIM(A53))=0</formula>
    </cfRule>
    <cfRule type="notContainsBlanks" dxfId="770" priority="7041">
      <formula>LEN(TRIM(A53))&gt;0</formula>
    </cfRule>
    <cfRule type="expression" dxfId="769" priority="7042">
      <formula>AND($D$3=1,#REF!="")</formula>
    </cfRule>
    <cfRule type="containsBlanks" dxfId="768" priority="7043">
      <formula>LEN(TRIM(A53))=0</formula>
    </cfRule>
    <cfRule type="notContainsBlanks" dxfId="767" priority="7044">
      <formula>LEN(TRIM(A53))&gt;0</formula>
    </cfRule>
    <cfRule type="containsBlanks" dxfId="766" priority="7045">
      <formula>LEN(TRIM(A53))=0</formula>
    </cfRule>
    <cfRule type="notContainsBlanks" dxfId="765" priority="7046">
      <formula>LEN(TRIM(A53))&gt;0</formula>
    </cfRule>
    <cfRule type="containsBlanks" dxfId="764" priority="7047">
      <formula>LEN(TRIM(A53))=0</formula>
    </cfRule>
    <cfRule type="notContainsBlanks" dxfId="763" priority="7048">
      <formula>LEN(TRIM(A53))&gt;0</formula>
    </cfRule>
    <cfRule type="expression" dxfId="762" priority="7049">
      <formula>AND($D$3=1,#REF!="")</formula>
    </cfRule>
    <cfRule type="containsBlanks" dxfId="761" priority="7050">
      <formula>LEN(TRIM(A53))=0</formula>
    </cfRule>
    <cfRule type="notContainsBlanks" dxfId="760" priority="7051">
      <formula>LEN(TRIM(A53))&gt;0</formula>
    </cfRule>
    <cfRule type="containsBlanks" dxfId="759" priority="7052">
      <formula>LEN(TRIM(A53))=0</formula>
    </cfRule>
    <cfRule type="notContainsBlanks" dxfId="758" priority="7053">
      <formula>LEN(TRIM(A53))&gt;0</formula>
    </cfRule>
    <cfRule type="containsBlanks" dxfId="757" priority="7054">
      <formula>LEN(TRIM(A53))=0</formula>
    </cfRule>
    <cfRule type="notContainsBlanks" dxfId="756" priority="7055">
      <formula>LEN(TRIM(A53))&gt;0</formula>
    </cfRule>
    <cfRule type="expression" dxfId="755" priority="7056">
      <formula>AND($D$3=1,#REF!="")</formula>
    </cfRule>
    <cfRule type="containsBlanks" dxfId="754" priority="7057">
      <formula>LEN(TRIM(A53))=0</formula>
    </cfRule>
    <cfRule type="notContainsBlanks" dxfId="753" priority="7058">
      <formula>LEN(TRIM(A53))&gt;0</formula>
    </cfRule>
    <cfRule type="containsBlanks" dxfId="752" priority="7059">
      <formula>LEN(TRIM(A53))=0</formula>
    </cfRule>
    <cfRule type="notContainsBlanks" dxfId="751" priority="7060">
      <formula>LEN(TRIM(A53))&gt;0</formula>
    </cfRule>
    <cfRule type="containsBlanks" dxfId="750" priority="7061">
      <formula>LEN(TRIM(A53))=0</formula>
    </cfRule>
    <cfRule type="notContainsBlanks" dxfId="749" priority="7062">
      <formula>LEN(TRIM(A53))&gt;0</formula>
    </cfRule>
    <cfRule type="expression" dxfId="748" priority="7063">
      <formula>AND($D$3=1,#REF!="")</formula>
    </cfRule>
    <cfRule type="containsBlanks" dxfId="747" priority="7064">
      <formula>LEN(TRIM(A53))=0</formula>
    </cfRule>
    <cfRule type="notContainsBlanks" dxfId="746" priority="7065">
      <formula>LEN(TRIM(A53))&gt;0</formula>
    </cfRule>
    <cfRule type="containsBlanks" dxfId="745" priority="7066">
      <formula>LEN(TRIM(A53))=0</formula>
    </cfRule>
    <cfRule type="notContainsBlanks" dxfId="744" priority="7067">
      <formula>LEN(TRIM(A53))&gt;0</formula>
    </cfRule>
    <cfRule type="containsBlanks" dxfId="743" priority="7068">
      <formula>LEN(TRIM(A53))=0</formula>
    </cfRule>
    <cfRule type="notContainsBlanks" dxfId="742" priority="7069">
      <formula>LEN(TRIM(A53))&gt;0</formula>
    </cfRule>
    <cfRule type="expression" dxfId="741" priority="7070">
      <formula>AND($D$3=1,#REF!="")</formula>
    </cfRule>
  </conditionalFormatting>
  <conditionalFormatting sqref="A66 A109">
    <cfRule type="notContainsBlanks" dxfId="740" priority="6965">
      <formula>LEN(TRIM(A66))&gt;0</formula>
    </cfRule>
    <cfRule type="notContainsBlanks" dxfId="739" priority="6984">
      <formula>LEN(TRIM(A66))&gt;0</formula>
    </cfRule>
    <cfRule type="containsBlanks" dxfId="738" priority="6981">
      <formula>LEN(TRIM(A66))=0</formula>
    </cfRule>
    <cfRule type="expression" dxfId="737" priority="6980">
      <formula>AND($D$3=1,#REF!="")</formula>
    </cfRule>
    <cfRule type="containsBlanks" dxfId="736" priority="6983">
      <formula>LEN(TRIM(A66))=0</formula>
    </cfRule>
    <cfRule type="notContainsBlanks" dxfId="735" priority="6979">
      <formula>LEN(TRIM(A66))&gt;0</formula>
    </cfRule>
    <cfRule type="expression" dxfId="734" priority="6973">
      <formula>AND($D$3=1,#REF!="")</formula>
    </cfRule>
    <cfRule type="containsBlanks" dxfId="733" priority="6978">
      <formula>LEN(TRIM(A66))=0</formula>
    </cfRule>
    <cfRule type="notContainsBlanks" dxfId="732" priority="6977">
      <formula>LEN(TRIM(A66))&gt;0</formula>
    </cfRule>
    <cfRule type="containsBlanks" dxfId="731" priority="6976">
      <formula>LEN(TRIM(A66))=0</formula>
    </cfRule>
    <cfRule type="notContainsBlanks" dxfId="730" priority="6975">
      <formula>LEN(TRIM(A66))&gt;0</formula>
    </cfRule>
    <cfRule type="notContainsBlanks" dxfId="729" priority="6972">
      <formula>LEN(TRIM(A66))&gt;0</formula>
    </cfRule>
    <cfRule type="containsBlanks" dxfId="728" priority="6985">
      <formula>LEN(TRIM(A66))=0</formula>
    </cfRule>
    <cfRule type="containsBlanks" dxfId="727" priority="6974">
      <formula>LEN(TRIM(A66))=0</formula>
    </cfRule>
    <cfRule type="notContainsBlanks" dxfId="726" priority="6968">
      <formula>LEN(TRIM(A66))&gt;0</formula>
    </cfRule>
    <cfRule type="containsBlanks" dxfId="725" priority="6969">
      <formula>LEN(TRIM(A66))=0</formula>
    </cfRule>
    <cfRule type="notContainsBlanks" dxfId="724" priority="6982">
      <formula>LEN(TRIM(A66))&gt;0</formula>
    </cfRule>
    <cfRule type="notContainsBlanks" dxfId="723" priority="6970">
      <formula>LEN(TRIM(A66))&gt;0</formula>
    </cfRule>
    <cfRule type="containsBlanks" dxfId="722" priority="6971">
      <formula>LEN(TRIM(A66))=0</formula>
    </cfRule>
    <cfRule type="containsBlanks" dxfId="721" priority="6960">
      <formula>LEN(TRIM(A66))=0</formula>
    </cfRule>
    <cfRule type="notContainsBlanks" dxfId="720" priority="6961">
      <formula>LEN(TRIM(A66))&gt;0</formula>
    </cfRule>
    <cfRule type="containsBlanks" dxfId="719" priority="6962">
      <formula>LEN(TRIM(A66))=0</formula>
    </cfRule>
    <cfRule type="notContainsBlanks" dxfId="718" priority="6963">
      <formula>LEN(TRIM(A66))&gt;0</formula>
    </cfRule>
    <cfRule type="containsBlanks" dxfId="717" priority="6964">
      <formula>LEN(TRIM(A66))=0</formula>
    </cfRule>
    <cfRule type="expression" dxfId="716" priority="6966">
      <formula>AND($D$3=1,#REF!="")</formula>
    </cfRule>
    <cfRule type="containsBlanks" dxfId="715" priority="6967">
      <formula>LEN(TRIM(A66))=0</formula>
    </cfRule>
    <cfRule type="expression" dxfId="714" priority="6987">
      <formula>AND($D$3=1,#REF!="")</formula>
    </cfRule>
    <cfRule type="notContainsBlanks" dxfId="713" priority="6986">
      <formula>LEN(TRIM(A66))&gt;0</formula>
    </cfRule>
  </conditionalFormatting>
  <conditionalFormatting sqref="A109 A25 A37 A66">
    <cfRule type="containsBlanks" dxfId="712" priority="6680">
      <formula>LEN(TRIM(A25))=0</formula>
    </cfRule>
  </conditionalFormatting>
  <conditionalFormatting sqref="A109">
    <cfRule type="containsBlanks" dxfId="711" priority="1839">
      <formula>LEN(TRIM(A109))=0</formula>
    </cfRule>
    <cfRule type="containsBlanks" dxfId="710" priority="1701">
      <formula>LEN(TRIM(A109))=0</formula>
    </cfRule>
    <cfRule type="notContainsBlanks" dxfId="709" priority="1704">
      <formula>LEN(TRIM(A109))&gt;0</formula>
    </cfRule>
    <cfRule type="notContainsBlanks" dxfId="708" priority="1702">
      <formula>LEN(TRIM(A109))&gt;0</formula>
    </cfRule>
    <cfRule type="containsBlanks" dxfId="707" priority="1703">
      <formula>LEN(TRIM(A109))=0</formula>
    </cfRule>
    <cfRule type="notContainsBlanks" dxfId="706" priority="1840">
      <formula>LEN(TRIM(A109))&gt;0</formula>
    </cfRule>
  </conditionalFormatting>
  <conditionalFormatting sqref="A152">
    <cfRule type="containsBlanks" dxfId="705" priority="1542">
      <formula>LEN(TRIM(A152))=0</formula>
    </cfRule>
    <cfRule type="notContainsBlanks" dxfId="704" priority="1541">
      <formula>LEN(TRIM(A152))&gt;0</formula>
    </cfRule>
    <cfRule type="containsBlanks" dxfId="703" priority="1540">
      <formula>LEN(TRIM(A152))=0</formula>
    </cfRule>
    <cfRule type="notContainsBlanks" dxfId="702" priority="1539">
      <formula>LEN(TRIM(A152))&gt;0</formula>
    </cfRule>
    <cfRule type="containsBlanks" dxfId="701" priority="1538">
      <formula>LEN(TRIM(A152))=0</formula>
    </cfRule>
    <cfRule type="notContainsBlanks" dxfId="700" priority="1537">
      <formula>LEN(TRIM(A152))&gt;0</formula>
    </cfRule>
    <cfRule type="containsBlanks" dxfId="699" priority="1536">
      <formula>LEN(TRIM(A152))=0</formula>
    </cfRule>
    <cfRule type="notContainsBlanks" dxfId="698" priority="1535">
      <formula>LEN(TRIM(A152))&gt;0</formula>
    </cfRule>
    <cfRule type="notContainsBlanks" dxfId="697" priority="1533">
      <formula>LEN(TRIM(A152))&gt;0</formula>
    </cfRule>
    <cfRule type="containsBlanks" dxfId="696" priority="1532">
      <formula>LEN(TRIM(A152))=0</formula>
    </cfRule>
    <cfRule type="notContainsBlanks" dxfId="695" priority="1531">
      <formula>LEN(TRIM(A152))&gt;0</formula>
    </cfRule>
    <cfRule type="containsBlanks" dxfId="694" priority="1530">
      <formula>LEN(TRIM(A152))=0</formula>
    </cfRule>
    <cfRule type="containsBlanks" dxfId="693" priority="1528">
      <formula>LEN(TRIM(A152))=0</formula>
    </cfRule>
    <cfRule type="notContainsBlanks" dxfId="692" priority="1529">
      <formula>LEN(TRIM(A152))&gt;0</formula>
    </cfRule>
    <cfRule type="containsBlanks" dxfId="691" priority="1534">
      <formula>LEN(TRIM(A152))=0</formula>
    </cfRule>
    <cfRule type="notContainsBlanks" dxfId="690" priority="1838">
      <formula>LEN(TRIM(A152))&gt;0</formula>
    </cfRule>
    <cfRule type="containsBlanks" dxfId="689" priority="1835">
      <formula>LEN(TRIM(A152))=0</formula>
    </cfRule>
    <cfRule type="notContainsBlanks" dxfId="688" priority="1836">
      <formula>LEN(TRIM(A152))&gt;0</formula>
    </cfRule>
    <cfRule type="containsBlanks" dxfId="687" priority="1837">
      <formula>LEN(TRIM(A152))=0</formula>
    </cfRule>
    <cfRule type="notContainsBlanks" dxfId="686" priority="1543">
      <formula>LEN(TRIM(A152))&gt;0</formula>
    </cfRule>
  </conditionalFormatting>
  <conditionalFormatting sqref="A170">
    <cfRule type="containsBlanks" dxfId="685" priority="1791">
      <formula>LEN(TRIM(A170))=0</formula>
    </cfRule>
    <cfRule type="notContainsBlanks" dxfId="684" priority="1551">
      <formula>LEN(TRIM(A170))&gt;0</formula>
    </cfRule>
    <cfRule type="notContainsBlanks" dxfId="683" priority="1555">
      <formula>LEN(TRIM(A170))&gt;0</formula>
    </cfRule>
    <cfRule type="containsBlanks" dxfId="682" priority="1789">
      <formula>LEN(TRIM(A170))=0</formula>
    </cfRule>
    <cfRule type="notContainsBlanks" dxfId="681" priority="1790">
      <formula>LEN(TRIM(A170))&gt;0</formula>
    </cfRule>
    <cfRule type="notContainsBlanks" dxfId="680" priority="1834">
      <formula>LEN(TRIM(A170))&gt;0</formula>
    </cfRule>
    <cfRule type="containsBlanks" dxfId="679" priority="1554">
      <formula>LEN(TRIM(A170))=0</formula>
    </cfRule>
    <cfRule type="notContainsBlanks" dxfId="678" priority="1792">
      <formula>LEN(TRIM(A170))&gt;0</formula>
    </cfRule>
    <cfRule type="containsBlanks" dxfId="677" priority="1793">
      <formula>LEN(TRIM(A170))=0</formula>
    </cfRule>
    <cfRule type="notContainsBlanks" dxfId="676" priority="1553">
      <formula>LEN(TRIM(A170))&gt;0</formula>
    </cfRule>
    <cfRule type="containsBlanks" dxfId="675" priority="1552">
      <formula>LEN(TRIM(A170))=0</formula>
    </cfRule>
    <cfRule type="containsBlanks" dxfId="674" priority="1550">
      <formula>LEN(TRIM(A170))=0</formula>
    </cfRule>
    <cfRule type="notContainsBlanks" dxfId="673" priority="1796">
      <formula>LEN(TRIM(A170))&gt;0</formula>
    </cfRule>
    <cfRule type="containsBlanks" dxfId="672" priority="1795">
      <formula>LEN(TRIM(A170))=0</formula>
    </cfRule>
    <cfRule type="notContainsBlanks" dxfId="671" priority="1545">
      <formula>LEN(TRIM(A170))&gt;0</formula>
    </cfRule>
    <cfRule type="notContainsBlanks" dxfId="670" priority="1794">
      <formula>LEN(TRIM(A170))&gt;0</formula>
    </cfRule>
    <cfRule type="notContainsBlanks" dxfId="669" priority="1559">
      <formula>LEN(TRIM(A170))&gt;0</formula>
    </cfRule>
    <cfRule type="containsBlanks" dxfId="668" priority="1558">
      <formula>LEN(TRIM(A170))=0</formula>
    </cfRule>
    <cfRule type="notContainsBlanks" dxfId="667" priority="1557">
      <formula>LEN(TRIM(A170))&gt;0</formula>
    </cfRule>
    <cfRule type="notContainsBlanks" dxfId="666" priority="1549">
      <formula>LEN(TRIM(A170))&gt;0</formula>
    </cfRule>
    <cfRule type="containsBlanks" dxfId="665" priority="1548">
      <formula>LEN(TRIM(A170))=0</formula>
    </cfRule>
    <cfRule type="notContainsBlanks" dxfId="664" priority="1547">
      <formula>LEN(TRIM(A170))&gt;0</formula>
    </cfRule>
    <cfRule type="containsBlanks" dxfId="663" priority="1546">
      <formula>LEN(TRIM(A170))=0</formula>
    </cfRule>
    <cfRule type="containsBlanks" dxfId="662" priority="1831">
      <formula>LEN(TRIM(A170))=0</formula>
    </cfRule>
    <cfRule type="notContainsBlanks" dxfId="661" priority="1832">
      <formula>LEN(TRIM(A170))&gt;0</formula>
    </cfRule>
    <cfRule type="containsBlanks" dxfId="660" priority="1833">
      <formula>LEN(TRIM(A170))=0</formula>
    </cfRule>
    <cfRule type="containsBlanks" dxfId="659" priority="1556">
      <formula>LEN(TRIM(A170))=0</formula>
    </cfRule>
    <cfRule type="containsBlanks" dxfId="658" priority="1544">
      <formula>LEN(TRIM(A170))=0</formula>
    </cfRule>
  </conditionalFormatting>
  <conditionalFormatting sqref="A205">
    <cfRule type="containsBlanks" dxfId="657" priority="1787">
      <formula>LEN(TRIM(A205))=0</formula>
    </cfRule>
    <cfRule type="notContainsBlanks" dxfId="656" priority="1788">
      <formula>LEN(TRIM(A205))&gt;0</formula>
    </cfRule>
    <cfRule type="containsBlanks" dxfId="655" priority="1785">
      <formula>LEN(TRIM(A205))=0</formula>
    </cfRule>
    <cfRule type="containsBlanks" dxfId="654" priority="1779">
      <formula>LEN(TRIM(A205))=0</formula>
    </cfRule>
    <cfRule type="notContainsBlanks" dxfId="653" priority="1778">
      <formula>LEN(TRIM(A205))&gt;0</formula>
    </cfRule>
    <cfRule type="containsBlanks" dxfId="652" priority="1777">
      <formula>LEN(TRIM(A205))=0</formula>
    </cfRule>
    <cfRule type="notContainsBlanks" dxfId="651" priority="1780">
      <formula>LEN(TRIM(A205))&gt;0</formula>
    </cfRule>
    <cfRule type="containsBlanks" dxfId="650" priority="1827">
      <formula>LEN(TRIM(A205))=0</formula>
    </cfRule>
    <cfRule type="notContainsBlanks" dxfId="649" priority="1828">
      <formula>LEN(TRIM(A205))&gt;0</formula>
    </cfRule>
    <cfRule type="containsBlanks" dxfId="648" priority="1829">
      <formula>LEN(TRIM(A205))=0</formula>
    </cfRule>
    <cfRule type="notContainsBlanks" dxfId="647" priority="1786">
      <formula>LEN(TRIM(A205))&gt;0</formula>
    </cfRule>
    <cfRule type="containsBlanks" dxfId="646" priority="1781">
      <formula>LEN(TRIM(A205))=0</formula>
    </cfRule>
    <cfRule type="notContainsBlanks" dxfId="645" priority="1782">
      <formula>LEN(TRIM(A205))&gt;0</formula>
    </cfRule>
    <cfRule type="containsBlanks" dxfId="644" priority="1783">
      <formula>LEN(TRIM(A205))=0</formula>
    </cfRule>
    <cfRule type="notContainsBlanks" dxfId="643" priority="1830">
      <formula>LEN(TRIM(A205))&gt;0</formula>
    </cfRule>
    <cfRule type="notContainsBlanks" dxfId="642" priority="1784">
      <formula>LEN(TRIM(A205))&gt;0</formula>
    </cfRule>
  </conditionalFormatting>
  <conditionalFormatting sqref="A210">
    <cfRule type="notContainsBlanks" dxfId="641" priority="1772">
      <formula>LEN(TRIM(A210))&gt;0</formula>
    </cfRule>
    <cfRule type="notContainsBlanks" dxfId="640" priority="1774">
      <formula>LEN(TRIM(A210))&gt;0</formula>
    </cfRule>
    <cfRule type="containsBlanks" dxfId="639" priority="1775">
      <formula>LEN(TRIM(A210))=0</formula>
    </cfRule>
    <cfRule type="notContainsBlanks" dxfId="638" priority="1776">
      <formula>LEN(TRIM(A210))&gt;0</formula>
    </cfRule>
    <cfRule type="containsBlanks" dxfId="637" priority="1823">
      <formula>LEN(TRIM(A210))=0</formula>
    </cfRule>
    <cfRule type="notContainsBlanks" dxfId="636" priority="1824">
      <formula>LEN(TRIM(A210))&gt;0</formula>
    </cfRule>
    <cfRule type="containsBlanks" dxfId="635" priority="1825">
      <formula>LEN(TRIM(A210))=0</formula>
    </cfRule>
    <cfRule type="notContainsBlanks" dxfId="634" priority="1826">
      <formula>LEN(TRIM(A210))&gt;0</formula>
    </cfRule>
    <cfRule type="containsBlanks" dxfId="633" priority="1773">
      <formula>LEN(TRIM(A210))=0</formula>
    </cfRule>
    <cfRule type="containsBlanks" dxfId="632" priority="1765">
      <formula>LEN(TRIM(A210))=0</formula>
    </cfRule>
    <cfRule type="notContainsBlanks" dxfId="631" priority="1766">
      <formula>LEN(TRIM(A210))&gt;0</formula>
    </cfRule>
    <cfRule type="containsBlanks" dxfId="630" priority="1767">
      <formula>LEN(TRIM(A210))=0</formula>
    </cfRule>
    <cfRule type="notContainsBlanks" dxfId="629" priority="1768">
      <formula>LEN(TRIM(A210))&gt;0</formula>
    </cfRule>
    <cfRule type="containsBlanks" dxfId="628" priority="1769">
      <formula>LEN(TRIM(A210))=0</formula>
    </cfRule>
    <cfRule type="notContainsBlanks" dxfId="627" priority="1770">
      <formula>LEN(TRIM(A210))&gt;0</formula>
    </cfRule>
    <cfRule type="containsBlanks" dxfId="626" priority="1771">
      <formula>LEN(TRIM(A210))=0</formula>
    </cfRule>
  </conditionalFormatting>
  <conditionalFormatting sqref="A215">
    <cfRule type="containsBlanks" dxfId="625" priority="1759">
      <formula>LEN(TRIM(A215))=0</formula>
    </cfRule>
    <cfRule type="containsBlanks" dxfId="624" priority="1819">
      <formula>LEN(TRIM(A215))=0</formula>
    </cfRule>
    <cfRule type="containsBlanks" dxfId="623" priority="1753">
      <formula>LEN(TRIM(A215))=0</formula>
    </cfRule>
    <cfRule type="notContainsBlanks" dxfId="622" priority="1754">
      <formula>LEN(TRIM(A215))&gt;0</formula>
    </cfRule>
    <cfRule type="containsBlanks" dxfId="621" priority="1757">
      <formula>LEN(TRIM(A215))=0</formula>
    </cfRule>
    <cfRule type="containsBlanks" dxfId="620" priority="1755">
      <formula>LEN(TRIM(A215))=0</formula>
    </cfRule>
    <cfRule type="notContainsBlanks" dxfId="619" priority="1764">
      <formula>LEN(TRIM(A215))&gt;0</formula>
    </cfRule>
    <cfRule type="notContainsBlanks" dxfId="618" priority="1760">
      <formula>LEN(TRIM(A215))&gt;0</formula>
    </cfRule>
    <cfRule type="notContainsBlanks" dxfId="617" priority="1756">
      <formula>LEN(TRIM(A215))&gt;0</formula>
    </cfRule>
    <cfRule type="containsBlanks" dxfId="616" priority="1761">
      <formula>LEN(TRIM(A215))=0</formula>
    </cfRule>
    <cfRule type="notContainsBlanks" dxfId="615" priority="1758">
      <formula>LEN(TRIM(A215))&gt;0</formula>
    </cfRule>
    <cfRule type="notContainsBlanks" dxfId="614" priority="1822">
      <formula>LEN(TRIM(A215))&gt;0</formula>
    </cfRule>
    <cfRule type="notContainsBlanks" dxfId="613" priority="1762">
      <formula>LEN(TRIM(A215))&gt;0</formula>
    </cfRule>
    <cfRule type="containsBlanks" dxfId="612" priority="1763">
      <formula>LEN(TRIM(A215))=0</formula>
    </cfRule>
    <cfRule type="containsBlanks" dxfId="611" priority="1821">
      <formula>LEN(TRIM(A215))=0</formula>
    </cfRule>
    <cfRule type="notContainsBlanks" dxfId="610" priority="1820">
      <formula>LEN(TRIM(A215))&gt;0</formula>
    </cfRule>
  </conditionalFormatting>
  <conditionalFormatting sqref="A220">
    <cfRule type="containsBlanks" dxfId="609" priority="1815">
      <formula>LEN(TRIM(A220))=0</formula>
    </cfRule>
    <cfRule type="containsBlanks" dxfId="608" priority="1747">
      <formula>LEN(TRIM(A220))=0</formula>
    </cfRule>
    <cfRule type="notContainsBlanks" dxfId="607" priority="1818">
      <formula>LEN(TRIM(A220))&gt;0</formula>
    </cfRule>
    <cfRule type="containsBlanks" dxfId="606" priority="1817">
      <formula>LEN(TRIM(A220))=0</formula>
    </cfRule>
    <cfRule type="notContainsBlanks" dxfId="605" priority="1816">
      <formula>LEN(TRIM(A220))&gt;0</formula>
    </cfRule>
    <cfRule type="notContainsBlanks" dxfId="604" priority="1742">
      <formula>LEN(TRIM(A220))&gt;0</formula>
    </cfRule>
    <cfRule type="containsBlanks" dxfId="603" priority="1743">
      <formula>LEN(TRIM(A220))=0</formula>
    </cfRule>
    <cfRule type="notContainsBlanks" dxfId="602" priority="1744">
      <formula>LEN(TRIM(A220))&gt;0</formula>
    </cfRule>
    <cfRule type="containsBlanks" dxfId="601" priority="1745">
      <formula>LEN(TRIM(A220))=0</formula>
    </cfRule>
    <cfRule type="notContainsBlanks" dxfId="600" priority="1746">
      <formula>LEN(TRIM(A220))&gt;0</formula>
    </cfRule>
    <cfRule type="notContainsBlanks" dxfId="599" priority="1748">
      <formula>LEN(TRIM(A220))&gt;0</formula>
    </cfRule>
    <cfRule type="containsBlanks" dxfId="598" priority="1749">
      <formula>LEN(TRIM(A220))=0</formula>
    </cfRule>
    <cfRule type="notContainsBlanks" dxfId="597" priority="1750">
      <formula>LEN(TRIM(A220))&gt;0</formula>
    </cfRule>
    <cfRule type="containsBlanks" dxfId="596" priority="1751">
      <formula>LEN(TRIM(A220))=0</formula>
    </cfRule>
    <cfRule type="notContainsBlanks" dxfId="595" priority="1752">
      <formula>LEN(TRIM(A220))&gt;0</formula>
    </cfRule>
    <cfRule type="containsBlanks" dxfId="594" priority="1741">
      <formula>LEN(TRIM(A220))=0</formula>
    </cfRule>
  </conditionalFormatting>
  <conditionalFormatting sqref="A225">
    <cfRule type="notContainsBlanks" dxfId="593" priority="1740">
      <formula>LEN(TRIM(A225))&gt;0</formula>
    </cfRule>
    <cfRule type="containsBlanks" dxfId="592" priority="1731">
      <formula>LEN(TRIM(A225))=0</formula>
    </cfRule>
    <cfRule type="notContainsBlanks" dxfId="591" priority="1732">
      <formula>LEN(TRIM(A225))&gt;0</formula>
    </cfRule>
    <cfRule type="containsBlanks" dxfId="590" priority="1733">
      <formula>LEN(TRIM(A225))=0</formula>
    </cfRule>
    <cfRule type="notContainsBlanks" dxfId="589" priority="1734">
      <formula>LEN(TRIM(A225))&gt;0</formula>
    </cfRule>
    <cfRule type="containsBlanks" dxfId="588" priority="1735">
      <formula>LEN(TRIM(A225))=0</formula>
    </cfRule>
    <cfRule type="notContainsBlanks" dxfId="587" priority="1736">
      <formula>LEN(TRIM(A225))&gt;0</formula>
    </cfRule>
    <cfRule type="containsBlanks" dxfId="586" priority="1811">
      <formula>LEN(TRIM(A225))=0</formula>
    </cfRule>
    <cfRule type="containsBlanks" dxfId="585" priority="1737">
      <formula>LEN(TRIM(A225))=0</formula>
    </cfRule>
    <cfRule type="containsBlanks" dxfId="584" priority="1813">
      <formula>LEN(TRIM(A225))=0</formula>
    </cfRule>
    <cfRule type="notContainsBlanks" dxfId="583" priority="1814">
      <formula>LEN(TRIM(A225))&gt;0</formula>
    </cfRule>
    <cfRule type="notContainsBlanks" dxfId="582" priority="1738">
      <formula>LEN(TRIM(A225))&gt;0</formula>
    </cfRule>
    <cfRule type="notContainsBlanks" dxfId="581" priority="1812">
      <formula>LEN(TRIM(A225))&gt;0</formula>
    </cfRule>
    <cfRule type="containsBlanks" dxfId="580" priority="1729">
      <formula>LEN(TRIM(A225))=0</formula>
    </cfRule>
    <cfRule type="containsBlanks" dxfId="579" priority="1739">
      <formula>LEN(TRIM(A225))=0</formula>
    </cfRule>
    <cfRule type="notContainsBlanks" dxfId="578" priority="1730">
      <formula>LEN(TRIM(A225))&gt;0</formula>
    </cfRule>
  </conditionalFormatting>
  <conditionalFormatting sqref="A230">
    <cfRule type="notContainsBlanks" dxfId="577" priority="1720">
      <formula>LEN(TRIM(A230))&gt;0</formula>
    </cfRule>
    <cfRule type="containsBlanks" dxfId="576" priority="1719">
      <formula>LEN(TRIM(A230))=0</formula>
    </cfRule>
    <cfRule type="notContainsBlanks" dxfId="575" priority="1718">
      <formula>LEN(TRIM(A230))&gt;0</formula>
    </cfRule>
    <cfRule type="notContainsBlanks" dxfId="574" priority="1728">
      <formula>LEN(TRIM(A230))&gt;0</formula>
    </cfRule>
    <cfRule type="containsBlanks" dxfId="573" priority="1727">
      <formula>LEN(TRIM(A230))=0</formula>
    </cfRule>
    <cfRule type="containsBlanks" dxfId="572" priority="1717">
      <formula>LEN(TRIM(A230))=0</formula>
    </cfRule>
    <cfRule type="notContainsBlanks" dxfId="571" priority="1722">
      <formula>LEN(TRIM(A230))&gt;0</formula>
    </cfRule>
    <cfRule type="notContainsBlanks" dxfId="570" priority="1724">
      <formula>LEN(TRIM(A230))&gt;0</formula>
    </cfRule>
    <cfRule type="containsBlanks" dxfId="569" priority="1723">
      <formula>LEN(TRIM(A230))=0</formula>
    </cfRule>
    <cfRule type="containsBlanks" dxfId="568" priority="1725">
      <formula>LEN(TRIM(A230))=0</formula>
    </cfRule>
    <cfRule type="containsBlanks" dxfId="567" priority="1807">
      <formula>LEN(TRIM(A230))=0</formula>
    </cfRule>
    <cfRule type="notContainsBlanks" dxfId="566" priority="1808">
      <formula>LEN(TRIM(A230))&gt;0</formula>
    </cfRule>
    <cfRule type="containsBlanks" dxfId="565" priority="1809">
      <formula>LEN(TRIM(A230))=0</formula>
    </cfRule>
    <cfRule type="notContainsBlanks" dxfId="564" priority="1810">
      <formula>LEN(TRIM(A230))&gt;0</formula>
    </cfRule>
    <cfRule type="notContainsBlanks" dxfId="563" priority="1726">
      <formula>LEN(TRIM(A230))&gt;0</formula>
    </cfRule>
    <cfRule type="containsBlanks" dxfId="562" priority="1721">
      <formula>LEN(TRIM(A230))=0</formula>
    </cfRule>
  </conditionalFormatting>
  <conditionalFormatting sqref="A235">
    <cfRule type="containsBlanks" dxfId="561" priority="1705">
      <formula>LEN(TRIM(A235))=0</formula>
    </cfRule>
    <cfRule type="notContainsBlanks" dxfId="560" priority="1710">
      <formula>LEN(TRIM(A235))&gt;0</formula>
    </cfRule>
    <cfRule type="notContainsBlanks" dxfId="559" priority="1806">
      <formula>LEN(TRIM(A235))&gt;0</formula>
    </cfRule>
    <cfRule type="containsBlanks" dxfId="558" priority="1711">
      <formula>LEN(TRIM(A235))=0</formula>
    </cfRule>
    <cfRule type="notContainsBlanks" dxfId="557" priority="1804">
      <formula>LEN(TRIM(A235))&gt;0</formula>
    </cfRule>
    <cfRule type="notContainsBlanks" dxfId="556" priority="1712">
      <formula>LEN(TRIM(A235))&gt;0</formula>
    </cfRule>
    <cfRule type="notContainsBlanks" dxfId="555" priority="1714">
      <formula>LEN(TRIM(A235))&gt;0</formula>
    </cfRule>
    <cfRule type="notContainsBlanks" dxfId="554" priority="1716">
      <formula>LEN(TRIM(A235))&gt;0</formula>
    </cfRule>
    <cfRule type="containsBlanks" dxfId="553" priority="1715">
      <formula>LEN(TRIM(A235))=0</formula>
    </cfRule>
    <cfRule type="containsBlanks" dxfId="552" priority="1713">
      <formula>LEN(TRIM(A235))=0</formula>
    </cfRule>
    <cfRule type="containsBlanks" dxfId="551" priority="1803">
      <formula>LEN(TRIM(A235))=0</formula>
    </cfRule>
    <cfRule type="containsBlanks" dxfId="550" priority="1805">
      <formula>LEN(TRIM(A235))=0</formula>
    </cfRule>
    <cfRule type="notContainsBlanks" dxfId="549" priority="1706">
      <formula>LEN(TRIM(A235))&gt;0</formula>
    </cfRule>
    <cfRule type="containsBlanks" dxfId="548" priority="1707">
      <formula>LEN(TRIM(A235))=0</formula>
    </cfRule>
    <cfRule type="notContainsBlanks" dxfId="547" priority="1708">
      <formula>LEN(TRIM(A235))&gt;0</formula>
    </cfRule>
    <cfRule type="containsBlanks" dxfId="546" priority="1709">
      <formula>LEN(TRIM(A235))=0</formula>
    </cfRule>
  </conditionalFormatting>
  <conditionalFormatting sqref="E62:R97 E99:R102 L98:R98 E98:J98 B53:C53">
    <cfRule type="expression" dxfId="545" priority="830">
      <formula>AND($D$3=1,B53="")</formula>
    </cfRule>
  </conditionalFormatting>
  <conditionalFormatting sqref="E148:R163 E105:R138 E139:P142 E21:R59 E143:R145 E8:R13 D1:S2 A1:C243 E4:R5 T5:T240 BE5:BE240 E6:F7 R6:R7 E14:H14 O14:R14 E15:R18 E19:H19 L19:R20 E20:K20 E60:H60 L60:R61 E61:K61 E103:H103 L103:R104 E104:K104 E146:H146 L146:R147 E147:K147 E164:H164 L164:R165 E165:K165 E203:H203 L203:R203 E204:R241">
    <cfRule type="expression" dxfId="544" priority="91">
      <formula>AND($D$3=1,A1="")</formula>
    </cfRule>
  </conditionalFormatting>
  <conditionalFormatting sqref="E166:R189 E191:R202 L190:R190 E190:J190 C153">
    <cfRule type="expression" dxfId="543" priority="1464">
      <formula>AND($D$3=1,C153="")</formula>
    </cfRule>
  </conditionalFormatting>
  <conditionalFormatting sqref="H16:H17">
    <cfRule type="expression" dxfId="542" priority="94">
      <formula>$C$16=0</formula>
    </cfRule>
  </conditionalFormatting>
  <conditionalFormatting sqref="H21:H22">
    <cfRule type="expression" dxfId="541" priority="96">
      <formula>$B$25=0</formula>
    </cfRule>
  </conditionalFormatting>
  <conditionalFormatting sqref="H25:H26">
    <cfRule type="expression" dxfId="540" priority="100">
      <formula>AND($B$25=1,$C$25=0)</formula>
    </cfRule>
  </conditionalFormatting>
  <conditionalFormatting sqref="H37:H38">
    <cfRule type="expression" dxfId="539" priority="1850">
      <formula>AND($B$25=1,$C$37=0)</formula>
    </cfRule>
  </conditionalFormatting>
  <conditionalFormatting sqref="H53:H54">
    <cfRule type="expression" dxfId="538" priority="1916">
      <formula>AND($B$25=1,$C$53=0)</formula>
    </cfRule>
  </conditionalFormatting>
  <conditionalFormatting sqref="H62:H63">
    <cfRule type="expression" dxfId="537" priority="110">
      <formula>$B$66=0</formula>
    </cfRule>
  </conditionalFormatting>
  <conditionalFormatting sqref="H66:H67">
    <cfRule type="expression" dxfId="536" priority="44">
      <formula>$C$66&gt;0</formula>
    </cfRule>
    <cfRule type="expression" dxfId="535" priority="1466">
      <formula>AND($B$66=1,$C$66=0)</formula>
    </cfRule>
  </conditionalFormatting>
  <conditionalFormatting sqref="H105:H106">
    <cfRule type="expression" dxfId="534" priority="1472">
      <formula>$B$109=0</formula>
    </cfRule>
  </conditionalFormatting>
  <conditionalFormatting sqref="H109:H110">
    <cfRule type="expression" dxfId="533" priority="1851">
      <formula>AND($B$109=1,$C$109=0)</formula>
    </cfRule>
  </conditionalFormatting>
  <conditionalFormatting sqref="H148:H149">
    <cfRule type="expression" dxfId="532" priority="102">
      <formula>$B$152=0</formula>
    </cfRule>
  </conditionalFormatting>
  <conditionalFormatting sqref="H152:H153">
    <cfRule type="expression" dxfId="531" priority="1869">
      <formula>AND($B$152=1,$C$152=0)</formula>
    </cfRule>
  </conditionalFormatting>
  <conditionalFormatting sqref="H166:H167">
    <cfRule type="expression" dxfId="530" priority="103">
      <formula>$B$170=0</formula>
    </cfRule>
  </conditionalFormatting>
  <conditionalFormatting sqref="H170:H171">
    <cfRule type="expression" dxfId="529" priority="1476">
      <formula>$C$170=0</formula>
    </cfRule>
  </conditionalFormatting>
  <conditionalFormatting sqref="H205:H206">
    <cfRule type="expression" dxfId="528" priority="1478">
      <formula>$C$205=0</formula>
    </cfRule>
  </conditionalFormatting>
  <conditionalFormatting sqref="H210:H211">
    <cfRule type="expression" dxfId="527" priority="2159">
      <formula>$C$210=0</formula>
    </cfRule>
  </conditionalFormatting>
  <conditionalFormatting sqref="H215:H216">
    <cfRule type="expression" dxfId="526" priority="5985">
      <formula>$C$215=0</formula>
    </cfRule>
  </conditionalFormatting>
  <conditionalFormatting sqref="H220:H221">
    <cfRule type="expression" dxfId="525" priority="6226">
      <formula>$C$220=0</formula>
    </cfRule>
  </conditionalFormatting>
  <conditionalFormatting sqref="H225:H226">
    <cfRule type="expression" dxfId="524" priority="6228">
      <formula>$C$225=0</formula>
    </cfRule>
  </conditionalFormatting>
  <conditionalFormatting sqref="H230:H231">
    <cfRule type="expression" dxfId="523" priority="6230">
      <formula>$C$230=0</formula>
    </cfRule>
  </conditionalFormatting>
  <conditionalFormatting sqref="H235:H236">
    <cfRule type="expression" dxfId="522" priority="6247">
      <formula>$C$235=0</formula>
    </cfRule>
  </conditionalFormatting>
  <conditionalFormatting sqref="H24:K54">
    <cfRule type="expression" dxfId="521" priority="47">
      <formula>OR($B$25=0,$B$25=2)</formula>
    </cfRule>
  </conditionalFormatting>
  <conditionalFormatting sqref="H108:K111">
    <cfRule type="expression" dxfId="520" priority="59">
      <formula>$D$141=TRUE</formula>
    </cfRule>
  </conditionalFormatting>
  <conditionalFormatting sqref="H65:Q97 H98:J98 L98:Q98 H99:Q102">
    <cfRule type="expression" dxfId="519" priority="40">
      <formula>OR($B$66=0,$B$66=2)</formula>
    </cfRule>
  </conditionalFormatting>
  <conditionalFormatting sqref="H108:Q138 H139:P142 H143:Q145">
    <cfRule type="expression" dxfId="518" priority="50">
      <formula>OR($B$109=0,$B$109=2)</formula>
    </cfRule>
  </conditionalFormatting>
  <conditionalFormatting sqref="H151:Q163">
    <cfRule type="expression" dxfId="517" priority="84">
      <formula>OR($B$152=2,$B$152=0)</formula>
    </cfRule>
  </conditionalFormatting>
  <conditionalFormatting sqref="H169:Q189 L190:Q190 H191:Q198 H190:J190">
    <cfRule type="expression" dxfId="516" priority="55">
      <formula>OR($B$170=0,$B$170=2)</formula>
    </cfRule>
  </conditionalFormatting>
  <conditionalFormatting sqref="K16">
    <cfRule type="expression" dxfId="515" priority="2165">
      <formula>$C$16=1</formula>
    </cfRule>
  </conditionalFormatting>
  <conditionalFormatting sqref="K17">
    <cfRule type="expression" dxfId="514" priority="2172">
      <formula>$C$16=2</formula>
    </cfRule>
  </conditionalFormatting>
  <conditionalFormatting sqref="K21">
    <cfRule type="expression" dxfId="513" priority="2163">
      <formula>$B$25=1</formula>
    </cfRule>
  </conditionalFormatting>
  <conditionalFormatting sqref="K22">
    <cfRule type="expression" dxfId="512" priority="2164">
      <formula>$B$25=2</formula>
    </cfRule>
  </conditionalFormatting>
  <conditionalFormatting sqref="K23">
    <cfRule type="expression" dxfId="511" priority="2147">
      <formula>AND($D$3=1,K23&lt;&gt;"")</formula>
    </cfRule>
  </conditionalFormatting>
  <conditionalFormatting sqref="K26">
    <cfRule type="expression" dxfId="510" priority="2175">
      <formula>$A$25=2</formula>
    </cfRule>
  </conditionalFormatting>
  <conditionalFormatting sqref="K38">
    <cfRule type="expression" dxfId="509" priority="2347">
      <formula>$A$37=2</formula>
    </cfRule>
  </conditionalFormatting>
  <conditionalFormatting sqref="K54">
    <cfRule type="expression" dxfId="508" priority="2651">
      <formula>$A$53=2</formula>
    </cfRule>
  </conditionalFormatting>
  <conditionalFormatting sqref="K59">
    <cfRule type="expression" dxfId="507" priority="49">
      <formula>NOT(OR($A$25=0,$A$37=0,$A$53=0))</formula>
    </cfRule>
  </conditionalFormatting>
  <conditionalFormatting sqref="K62">
    <cfRule type="expression" dxfId="506" priority="2095">
      <formula>$B$66=1</formula>
    </cfRule>
  </conditionalFormatting>
  <conditionalFormatting sqref="K63">
    <cfRule type="expression" dxfId="505" priority="2121">
      <formula>$B$66=2</formula>
    </cfRule>
  </conditionalFormatting>
  <conditionalFormatting sqref="K102">
    <cfRule type="expression" dxfId="504" priority="54">
      <formula>$B$66=2</formula>
    </cfRule>
  </conditionalFormatting>
  <conditionalFormatting sqref="K105">
    <cfRule type="expression" dxfId="503" priority="6232">
      <formula>$B$109=1</formula>
    </cfRule>
  </conditionalFormatting>
  <conditionalFormatting sqref="K106">
    <cfRule type="expression" dxfId="502" priority="6234">
      <formula>$B$109=2</formula>
    </cfRule>
  </conditionalFormatting>
  <conditionalFormatting sqref="K145">
    <cfRule type="expression" dxfId="501" priority="86">
      <formula>$B$109=2</formula>
    </cfRule>
  </conditionalFormatting>
  <conditionalFormatting sqref="K148">
    <cfRule type="expression" dxfId="500" priority="2556">
      <formula>$B$152=1</formula>
    </cfRule>
  </conditionalFormatting>
  <conditionalFormatting sqref="K149">
    <cfRule type="expression" dxfId="499" priority="5972">
      <formula>$B$152=2</formula>
    </cfRule>
  </conditionalFormatting>
  <conditionalFormatting sqref="K166">
    <cfRule type="expression" dxfId="498" priority="6269">
      <formula>$B$170=1</formula>
    </cfRule>
  </conditionalFormatting>
  <conditionalFormatting sqref="K167">
    <cfRule type="expression" dxfId="497" priority="6272">
      <formula>$B$170=2</formula>
    </cfRule>
  </conditionalFormatting>
  <conditionalFormatting sqref="K202">
    <cfRule type="expression" dxfId="496" priority="80">
      <formula>OR($B$170=2,$B$170=0)</formula>
    </cfRule>
  </conditionalFormatting>
  <conditionalFormatting sqref="K205">
    <cfRule type="expression" dxfId="495" priority="6253">
      <formula>$A$205=1</formula>
    </cfRule>
  </conditionalFormatting>
  <conditionalFormatting sqref="K206">
    <cfRule type="expression" dxfId="494" priority="6254">
      <formula>$A$205=2</formula>
    </cfRule>
  </conditionalFormatting>
  <conditionalFormatting sqref="K210">
    <cfRule type="expression" dxfId="493" priority="6255">
      <formula>$A$210=1</formula>
    </cfRule>
  </conditionalFormatting>
  <conditionalFormatting sqref="K211">
    <cfRule type="expression" dxfId="492" priority="6256">
      <formula>$A$210=2</formula>
    </cfRule>
  </conditionalFormatting>
  <conditionalFormatting sqref="K215">
    <cfRule type="expression" dxfId="491" priority="6257">
      <formula>$A$215=1</formula>
    </cfRule>
  </conditionalFormatting>
  <conditionalFormatting sqref="K216">
    <cfRule type="expression" dxfId="490" priority="6258">
      <formula>$A$215=2</formula>
    </cfRule>
  </conditionalFormatting>
  <conditionalFormatting sqref="K220">
    <cfRule type="expression" dxfId="489" priority="6259">
      <formula>$A$220=1</formula>
    </cfRule>
  </conditionalFormatting>
  <conditionalFormatting sqref="K221">
    <cfRule type="expression" dxfId="488" priority="6262">
      <formula>$A$220=2</formula>
    </cfRule>
  </conditionalFormatting>
  <conditionalFormatting sqref="K225">
    <cfRule type="expression" dxfId="487" priority="6286">
      <formula>$A$225=1</formula>
    </cfRule>
  </conditionalFormatting>
  <conditionalFormatting sqref="K226">
    <cfRule type="expression" dxfId="486" priority="6288">
      <formula>$A$225=2</formula>
    </cfRule>
  </conditionalFormatting>
  <conditionalFormatting sqref="K230">
    <cfRule type="expression" dxfId="485" priority="6291">
      <formula>$A$230=1</formula>
    </cfRule>
  </conditionalFormatting>
  <conditionalFormatting sqref="K231">
    <cfRule type="expression" dxfId="484" priority="6328">
      <formula>$A$230=2</formula>
    </cfRule>
  </conditionalFormatting>
  <conditionalFormatting sqref="K235">
    <cfRule type="expression" dxfId="483" priority="6329">
      <formula>$A$235=1</formula>
    </cfRule>
  </conditionalFormatting>
  <conditionalFormatting sqref="K236">
    <cfRule type="expression" dxfId="482" priority="6330">
      <formula>$A$235=2</formula>
    </cfRule>
  </conditionalFormatting>
  <conditionalFormatting sqref="L24 L30">
    <cfRule type="expression" dxfId="481" priority="6366">
      <formula>$A$25=1</formula>
    </cfRule>
  </conditionalFormatting>
  <conditionalFormatting sqref="L36 L42 L47">
    <cfRule type="expression" dxfId="480" priority="6566">
      <formula>$A$37=1</formula>
    </cfRule>
  </conditionalFormatting>
  <conditionalFormatting sqref="L52">
    <cfRule type="expression" dxfId="479" priority="6567">
      <formula>$A$53=1</formula>
    </cfRule>
  </conditionalFormatting>
  <conditionalFormatting sqref="L65 L71 L77">
    <cfRule type="expression" dxfId="478" priority="6569">
      <formula>$A$66=1</formula>
    </cfRule>
  </conditionalFormatting>
  <conditionalFormatting sqref="L83 L89 L95">
    <cfRule type="expression" dxfId="477" priority="6591">
      <formula>$A$66=2</formula>
    </cfRule>
  </conditionalFormatting>
  <conditionalFormatting sqref="L108 L114 L120">
    <cfRule type="expression" dxfId="476" priority="6595">
      <formula>$A$109=1</formula>
    </cfRule>
  </conditionalFormatting>
  <conditionalFormatting sqref="L126 L132 L138">
    <cfRule type="expression" dxfId="475" priority="6608">
      <formula>$A$109=2</formula>
    </cfRule>
  </conditionalFormatting>
  <conditionalFormatting sqref="L151">
    <cfRule type="expression" dxfId="474" priority="6632">
      <formula>$A$152=1</formula>
    </cfRule>
  </conditionalFormatting>
  <conditionalFormatting sqref="L157">
    <cfRule type="expression" dxfId="473" priority="6633">
      <formula>$A$152=2</formula>
    </cfRule>
  </conditionalFormatting>
  <conditionalFormatting sqref="L169 L174">
    <cfRule type="expression" dxfId="472" priority="6634">
      <formula>$A$170=1</formula>
    </cfRule>
  </conditionalFormatting>
  <conditionalFormatting sqref="L180">
    <cfRule type="expression" dxfId="471" priority="6635">
      <formula>AND($A$170=1,$M$170=2)</formula>
    </cfRule>
  </conditionalFormatting>
  <conditionalFormatting sqref="L185 L190 L196">
    <cfRule type="expression" dxfId="470" priority="6636">
      <formula>AND($A$170=2,$M$186=2)</formula>
    </cfRule>
  </conditionalFormatting>
  <conditionalFormatting sqref="M24:M202">
    <cfRule type="expression" dxfId="469" priority="41">
      <formula>$D$4=1</formula>
    </cfRule>
  </conditionalFormatting>
  <conditionalFormatting sqref="N25:N27">
    <cfRule type="expression" dxfId="468" priority="1483">
      <formula>$R$24=TRUE</formula>
    </cfRule>
  </conditionalFormatting>
  <conditionalFormatting sqref="N31:N33">
    <cfRule type="expression" dxfId="467" priority="1484">
      <formula>$R$30=TRUE</formula>
    </cfRule>
  </conditionalFormatting>
  <conditionalFormatting sqref="N37:N39">
    <cfRule type="expression" dxfId="466" priority="1883">
      <formula>$R$36=TRUE</formula>
    </cfRule>
  </conditionalFormatting>
  <conditionalFormatting sqref="N43:N44">
    <cfRule type="expression" dxfId="465" priority="1887">
      <formula>$R$42=TRUE</formula>
    </cfRule>
  </conditionalFormatting>
  <conditionalFormatting sqref="N48:N49">
    <cfRule type="expression" dxfId="464" priority="1910">
      <formula>$R$47=TRUE</formula>
    </cfRule>
  </conditionalFormatting>
  <conditionalFormatting sqref="N53:N54">
    <cfRule type="expression" dxfId="463" priority="1919">
      <formula>$R$52=TRUE</formula>
    </cfRule>
  </conditionalFormatting>
  <conditionalFormatting sqref="N66:N68">
    <cfRule type="expression" dxfId="462" priority="1465">
      <formula>AND($A$66=1,$M$66=0)</formula>
    </cfRule>
  </conditionalFormatting>
  <conditionalFormatting sqref="N72:N74">
    <cfRule type="expression" dxfId="461" priority="1470">
      <formula>AND($A$66=1,$M$72=0)</formula>
    </cfRule>
  </conditionalFormatting>
  <conditionalFormatting sqref="N78:N79">
    <cfRule type="expression" dxfId="460" priority="1882">
      <formula>AND($A$66=1,$M$78=0)</formula>
    </cfRule>
  </conditionalFormatting>
  <conditionalFormatting sqref="N84:N86">
    <cfRule type="expression" dxfId="459" priority="1936">
      <formula>AND($A$66=2,$M$84=0)</formula>
    </cfRule>
  </conditionalFormatting>
  <conditionalFormatting sqref="N90:N92">
    <cfRule type="expression" dxfId="458" priority="2023">
      <formula>AND($A$66=2,$M$90=0)</formula>
    </cfRule>
  </conditionalFormatting>
  <conditionalFormatting sqref="N96:N99">
    <cfRule type="expression" dxfId="457" priority="2024">
      <formula>AND($A$66=2,$M$96=0)</formula>
    </cfRule>
  </conditionalFormatting>
  <conditionalFormatting sqref="N109:N111">
    <cfRule type="expression" dxfId="456" priority="1862">
      <formula>AND($A$109=1,$M$109=0)</formula>
    </cfRule>
  </conditionalFormatting>
  <conditionalFormatting sqref="N115:N117">
    <cfRule type="expression" dxfId="455" priority="1864">
      <formula>AND($A$109=1,$M$115=0)</formula>
    </cfRule>
  </conditionalFormatting>
  <conditionalFormatting sqref="N121:N122">
    <cfRule type="expression" dxfId="454" priority="1866">
      <formula>AND($A$109=1,$M$121=0)</formula>
    </cfRule>
  </conditionalFormatting>
  <conditionalFormatting sqref="N127:N129">
    <cfRule type="expression" dxfId="453" priority="1875">
      <formula>AND($A$109=2,$M$127=0)</formula>
    </cfRule>
  </conditionalFormatting>
  <conditionalFormatting sqref="N133:N135">
    <cfRule type="expression" dxfId="452" priority="1877">
      <formula>AND($A$109=2,$M$133=0)</formula>
    </cfRule>
  </conditionalFormatting>
  <conditionalFormatting sqref="N139:N142">
    <cfRule type="expression" dxfId="451" priority="1879">
      <formula>AND($A$109=2,$M$139=0)</formula>
    </cfRule>
  </conditionalFormatting>
  <conditionalFormatting sqref="N152:N154">
    <cfRule type="expression" dxfId="450" priority="1870">
      <formula>AND($A$152=1,$M$152=0)</formula>
    </cfRule>
  </conditionalFormatting>
  <conditionalFormatting sqref="N158:N160">
    <cfRule type="expression" dxfId="449" priority="1872">
      <formula>AND($A$152=2,$M$158=0)</formula>
    </cfRule>
  </conditionalFormatting>
  <conditionalFormatting sqref="N170:N171">
    <cfRule type="expression" dxfId="448" priority="1485">
      <formula>AND($A$170=1,$M$170=0)</formula>
    </cfRule>
  </conditionalFormatting>
  <conditionalFormatting sqref="N175:N177">
    <cfRule type="expression" dxfId="447" priority="1843">
      <formula>AND($A$170=1,$M$175=0)</formula>
    </cfRule>
  </conditionalFormatting>
  <conditionalFormatting sqref="N181:N182">
    <cfRule type="expression" dxfId="446" priority="1912">
      <formula>AND($A$170=1,$M$170=2,$M$181=0)</formula>
    </cfRule>
  </conditionalFormatting>
  <conditionalFormatting sqref="N186:N187">
    <cfRule type="expression" dxfId="445" priority="1914">
      <formula>AND($A$170=2,$M$186=0)</formula>
    </cfRule>
  </conditionalFormatting>
  <conditionalFormatting sqref="N191:N193">
    <cfRule type="expression" dxfId="444" priority="1995">
      <formula>AND($A$170=2,$M$191=0)</formula>
    </cfRule>
  </conditionalFormatting>
  <conditionalFormatting sqref="N197:N198">
    <cfRule type="expression" dxfId="443" priority="2022">
      <formula>AND($A$170=2,$M$186=2,$M$197=0)</formula>
    </cfRule>
  </conditionalFormatting>
  <conditionalFormatting sqref="O36:Q49">
    <cfRule type="expression" dxfId="442" priority="46">
      <formula>OR($B$37=0,$B$37=2,$C$37=0,$C$37=2)</formula>
    </cfRule>
  </conditionalFormatting>
  <conditionalFormatting sqref="O52:Q54">
    <cfRule type="expression" dxfId="441" priority="48">
      <formula>OR($B$53=0,$B$53=2,$C$53=0,$C$53=2)</formula>
    </cfRule>
  </conditionalFormatting>
  <conditionalFormatting sqref="O180:Q182">
    <cfRule type="expression" dxfId="440" priority="57">
      <formula>OR($M$170=0,$M$170=1)</formula>
    </cfRule>
  </conditionalFormatting>
  <conditionalFormatting sqref="O196:Q198">
    <cfRule type="expression" dxfId="439" priority="76">
      <formula>OR($M$186=0,$M$186=1)</formula>
    </cfRule>
  </conditionalFormatting>
  <conditionalFormatting sqref="O24:R33">
    <cfRule type="expression" dxfId="438" priority="45">
      <formula>OR($B$25=0,$B$25=2,$C$25=0,$C$25=2)</formula>
    </cfRule>
  </conditionalFormatting>
  <conditionalFormatting sqref="O65:R80">
    <cfRule type="expression" dxfId="437" priority="52">
      <formula>OR($A$66=0,$A$66=2)</formula>
    </cfRule>
  </conditionalFormatting>
  <conditionalFormatting sqref="O83:R99">
    <cfRule type="expression" dxfId="436" priority="53">
      <formula>OR($A$66=0,$A$66=1)</formula>
    </cfRule>
  </conditionalFormatting>
  <conditionalFormatting sqref="O108:R123">
    <cfRule type="expression" dxfId="435" priority="65">
      <formula>OR($A$109=0,$A$109=2)</formula>
    </cfRule>
  </conditionalFormatting>
  <conditionalFormatting sqref="O126:R138 O139:P142">
    <cfRule type="expression" dxfId="434" priority="67">
      <formula>OR($A$109=0,$A$109=1)</formula>
    </cfRule>
  </conditionalFormatting>
  <conditionalFormatting sqref="O151:R154">
    <cfRule type="expression" dxfId="433" priority="82">
      <formula>OR($A$152=0,$A$152=2)</formula>
    </cfRule>
  </conditionalFormatting>
  <conditionalFormatting sqref="O157:R160">
    <cfRule type="expression" dxfId="432" priority="85">
      <formula>OR($A$152=1,$A$152=0)</formula>
    </cfRule>
  </conditionalFormatting>
  <conditionalFormatting sqref="O169:R182">
    <cfRule type="expression" dxfId="431" priority="42">
      <formula>OR($B$170=0,$B$170=2,$C$170=0,$C$170=2)</formula>
    </cfRule>
  </conditionalFormatting>
  <conditionalFormatting sqref="O185:R198">
    <cfRule type="expression" dxfId="430" priority="73">
      <formula>OR($A$170=0,$A$170=1)</formula>
    </cfRule>
  </conditionalFormatting>
  <conditionalFormatting sqref="Q18">
    <cfRule type="expression" dxfId="425" priority="2151">
      <formula>AND($D$3=1,Q18&lt;&gt;"")</formula>
    </cfRule>
  </conditionalFormatting>
  <conditionalFormatting sqref="Q25">
    <cfRule type="expression" dxfId="424" priority="2174">
      <formula>$M$25=1</formula>
    </cfRule>
  </conditionalFormatting>
  <conditionalFormatting sqref="Q26">
    <cfRule type="expression" dxfId="423" priority="2176">
      <formula>$M$25=2</formula>
    </cfRule>
  </conditionalFormatting>
  <conditionalFormatting sqref="Q27">
    <cfRule type="expression" dxfId="422" priority="2177">
      <formula>$M$25=3</formula>
    </cfRule>
  </conditionalFormatting>
  <conditionalFormatting sqref="Q31">
    <cfRule type="expression" dxfId="421" priority="2179">
      <formula>$M$31=1</formula>
    </cfRule>
  </conditionalFormatting>
  <conditionalFormatting sqref="Q32">
    <cfRule type="expression" dxfId="420" priority="2201">
      <formula>$M$31=2</formula>
    </cfRule>
  </conditionalFormatting>
  <conditionalFormatting sqref="Q33">
    <cfRule type="expression" dxfId="419" priority="2205">
      <formula>$M$31=3</formula>
    </cfRule>
  </conditionalFormatting>
  <conditionalFormatting sqref="Q37">
    <cfRule type="expression" dxfId="418" priority="2343">
      <formula>$M$37=1</formula>
    </cfRule>
  </conditionalFormatting>
  <conditionalFormatting sqref="Q38">
    <cfRule type="expression" dxfId="417" priority="2346">
      <formula>$M$37=2</formula>
    </cfRule>
  </conditionalFormatting>
  <conditionalFormatting sqref="Q39">
    <cfRule type="expression" dxfId="416" priority="2441">
      <formula>$M$37=3</formula>
    </cfRule>
  </conditionalFormatting>
  <conditionalFormatting sqref="Q43">
    <cfRule type="expression" dxfId="415" priority="2445">
      <formula>$M$43=1</formula>
    </cfRule>
  </conditionalFormatting>
  <conditionalFormatting sqref="Q44">
    <cfRule type="expression" dxfId="414" priority="2535">
      <formula>$M$43=2</formula>
    </cfRule>
  </conditionalFormatting>
  <conditionalFormatting sqref="Q48">
    <cfRule type="expression" dxfId="413" priority="2538">
      <formula>$M$48=1</formula>
    </cfRule>
  </conditionalFormatting>
  <conditionalFormatting sqref="Q49">
    <cfRule type="expression" dxfId="412" priority="2555">
      <formula>$M$48=2</formula>
    </cfRule>
  </conditionalFormatting>
  <conditionalFormatting sqref="Q53">
    <cfRule type="expression" dxfId="411" priority="2557">
      <formula>$M$53=1</formula>
    </cfRule>
  </conditionalFormatting>
  <conditionalFormatting sqref="Q54">
    <cfRule type="expression" dxfId="410" priority="2679">
      <formula>$M$53=2</formula>
    </cfRule>
  </conditionalFormatting>
  <conditionalFormatting sqref="Q59">
    <cfRule type="expression" dxfId="409" priority="51">
      <formula>NOT(OR($B$27=0,$B$39=0,$B$56=0))</formula>
    </cfRule>
  </conditionalFormatting>
  <conditionalFormatting sqref="Q66">
    <cfRule type="expression" dxfId="408" priority="2122">
      <formula>$M$66=1</formula>
    </cfRule>
  </conditionalFormatting>
  <conditionalFormatting sqref="Q67">
    <cfRule type="expression" dxfId="407" priority="2123">
      <formula>$M$66=2</formula>
    </cfRule>
  </conditionalFormatting>
  <conditionalFormatting sqref="Q68">
    <cfRule type="expression" dxfId="406" priority="2124">
      <formula>$M$66=3</formula>
    </cfRule>
  </conditionalFormatting>
  <conditionalFormatting sqref="Q72">
    <cfRule type="expression" dxfId="405" priority="2125">
      <formula>$M$72=1</formula>
    </cfRule>
  </conditionalFormatting>
  <conditionalFormatting sqref="Q73">
    <cfRule type="expression" dxfId="404" priority="2841">
      <formula>$M$72=2</formula>
    </cfRule>
  </conditionalFormatting>
  <conditionalFormatting sqref="Q74">
    <cfRule type="expression" dxfId="403" priority="2903">
      <formula>$M$72=3</formula>
    </cfRule>
  </conditionalFormatting>
  <conditionalFormatting sqref="Q78">
    <cfRule type="expression" dxfId="402" priority="3444">
      <formula>$M$78=1</formula>
    </cfRule>
  </conditionalFormatting>
  <conditionalFormatting sqref="Q79">
    <cfRule type="expression" dxfId="401" priority="4946">
      <formula>$M$78=2</formula>
    </cfRule>
  </conditionalFormatting>
  <conditionalFormatting sqref="Q84">
    <cfRule type="expression" dxfId="400" priority="4947">
      <formula>$M$84=1</formula>
    </cfRule>
  </conditionalFormatting>
  <conditionalFormatting sqref="Q85">
    <cfRule type="expression" dxfId="399" priority="5925">
      <formula>$M$84=2</formula>
    </cfRule>
  </conditionalFormatting>
  <conditionalFormatting sqref="Q86">
    <cfRule type="expression" dxfId="398" priority="5947">
      <formula>$M$84=3</formula>
    </cfRule>
  </conditionalFormatting>
  <conditionalFormatting sqref="Q90">
    <cfRule type="expression" dxfId="397" priority="5961">
      <formula>$M$90=1</formula>
    </cfRule>
  </conditionalFormatting>
  <conditionalFormatting sqref="Q91">
    <cfRule type="expression" dxfId="396" priority="5969">
      <formula>$M$90=2</formula>
    </cfRule>
  </conditionalFormatting>
  <conditionalFormatting sqref="Q92">
    <cfRule type="expression" dxfId="395" priority="5973">
      <formula>$M$90=3</formula>
    </cfRule>
  </conditionalFormatting>
  <conditionalFormatting sqref="Q96">
    <cfRule type="expression" dxfId="394" priority="5984">
      <formula>$M$96=1</formula>
    </cfRule>
  </conditionalFormatting>
  <conditionalFormatting sqref="Q97">
    <cfRule type="expression" dxfId="393" priority="5989">
      <formula>$M$96=2</formula>
    </cfRule>
  </conditionalFormatting>
  <conditionalFormatting sqref="Q98">
    <cfRule type="expression" dxfId="392" priority="6218">
      <formula>$M$96=3</formula>
    </cfRule>
  </conditionalFormatting>
  <conditionalFormatting sqref="Q99">
    <cfRule type="expression" dxfId="391" priority="90">
      <formula>$M$96=4</formula>
    </cfRule>
  </conditionalFormatting>
  <conditionalFormatting sqref="Q102">
    <cfRule type="expression" dxfId="390" priority="58">
      <formula>NOT(OR($B$74=0,$B$89=0,))</formula>
    </cfRule>
  </conditionalFormatting>
  <conditionalFormatting sqref="Q109">
    <cfRule type="expression" dxfId="389" priority="6246">
      <formula>$M$109=1</formula>
    </cfRule>
  </conditionalFormatting>
  <conditionalFormatting sqref="Q110">
    <cfRule type="expression" dxfId="388" priority="6249">
      <formula>$M$109=2</formula>
    </cfRule>
  </conditionalFormatting>
  <conditionalFormatting sqref="Q111">
    <cfRule type="expression" dxfId="387" priority="6250">
      <formula>$M$109=3</formula>
    </cfRule>
  </conditionalFormatting>
  <conditionalFormatting sqref="Q115">
    <cfRule type="expression" dxfId="386" priority="6251">
      <formula>$M$115=1</formula>
    </cfRule>
  </conditionalFormatting>
  <conditionalFormatting sqref="Q116">
    <cfRule type="expression" dxfId="385" priority="6280">
      <formula>$M$115=2</formula>
    </cfRule>
  </conditionalFormatting>
  <conditionalFormatting sqref="Q117">
    <cfRule type="expression" dxfId="384" priority="6283">
      <formula>$M$115=3</formula>
    </cfRule>
  </conditionalFormatting>
  <conditionalFormatting sqref="Q121">
    <cfRule type="expression" dxfId="383" priority="6325">
      <formula>$M$121=1</formula>
    </cfRule>
  </conditionalFormatting>
  <conditionalFormatting sqref="Q122">
    <cfRule type="expression" dxfId="382" priority="6327">
      <formula>$M$121=2</formula>
    </cfRule>
  </conditionalFormatting>
  <conditionalFormatting sqref="Q127">
    <cfRule type="expression" dxfId="381" priority="6331">
      <formula>$M$127=1</formula>
    </cfRule>
  </conditionalFormatting>
  <conditionalFormatting sqref="Q128">
    <cfRule type="expression" dxfId="380" priority="6339">
      <formula>$M$127=2</formula>
    </cfRule>
  </conditionalFormatting>
  <conditionalFormatting sqref="Q129">
    <cfRule type="expression" dxfId="379" priority="6342">
      <formula>$M$127=3</formula>
    </cfRule>
  </conditionalFormatting>
  <conditionalFormatting sqref="Q133">
    <cfRule type="expression" dxfId="378" priority="6343">
      <formula>$M$133=1</formula>
    </cfRule>
  </conditionalFormatting>
  <conditionalFormatting sqref="Q134">
    <cfRule type="expression" dxfId="377" priority="6345">
      <formula>$M$133=2</formula>
    </cfRule>
  </conditionalFormatting>
  <conditionalFormatting sqref="Q135">
    <cfRule type="expression" dxfId="376" priority="6346">
      <formula>$M$133=3</formula>
    </cfRule>
  </conditionalFormatting>
  <conditionalFormatting sqref="Q139">
    <cfRule type="expression" dxfId="375" priority="37">
      <formula>$M$139=1</formula>
    </cfRule>
  </conditionalFormatting>
  <conditionalFormatting sqref="Q139:Q142">
    <cfRule type="expression" dxfId="374" priority="33">
      <formula>OR($B$109=0,$B$109=2)</formula>
    </cfRule>
  </conditionalFormatting>
  <conditionalFormatting sqref="Q140">
    <cfRule type="expression" dxfId="373" priority="38">
      <formula>$M$139=2</formula>
    </cfRule>
  </conditionalFormatting>
  <conditionalFormatting sqref="Q141">
    <cfRule type="expression" dxfId="372" priority="39">
      <formula>$M$139=3</formula>
    </cfRule>
  </conditionalFormatting>
  <conditionalFormatting sqref="Q142">
    <cfRule type="expression" dxfId="371" priority="36">
      <formula>$M$139=4</formula>
    </cfRule>
  </conditionalFormatting>
  <conditionalFormatting sqref="Q145">
    <cfRule type="expression" dxfId="370" priority="88">
      <formula>NOT(OR($B$117=0,$B$132=0,))</formula>
    </cfRule>
  </conditionalFormatting>
  <conditionalFormatting sqref="Q152">
    <cfRule type="expression" dxfId="369" priority="6252">
      <formula>$M$152=1</formula>
    </cfRule>
  </conditionalFormatting>
  <conditionalFormatting sqref="Q153">
    <cfRule type="expression" dxfId="368" priority="6266">
      <formula>$M$152=2</formula>
    </cfRule>
  </conditionalFormatting>
  <conditionalFormatting sqref="Q154">
    <cfRule type="expression" dxfId="367" priority="6275">
      <formula>$M$152=3</formula>
    </cfRule>
  </conditionalFormatting>
  <conditionalFormatting sqref="Q158">
    <cfRule type="expression" dxfId="366" priority="6282">
      <formula>$M$158=1</formula>
    </cfRule>
  </conditionalFormatting>
  <conditionalFormatting sqref="Q159">
    <cfRule type="expression" dxfId="365" priority="6287">
      <formula>$M$158=2</formula>
    </cfRule>
  </conditionalFormatting>
  <conditionalFormatting sqref="Q160">
    <cfRule type="expression" dxfId="364" priority="6332">
      <formula>$M$158=3</formula>
    </cfRule>
  </conditionalFormatting>
  <conditionalFormatting sqref="Q163">
    <cfRule type="expression" dxfId="363" priority="87">
      <formula>NOT(OR($C$154=0,$C$160=0,))</formula>
    </cfRule>
  </conditionalFormatting>
  <conditionalFormatting sqref="Q170">
    <cfRule type="expression" dxfId="362" priority="6278">
      <formula>AND($A$170=1,$M$170=1)</formula>
    </cfRule>
  </conditionalFormatting>
  <conditionalFormatting sqref="Q171">
    <cfRule type="expression" dxfId="361" priority="6279">
      <formula>AND($A$170=1,$M$170=2)</formula>
    </cfRule>
  </conditionalFormatting>
  <conditionalFormatting sqref="Q175">
    <cfRule type="expression" dxfId="360" priority="6293">
      <formula>AND($A$170=1,$M$175=1)</formula>
    </cfRule>
  </conditionalFormatting>
  <conditionalFormatting sqref="Q176">
    <cfRule type="expression" dxfId="359" priority="6294">
      <formula>AND($A$170=1,$M$175=2)</formula>
    </cfRule>
  </conditionalFormatting>
  <conditionalFormatting sqref="Q177">
    <cfRule type="expression" dxfId="358" priority="6295">
      <formula>AND($A$170=1,$M$175=3)</formula>
    </cfRule>
  </conditionalFormatting>
  <conditionalFormatting sqref="Q181">
    <cfRule type="expression" dxfId="357" priority="6296">
      <formula>AND($A$170=1,$M$170=2,$M$181=1)</formula>
    </cfRule>
  </conditionalFormatting>
  <conditionalFormatting sqref="Q182">
    <cfRule type="expression" dxfId="356" priority="6323">
      <formula>AND($A$170=1,$M$170=2,$M$181=2)</formula>
    </cfRule>
  </conditionalFormatting>
  <conditionalFormatting sqref="Q186">
    <cfRule type="expression" dxfId="355" priority="6326">
      <formula>AND($A$170=2,$M$186=1)</formula>
    </cfRule>
  </conditionalFormatting>
  <conditionalFormatting sqref="Q187">
    <cfRule type="expression" dxfId="354" priority="6333">
      <formula>AND($A$170=2,$M$186=2)</formula>
    </cfRule>
  </conditionalFormatting>
  <conditionalFormatting sqref="Q191">
    <cfRule type="expression" dxfId="353" priority="6334">
      <formula>AND($A$170=2,$M$191=1)</formula>
    </cfRule>
  </conditionalFormatting>
  <conditionalFormatting sqref="Q192">
    <cfRule type="expression" dxfId="352" priority="6335">
      <formula>AND($A$170=2,$M$191=2)</formula>
    </cfRule>
  </conditionalFormatting>
  <conditionalFormatting sqref="Q193">
    <cfRule type="expression" dxfId="351" priority="6336">
      <formula>AND($A$170=2,$M$191=3)</formula>
    </cfRule>
  </conditionalFormatting>
  <conditionalFormatting sqref="Q197">
    <cfRule type="expression" dxfId="350" priority="6337">
      <formula>AND($A$170=2,$M$197=1)</formula>
    </cfRule>
  </conditionalFormatting>
  <conditionalFormatting sqref="Q198">
    <cfRule type="expression" dxfId="349" priority="6338">
      <formula>AND($A$170=2,$M$197=2)</formula>
    </cfRule>
  </conditionalFormatting>
  <conditionalFormatting sqref="Q201">
    <cfRule type="expression" dxfId="348" priority="77">
      <formula>AND($C$181=1,$C$198=1)</formula>
    </cfRule>
  </conditionalFormatting>
  <conditionalFormatting sqref="Q202">
    <cfRule type="expression" dxfId="347" priority="78">
      <formula>AND($C$182=1,$C$201=1)</formula>
    </cfRule>
  </conditionalFormatting>
  <conditionalFormatting sqref="Q239">
    <cfRule type="expression" dxfId="346" priority="70">
      <formula>$C$239=1</formula>
    </cfRule>
  </conditionalFormatting>
  <conditionalFormatting sqref="Q139:R142">
    <cfRule type="expression" dxfId="345" priority="35">
      <formula>AND($D$3=1,Q139="")</formula>
    </cfRule>
    <cfRule type="expression" dxfId="344" priority="34">
      <formula>OR($A$109=0,$A$109=1)</formula>
    </cfRule>
  </conditionalFormatting>
  <conditionalFormatting sqref="R6:R7">
    <cfRule type="expression" dxfId="343" priority="8752">
      <formula>AND(A16=0,#REF!=0,A205=0,A210=0,A215=0,A220=0,A230=0,A235=0)</formula>
    </cfRule>
  </conditionalFormatting>
  <conditionalFormatting sqref="R16:R17">
    <cfRule type="expression" dxfId="342" priority="95">
      <formula>$C$16=0</formula>
    </cfRule>
  </conditionalFormatting>
  <conditionalFormatting sqref="R21:R22">
    <cfRule type="expression" dxfId="341" priority="99">
      <formula>$B$25=0</formula>
    </cfRule>
  </conditionalFormatting>
  <conditionalFormatting sqref="R25:R26">
    <cfRule type="expression" dxfId="340" priority="1479">
      <formula>$R$24=TRUE</formula>
    </cfRule>
  </conditionalFormatting>
  <conditionalFormatting sqref="R31:R32">
    <cfRule type="expression" dxfId="339" priority="1848">
      <formula>$R$30=TRUE</formula>
    </cfRule>
  </conditionalFormatting>
  <conditionalFormatting sqref="R37:R38">
    <cfRule type="expression" dxfId="338" priority="1884">
      <formula>$R$36=TRUE</formula>
    </cfRule>
  </conditionalFormatting>
  <conditionalFormatting sqref="R43:R44">
    <cfRule type="expression" dxfId="337" priority="1885">
      <formula>$R$42=TRUE</formula>
    </cfRule>
  </conditionalFormatting>
  <conditionalFormatting sqref="R48:R49">
    <cfRule type="expression" dxfId="336" priority="1911">
      <formula>$R$47=TRUE</formula>
    </cfRule>
  </conditionalFormatting>
  <conditionalFormatting sqref="R53">
    <cfRule type="expression" dxfId="335" priority="1920">
      <formula>$R$52=TRUE</formula>
    </cfRule>
  </conditionalFormatting>
  <conditionalFormatting sqref="R62:R63">
    <cfRule type="expression" dxfId="334" priority="101">
      <formula>$B$66=0</formula>
    </cfRule>
  </conditionalFormatting>
  <conditionalFormatting sqref="R66:R67">
    <cfRule type="expression" dxfId="333" priority="1467">
      <formula>$R$65=TRUE</formula>
    </cfRule>
  </conditionalFormatting>
  <conditionalFormatting sqref="R72:R73">
    <cfRule type="expression" dxfId="332" priority="1880">
      <formula>$R$71=TRUE</formula>
    </cfRule>
  </conditionalFormatting>
  <conditionalFormatting sqref="R78:R79">
    <cfRule type="expression" dxfId="331" priority="1922">
      <formula>$R$77=TRUE</formula>
    </cfRule>
  </conditionalFormatting>
  <conditionalFormatting sqref="R84">
    <cfRule type="expression" dxfId="330" priority="1924">
      <formula>AND($A$66=2,$M$84=0)</formula>
    </cfRule>
  </conditionalFormatting>
  <conditionalFormatting sqref="R90">
    <cfRule type="expression" dxfId="329" priority="1994">
      <formula>AND($A$66=2,$M$90=0)</formula>
    </cfRule>
  </conditionalFormatting>
  <conditionalFormatting sqref="R96:R97">
    <cfRule type="expression" dxfId="328" priority="2035">
      <formula>$R$95=TRUE</formula>
    </cfRule>
  </conditionalFormatting>
  <conditionalFormatting sqref="R105:R106">
    <cfRule type="expression" dxfId="327" priority="1849">
      <formula>$B$109=0</formula>
    </cfRule>
  </conditionalFormatting>
  <conditionalFormatting sqref="R109:R110">
    <cfRule type="expression" dxfId="326" priority="1863">
      <formula>$R$108=TRUE</formula>
    </cfRule>
  </conditionalFormatting>
  <conditionalFormatting sqref="R115:R116">
    <cfRule type="expression" dxfId="325" priority="1865">
      <formula>$R$114=TRUE</formula>
    </cfRule>
  </conditionalFormatting>
  <conditionalFormatting sqref="R121:R122">
    <cfRule type="expression" dxfId="324" priority="1867">
      <formula>$R$120=TRUE</formula>
    </cfRule>
  </conditionalFormatting>
  <conditionalFormatting sqref="R127 R133 R139">
    <cfRule type="expression" dxfId="323" priority="81">
      <formula>OR($A$109=0,$A$109=1)</formula>
    </cfRule>
  </conditionalFormatting>
  <conditionalFormatting sqref="R127">
    <cfRule type="expression" dxfId="322" priority="1874">
      <formula>AND($A$109=2,$M$127=0)</formula>
    </cfRule>
  </conditionalFormatting>
  <conditionalFormatting sqref="R133">
    <cfRule type="expression" dxfId="321" priority="1876">
      <formula>AND($A$109=2,$M$133=0)</formula>
    </cfRule>
  </conditionalFormatting>
  <conditionalFormatting sqref="R139:R140">
    <cfRule type="expression" dxfId="320" priority="1878">
      <formula>$R$138=TRUE</formula>
    </cfRule>
  </conditionalFormatting>
  <conditionalFormatting sqref="R148:R149">
    <cfRule type="expression" dxfId="319" priority="1868">
      <formula>$B$152=0</formula>
    </cfRule>
  </conditionalFormatting>
  <conditionalFormatting sqref="R152:R153">
    <cfRule type="expression" dxfId="318" priority="1871">
      <formula>AND($A$152=1,$M$152=0)</formula>
    </cfRule>
  </conditionalFormatting>
  <conditionalFormatting sqref="R158:R159">
    <cfRule type="expression" dxfId="317" priority="1873">
      <formula>AND($A$152=2,$M$158=0)</formula>
    </cfRule>
  </conditionalFormatting>
  <conditionalFormatting sqref="R166:R167">
    <cfRule type="expression" dxfId="316" priority="108">
      <formula>$B$170=0</formula>
    </cfRule>
  </conditionalFormatting>
  <conditionalFormatting sqref="R170">
    <cfRule type="expression" dxfId="315" priority="1477">
      <formula>$R$169=TRUE</formula>
    </cfRule>
  </conditionalFormatting>
  <conditionalFormatting sqref="R175">
    <cfRule type="expression" dxfId="314" priority="1847">
      <formula>$M$175=0</formula>
    </cfRule>
  </conditionalFormatting>
  <conditionalFormatting sqref="R181">
    <cfRule type="expression" dxfId="313" priority="1913">
      <formula>AND($M$170=2,$M$181=0)</formula>
    </cfRule>
  </conditionalFormatting>
  <conditionalFormatting sqref="R181:R182">
    <cfRule type="expression" dxfId="312" priority="71">
      <formula>OR($B$170=0,$B$170=2,$C$170=0,$C$170=2)</formula>
    </cfRule>
  </conditionalFormatting>
  <conditionalFormatting sqref="R186">
    <cfRule type="expression" dxfId="311" priority="1915">
      <formula>$R$185=TRUE</formula>
    </cfRule>
  </conditionalFormatting>
  <conditionalFormatting sqref="R191">
    <cfRule type="expression" dxfId="310" priority="1997">
      <formula>$R$190=TRUE</formula>
    </cfRule>
  </conditionalFormatting>
  <conditionalFormatting sqref="R196">
    <cfRule type="expression" dxfId="309" priority="74">
      <formula>OR($A$170=0,$A$170=2)</formula>
    </cfRule>
  </conditionalFormatting>
  <conditionalFormatting sqref="R197">
    <cfRule type="expression" dxfId="308" priority="2046">
      <formula>$R$196=TRUE</formula>
    </cfRule>
  </conditionalFormatting>
  <conditionalFormatting sqref="R205">
    <cfRule type="expression" dxfId="307" priority="2126">
      <formula>$C$205=0</formula>
    </cfRule>
  </conditionalFormatting>
  <conditionalFormatting sqref="R210">
    <cfRule type="expression" dxfId="306" priority="2381">
      <formula>$C$210=0</formula>
    </cfRule>
  </conditionalFormatting>
  <conditionalFormatting sqref="R215">
    <cfRule type="expression" dxfId="305" priority="6225">
      <formula>$C$215=0</formula>
    </cfRule>
  </conditionalFormatting>
  <conditionalFormatting sqref="R220">
    <cfRule type="expression" dxfId="304" priority="6227">
      <formula>$C$220=0</formula>
    </cfRule>
  </conditionalFormatting>
  <conditionalFormatting sqref="R225">
    <cfRule type="expression" dxfId="303" priority="6229">
      <formula>$C$225=0</formula>
    </cfRule>
  </conditionalFormatting>
  <conditionalFormatting sqref="R230:R231">
    <cfRule type="expression" dxfId="302" priority="6231">
      <formula>$C$230=0</formula>
    </cfRule>
  </conditionalFormatting>
  <conditionalFormatting sqref="R235">
    <cfRule type="expression" dxfId="301" priority="6248">
      <formula>$C$235=0</formula>
    </cfRule>
  </conditionalFormatting>
  <conditionalFormatting sqref="T241:X241 BD241:BE241 T242:BE243">
    <cfRule type="expression" dxfId="300" priority="1801">
      <formula>AND($D$3=1,T241="")</formula>
    </cfRule>
  </conditionalFormatting>
  <conditionalFormatting sqref="T1:BE4">
    <cfRule type="expression" dxfId="299" priority="1891">
      <formula>AND($D$3=1,T1="")</formula>
    </cfRule>
  </conditionalFormatting>
  <conditionalFormatting sqref="Y6:Y7">
    <cfRule type="expression" dxfId="298" priority="32">
      <formula>$Y$8=1</formula>
    </cfRule>
  </conditionalFormatting>
  <conditionalFormatting sqref="Z6:Z7">
    <cfRule type="expression" dxfId="297" priority="31">
      <formula>$Z$8=1</formula>
    </cfRule>
  </conditionalFormatting>
  <conditionalFormatting sqref="AA6:AA7">
    <cfRule type="expression" dxfId="296" priority="30">
      <formula>$AA$8=1</formula>
    </cfRule>
  </conditionalFormatting>
  <conditionalFormatting sqref="AB6:AB7">
    <cfRule type="expression" dxfId="295" priority="29">
      <formula>$AB$8=1</formula>
    </cfRule>
  </conditionalFormatting>
  <conditionalFormatting sqref="AC6:AC7">
    <cfRule type="expression" dxfId="294" priority="28">
      <formula>$AC$8=1</formula>
    </cfRule>
  </conditionalFormatting>
  <conditionalFormatting sqref="AD6:AD7">
    <cfRule type="expression" dxfId="293" priority="27">
      <formula>$AD$8=1</formula>
    </cfRule>
  </conditionalFormatting>
  <conditionalFormatting sqref="AE6:AE7">
    <cfRule type="expression" dxfId="292" priority="26">
      <formula>$AE$8=1</formula>
    </cfRule>
  </conditionalFormatting>
  <conditionalFormatting sqref="AF6:AF7">
    <cfRule type="expression" dxfId="291" priority="25">
      <formula>$AF$8=1</formula>
    </cfRule>
  </conditionalFormatting>
  <conditionalFormatting sqref="AG6:AG7">
    <cfRule type="expression" dxfId="290" priority="24">
      <formula>$AG$8=1</formula>
    </cfRule>
  </conditionalFormatting>
  <conditionalFormatting sqref="AH6:AH7">
    <cfRule type="expression" dxfId="289" priority="23">
      <formula>$AH$8=1</formula>
    </cfRule>
  </conditionalFormatting>
  <conditionalFormatting sqref="AI6:AI7">
    <cfRule type="expression" dxfId="288" priority="22">
      <formula>$AI$8=1</formula>
    </cfRule>
  </conditionalFormatting>
  <conditionalFormatting sqref="AJ6:AJ7">
    <cfRule type="expression" dxfId="287" priority="21">
      <formula>$AJ$8=1</formula>
    </cfRule>
  </conditionalFormatting>
  <conditionalFormatting sqref="AK6:AK7">
    <cfRule type="expression" dxfId="286" priority="20">
      <formula>$AK$8=1</formula>
    </cfRule>
  </conditionalFormatting>
  <conditionalFormatting sqref="AL6:AL7">
    <cfRule type="expression" dxfId="285" priority="19">
      <formula>$AL$8=1</formula>
    </cfRule>
  </conditionalFormatting>
  <conditionalFormatting sqref="AL175">
    <cfRule type="expression" dxfId="284" priority="60">
      <formula>OR($M$170=0,$M$170=1,$C$170=0,$C$170=2)</formula>
    </cfRule>
  </conditionalFormatting>
  <conditionalFormatting sqref="AM6:AM7">
    <cfRule type="expression" dxfId="283" priority="18">
      <formula>$AM$8=1</formula>
    </cfRule>
  </conditionalFormatting>
  <conditionalFormatting sqref="AN6:AN7">
    <cfRule type="expression" dxfId="282" priority="17">
      <formula>$AN$8=1</formula>
    </cfRule>
  </conditionalFormatting>
  <conditionalFormatting sqref="AO6:AO7">
    <cfRule type="expression" dxfId="281" priority="16">
      <formula>$AO$8=1</formula>
    </cfRule>
  </conditionalFormatting>
  <conditionalFormatting sqref="AP6:AP7">
    <cfRule type="expression" dxfId="280" priority="15">
      <formula>$AP$8=1</formula>
    </cfRule>
  </conditionalFormatting>
  <conditionalFormatting sqref="AQ6:AQ7">
    <cfRule type="expression" dxfId="279" priority="14">
      <formula>$AQ$8=1</formula>
    </cfRule>
  </conditionalFormatting>
  <conditionalFormatting sqref="AR6:AR7">
    <cfRule type="expression" dxfId="278" priority="13">
      <formula>$AR$8=1</formula>
    </cfRule>
  </conditionalFormatting>
  <conditionalFormatting sqref="AS6:AS7">
    <cfRule type="expression" dxfId="277" priority="12">
      <formula>$AS$8=1</formula>
    </cfRule>
  </conditionalFormatting>
  <conditionalFormatting sqref="AT6:AT7">
    <cfRule type="expression" dxfId="276" priority="11">
      <formula>$AT$8=1</formula>
    </cfRule>
  </conditionalFormatting>
  <conditionalFormatting sqref="AU6:AU7">
    <cfRule type="expression" dxfId="275" priority="10">
      <formula>$AU$8=1</formula>
    </cfRule>
  </conditionalFormatting>
  <conditionalFormatting sqref="AV6:AV7">
    <cfRule type="expression" dxfId="274" priority="9">
      <formula>$AV$8=1</formula>
    </cfRule>
  </conditionalFormatting>
  <conditionalFormatting sqref="AW6:AW7">
    <cfRule type="expression" dxfId="273" priority="8">
      <formula>$AW$8=1</formula>
    </cfRule>
  </conditionalFormatting>
  <conditionalFormatting sqref="AX6:AX7">
    <cfRule type="expression" dxfId="272" priority="7">
      <formula>$AX$8=1</formula>
    </cfRule>
  </conditionalFormatting>
  <conditionalFormatting sqref="AY6:AY7">
    <cfRule type="expression" dxfId="271" priority="6">
      <formula>$AY$8=1</formula>
    </cfRule>
  </conditionalFormatting>
  <conditionalFormatting sqref="AZ6:AZ7">
    <cfRule type="expression" dxfId="270" priority="5">
      <formula>$AZ$8=1</formula>
    </cfRule>
  </conditionalFormatting>
  <conditionalFormatting sqref="BA6:BA7">
    <cfRule type="expression" dxfId="269" priority="4">
      <formula>$BA$8=1</formula>
    </cfRule>
  </conditionalFormatting>
  <conditionalFormatting sqref="BB6:BB7">
    <cfRule type="expression" dxfId="268" priority="3">
      <formula>$BB$8=1</formula>
    </cfRule>
  </conditionalFormatting>
  <conditionalFormatting sqref="BC6:BC7">
    <cfRule type="expression" dxfId="267" priority="2">
      <formula>$BC$8=1</formula>
    </cfRule>
  </conditionalFormatting>
  <conditionalFormatting sqref="BD6:BD7">
    <cfRule type="expression" dxfId="266" priority="1">
      <formula>$BD$8=1</formula>
    </cfRule>
  </conditionalFormatting>
  <dataValidations count="1">
    <dataValidation type="list" allowBlank="1" showInputMessage="1" showErrorMessage="1" sqref="H243:K243" xr:uid="{00000000-0002-0000-0300-000000000000}">
      <formula1>$K$244:$K$245</formula1>
    </dataValidation>
  </dataValidations>
  <hyperlinks>
    <hyperlink ref="Q240" location="'【印刷提出③ 結果入力】'!A1" display="【印刷提出③ 結果入力】へ進む　▶▶▶" xr:uid="{00000000-0004-0000-0300-000000000000}"/>
  </hyperlinks>
  <pageMargins left="0.70866141732283472" right="0.70866141732283472" top="0.74803149606299213" bottom="0.74803149606299213" header="0.31496062992125984" footer="0.31496062992125984"/>
  <pageSetup paperSize="9" scale="42" fitToHeight="0" orientation="portrait" cellComments="asDisplayed" r:id="rId1"/>
  <headerFooter>
    <oddHeader>&amp;C&amp;A&amp;R&amp;D</oddHeader>
    <oddFooter>&amp;C&amp;P/&amp;N</oddFooter>
  </headerFooter>
  <rowBreaks count="3" manualBreakCount="3">
    <brk id="59" min="4" max="17" man="1"/>
    <brk id="145" min="4" max="17" man="1"/>
    <brk id="202" min="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54" r:id="rId4" name="B:Q2">
              <controlPr defaultSize="0" autoFill="0" autoPict="0">
                <anchor moveWithCells="1">
                  <from>
                    <xdr:col>6</xdr:col>
                    <xdr:colOff>0</xdr:colOff>
                    <xdr:row>35</xdr:row>
                    <xdr:rowOff>0</xdr:rowOff>
                  </from>
                  <to>
                    <xdr:col>9</xdr:col>
                    <xdr:colOff>0</xdr:colOff>
                    <xdr:row>39</xdr:row>
                    <xdr:rowOff>0</xdr:rowOff>
                  </to>
                </anchor>
              </controlPr>
            </control>
          </mc:Choice>
        </mc:AlternateContent>
        <mc:AlternateContent xmlns:mc="http://schemas.openxmlformats.org/markup-compatibility/2006">
          <mc:Choice Requires="x14">
            <control shapeId="1263" r:id="rId5" name="Option Button 239">
              <controlPr defaultSize="0" autoFill="0" autoLine="0" autoPict="0">
                <anchor moveWithCells="1">
                  <from>
                    <xdr:col>7</xdr:col>
                    <xdr:colOff>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1264" r:id="rId6" name="Option Button 240">
              <controlPr defaultSize="0" autoFill="0" autoLine="0" autoPict="0">
                <anchor moveWithCells="1">
                  <from>
                    <xdr:col>7</xdr:col>
                    <xdr:colOff>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1278" r:id="rId7" name="Option Button 254">
              <controlPr defaultSize="0" autoFill="0" autoLine="0" autoPict="0">
                <anchor moveWithCells="1">
                  <from>
                    <xdr:col>7</xdr:col>
                    <xdr:colOff>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285" r:id="rId8" name="Option Button 261">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1290" r:id="rId9" name="Option Button 266">
              <controlPr defaultSize="0" autoFill="0" autoLine="0" autoPict="0">
                <anchor moveWithCells="1">
                  <from>
                    <xdr:col>7</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1298" r:id="rId10" name="Option Button 274">
              <controlPr defaultSize="0" autoFill="0" autoLine="0" autoPict="0">
                <anchor moveWithCells="1">
                  <from>
                    <xdr:col>13</xdr:col>
                    <xdr:colOff>0</xdr:colOff>
                    <xdr:row>24</xdr:row>
                    <xdr:rowOff>0</xdr:rowOff>
                  </from>
                  <to>
                    <xdr:col>14</xdr:col>
                    <xdr:colOff>0</xdr:colOff>
                    <xdr:row>25</xdr:row>
                    <xdr:rowOff>0</xdr:rowOff>
                  </to>
                </anchor>
              </controlPr>
            </control>
          </mc:Choice>
        </mc:AlternateContent>
        <mc:AlternateContent xmlns:mc="http://schemas.openxmlformats.org/markup-compatibility/2006">
          <mc:Choice Requires="x14">
            <control shapeId="1299" r:id="rId11" name="Option Button 275">
              <controlPr defaultSize="0" autoFill="0" autoLine="0" autoPict="0">
                <anchor moveWithCells="1">
                  <from>
                    <xdr:col>13</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300" r:id="rId12" name="Option Button 276">
              <controlPr defaultSize="0" autoFill="0" autoLine="0" autoPict="0">
                <anchor moveWithCells="1">
                  <from>
                    <xdr:col>13</xdr:col>
                    <xdr:colOff>0</xdr:colOff>
                    <xdr:row>26</xdr:row>
                    <xdr:rowOff>0</xdr:rowOff>
                  </from>
                  <to>
                    <xdr:col>14</xdr:col>
                    <xdr:colOff>0</xdr:colOff>
                    <xdr:row>27</xdr:row>
                    <xdr:rowOff>0</xdr:rowOff>
                  </to>
                </anchor>
              </controlPr>
            </control>
          </mc:Choice>
        </mc:AlternateContent>
        <mc:AlternateContent xmlns:mc="http://schemas.openxmlformats.org/markup-compatibility/2006">
          <mc:Choice Requires="x14">
            <control shapeId="1301" r:id="rId13" name="Option Button 277">
              <controlPr defaultSize="0" autoFill="0" autoLine="0" autoPict="0">
                <anchor moveWithCells="1">
                  <from>
                    <xdr:col>13</xdr:col>
                    <xdr:colOff>0</xdr:colOff>
                    <xdr:row>36</xdr:row>
                    <xdr:rowOff>0</xdr:rowOff>
                  </from>
                  <to>
                    <xdr:col>14</xdr:col>
                    <xdr:colOff>0</xdr:colOff>
                    <xdr:row>37</xdr:row>
                    <xdr:rowOff>0</xdr:rowOff>
                  </to>
                </anchor>
              </controlPr>
            </control>
          </mc:Choice>
        </mc:AlternateContent>
        <mc:AlternateContent xmlns:mc="http://schemas.openxmlformats.org/markup-compatibility/2006">
          <mc:Choice Requires="x14">
            <control shapeId="1312" r:id="rId14" name="Option Button 288">
              <controlPr defaultSize="0" autoFill="0" autoLine="0" autoPict="0">
                <anchor moveWithCells="1">
                  <from>
                    <xdr:col>7</xdr:col>
                    <xdr:colOff>0</xdr:colOff>
                    <xdr:row>52</xdr:row>
                    <xdr:rowOff>0</xdr:rowOff>
                  </from>
                  <to>
                    <xdr:col>8</xdr:col>
                    <xdr:colOff>0</xdr:colOff>
                    <xdr:row>53</xdr:row>
                    <xdr:rowOff>0</xdr:rowOff>
                  </to>
                </anchor>
              </controlPr>
            </control>
          </mc:Choice>
        </mc:AlternateContent>
        <mc:AlternateContent xmlns:mc="http://schemas.openxmlformats.org/markup-compatibility/2006">
          <mc:Choice Requires="x14">
            <control shapeId="1315" r:id="rId15" name="Option Button 291">
              <controlPr defaultSize="0" autoFill="0" autoLine="0" autoPict="0">
                <anchor moveWithCells="1">
                  <from>
                    <xdr:col>13</xdr:col>
                    <xdr:colOff>0</xdr:colOff>
                    <xdr:row>52</xdr:row>
                    <xdr:rowOff>0</xdr:rowOff>
                  </from>
                  <to>
                    <xdr:col>14</xdr:col>
                    <xdr:colOff>0</xdr:colOff>
                    <xdr:row>53</xdr:row>
                    <xdr:rowOff>0</xdr:rowOff>
                  </to>
                </anchor>
              </controlPr>
            </control>
          </mc:Choice>
        </mc:AlternateContent>
        <mc:AlternateContent xmlns:mc="http://schemas.openxmlformats.org/markup-compatibility/2006">
          <mc:Choice Requires="x14">
            <control shapeId="1505" r:id="rId16" name="Option Button 481">
              <controlPr defaultSize="0" autoFill="0" autoLine="0" autoPict="0">
                <anchor moveWithCells="1">
                  <from>
                    <xdr:col>13</xdr:col>
                    <xdr:colOff>0</xdr:colOff>
                    <xdr:row>42</xdr:row>
                    <xdr:rowOff>0</xdr:rowOff>
                  </from>
                  <to>
                    <xdr:col>14</xdr:col>
                    <xdr:colOff>0</xdr:colOff>
                    <xdr:row>43</xdr:row>
                    <xdr:rowOff>0</xdr:rowOff>
                  </to>
                </anchor>
              </controlPr>
            </control>
          </mc:Choice>
        </mc:AlternateContent>
        <mc:AlternateContent xmlns:mc="http://schemas.openxmlformats.org/markup-compatibility/2006">
          <mc:Choice Requires="x14">
            <control shapeId="1507" r:id="rId17" name="Option Button 483">
              <controlPr defaultSize="0" autoFill="0" autoLine="0" autoPict="0">
                <anchor moveWithCells="1">
                  <from>
                    <xdr:col>13</xdr:col>
                    <xdr:colOff>0</xdr:colOff>
                    <xdr:row>47</xdr:row>
                    <xdr:rowOff>0</xdr:rowOff>
                  </from>
                  <to>
                    <xdr:col>14</xdr:col>
                    <xdr:colOff>0</xdr:colOff>
                    <xdr:row>48</xdr:row>
                    <xdr:rowOff>0</xdr:rowOff>
                  </to>
                </anchor>
              </controlPr>
            </control>
          </mc:Choice>
        </mc:AlternateContent>
        <mc:AlternateContent xmlns:mc="http://schemas.openxmlformats.org/markup-compatibility/2006">
          <mc:Choice Requires="x14">
            <control shapeId="1508" r:id="rId18" name="Option Button 484">
              <controlPr defaultSize="0" autoFill="0" autoLine="0" autoPict="0">
                <anchor moveWithCells="1">
                  <from>
                    <xdr:col>13</xdr:col>
                    <xdr:colOff>0</xdr:colOff>
                    <xdr:row>48</xdr:row>
                    <xdr:rowOff>0</xdr:rowOff>
                  </from>
                  <to>
                    <xdr:col>14</xdr:col>
                    <xdr:colOff>0</xdr:colOff>
                    <xdr:row>49</xdr:row>
                    <xdr:rowOff>0</xdr:rowOff>
                  </to>
                </anchor>
              </controlPr>
            </control>
          </mc:Choice>
        </mc:AlternateContent>
        <mc:AlternateContent xmlns:mc="http://schemas.openxmlformats.org/markup-compatibility/2006">
          <mc:Choice Requires="x14">
            <control shapeId="1529" r:id="rId19" name="BQ1-2">
              <controlPr defaultSize="0" autoFill="0" autoPict="0">
                <anchor moveWithCells="1">
                  <from>
                    <xdr:col>12</xdr:col>
                    <xdr:colOff>0</xdr:colOff>
                    <xdr:row>29</xdr:row>
                    <xdr:rowOff>0</xdr:rowOff>
                  </from>
                  <to>
                    <xdr:col>15</xdr:col>
                    <xdr:colOff>0</xdr:colOff>
                    <xdr:row>34</xdr:row>
                    <xdr:rowOff>0</xdr:rowOff>
                  </to>
                </anchor>
              </controlPr>
            </control>
          </mc:Choice>
        </mc:AlternateContent>
        <mc:AlternateContent xmlns:mc="http://schemas.openxmlformats.org/markup-compatibility/2006">
          <mc:Choice Requires="x14">
            <control shapeId="1564" r:id="rId20" name="Option Button 540">
              <controlPr defaultSize="0" autoFill="0" autoLine="0" autoPict="0">
                <anchor moveWithCells="1">
                  <from>
                    <xdr:col>13</xdr:col>
                    <xdr:colOff>0</xdr:colOff>
                    <xdr:row>37</xdr:row>
                    <xdr:rowOff>0</xdr:rowOff>
                  </from>
                  <to>
                    <xdr:col>14</xdr:col>
                    <xdr:colOff>0</xdr:colOff>
                    <xdr:row>38</xdr:row>
                    <xdr:rowOff>0</xdr:rowOff>
                  </to>
                </anchor>
              </controlPr>
            </control>
          </mc:Choice>
        </mc:AlternateContent>
        <mc:AlternateContent xmlns:mc="http://schemas.openxmlformats.org/markup-compatibility/2006">
          <mc:Choice Requires="x14">
            <control shapeId="1566" r:id="rId21" name="Option Button 542">
              <controlPr defaultSize="0" autoFill="0" autoLine="0" autoPict="0">
                <anchor moveWithCells="1">
                  <from>
                    <xdr:col>7</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1573" r:id="rId22" name="Option Button 549">
              <controlPr defaultSize="0" autoFill="0" autoLine="0" autoPict="0">
                <anchor moveWithCells="1">
                  <from>
                    <xdr:col>13</xdr:col>
                    <xdr:colOff>0</xdr:colOff>
                    <xdr:row>31</xdr:row>
                    <xdr:rowOff>0</xdr:rowOff>
                  </from>
                  <to>
                    <xdr:col>14</xdr:col>
                    <xdr:colOff>0</xdr:colOff>
                    <xdr:row>32</xdr:row>
                    <xdr:rowOff>0</xdr:rowOff>
                  </to>
                </anchor>
              </controlPr>
            </control>
          </mc:Choice>
        </mc:AlternateContent>
        <mc:AlternateContent xmlns:mc="http://schemas.openxmlformats.org/markup-compatibility/2006">
          <mc:Choice Requires="x14">
            <control shapeId="1574" r:id="rId23" name="Option Button 550">
              <controlPr defaultSize="0" autoFill="0" autoLine="0" autoPict="0">
                <anchor moveWithCells="1">
                  <from>
                    <xdr:col>13</xdr:col>
                    <xdr:colOff>0</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1581" r:id="rId24" name="Option Button 557">
              <controlPr defaultSize="0" autoFill="0" autoLine="0" autoPict="0">
                <anchor moveWithCells="1">
                  <from>
                    <xdr:col>13</xdr:col>
                    <xdr:colOff>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1583" r:id="rId25" name="Option Button 559">
              <controlPr defaultSize="0" autoFill="0" autoLine="0" autoPict="0">
                <anchor moveWithCells="1">
                  <from>
                    <xdr:col>7</xdr:col>
                    <xdr:colOff>0</xdr:colOff>
                    <xdr:row>52</xdr:row>
                    <xdr:rowOff>304800</xdr:rowOff>
                  </from>
                  <to>
                    <xdr:col>8</xdr:col>
                    <xdr:colOff>0</xdr:colOff>
                    <xdr:row>54</xdr:row>
                    <xdr:rowOff>0</xdr:rowOff>
                  </to>
                </anchor>
              </controlPr>
            </control>
          </mc:Choice>
        </mc:AlternateContent>
        <mc:AlternateContent xmlns:mc="http://schemas.openxmlformats.org/markup-compatibility/2006">
          <mc:Choice Requires="x14">
            <control shapeId="1585" r:id="rId26" name="Option Button 561">
              <controlPr defaultSize="0" autoFill="0" autoLine="0" autoPict="0">
                <anchor moveWithCells="1">
                  <from>
                    <xdr:col>13</xdr:col>
                    <xdr:colOff>0</xdr:colOff>
                    <xdr:row>53</xdr:row>
                    <xdr:rowOff>0</xdr:rowOff>
                  </from>
                  <to>
                    <xdr:col>14</xdr:col>
                    <xdr:colOff>0</xdr:colOff>
                    <xdr:row>54</xdr:row>
                    <xdr:rowOff>0</xdr:rowOff>
                  </to>
                </anchor>
              </controlPr>
            </control>
          </mc:Choice>
        </mc:AlternateContent>
        <mc:AlternateContent xmlns:mc="http://schemas.openxmlformats.org/markup-compatibility/2006">
          <mc:Choice Requires="x14">
            <control shapeId="1589" r:id="rId27" name="Option Button 565">
              <controlPr defaultSize="0" autoFill="0" autoLine="0" autoPict="0">
                <anchor moveWithCells="1">
                  <from>
                    <xdr:col>7</xdr:col>
                    <xdr:colOff>0</xdr:colOff>
                    <xdr:row>65</xdr:row>
                    <xdr:rowOff>0</xdr:rowOff>
                  </from>
                  <to>
                    <xdr:col>8</xdr:col>
                    <xdr:colOff>0</xdr:colOff>
                    <xdr:row>66</xdr:row>
                    <xdr:rowOff>0</xdr:rowOff>
                  </to>
                </anchor>
              </controlPr>
            </control>
          </mc:Choice>
        </mc:AlternateContent>
        <mc:AlternateContent xmlns:mc="http://schemas.openxmlformats.org/markup-compatibility/2006">
          <mc:Choice Requires="x14">
            <control shapeId="1590" r:id="rId28" name="Option Button 566">
              <controlPr defaultSize="0" autoFill="0" autoLine="0" autoPict="0">
                <anchor moveWithCells="1">
                  <from>
                    <xdr:col>7</xdr:col>
                    <xdr:colOff>0</xdr:colOff>
                    <xdr:row>65</xdr:row>
                    <xdr:rowOff>295275</xdr:rowOff>
                  </from>
                  <to>
                    <xdr:col>8</xdr:col>
                    <xdr:colOff>0</xdr:colOff>
                    <xdr:row>67</xdr:row>
                    <xdr:rowOff>0</xdr:rowOff>
                  </to>
                </anchor>
              </controlPr>
            </control>
          </mc:Choice>
        </mc:AlternateContent>
        <mc:AlternateContent xmlns:mc="http://schemas.openxmlformats.org/markup-compatibility/2006">
          <mc:Choice Requires="x14">
            <control shapeId="1598" r:id="rId29" name="Option Button 574">
              <controlPr defaultSize="0" autoFill="0" autoLine="0" autoPict="0">
                <anchor moveWithCells="1">
                  <from>
                    <xdr:col>13</xdr:col>
                    <xdr:colOff>0</xdr:colOff>
                    <xdr:row>65</xdr:row>
                    <xdr:rowOff>0</xdr:rowOff>
                  </from>
                  <to>
                    <xdr:col>14</xdr:col>
                    <xdr:colOff>0</xdr:colOff>
                    <xdr:row>66</xdr:row>
                    <xdr:rowOff>0</xdr:rowOff>
                  </to>
                </anchor>
              </controlPr>
            </control>
          </mc:Choice>
        </mc:AlternateContent>
        <mc:AlternateContent xmlns:mc="http://schemas.openxmlformats.org/markup-compatibility/2006">
          <mc:Choice Requires="x14">
            <control shapeId="1599" r:id="rId30" name="Option Button 575">
              <controlPr defaultSize="0" autoFill="0" autoLine="0" autoPict="0">
                <anchor moveWithCells="1">
                  <from>
                    <xdr:col>13</xdr:col>
                    <xdr:colOff>0</xdr:colOff>
                    <xdr:row>66</xdr:row>
                    <xdr:rowOff>0</xdr:rowOff>
                  </from>
                  <to>
                    <xdr:col>14</xdr:col>
                    <xdr:colOff>0</xdr:colOff>
                    <xdr:row>67</xdr:row>
                    <xdr:rowOff>0</xdr:rowOff>
                  </to>
                </anchor>
              </controlPr>
            </control>
          </mc:Choice>
        </mc:AlternateContent>
        <mc:AlternateContent xmlns:mc="http://schemas.openxmlformats.org/markup-compatibility/2006">
          <mc:Choice Requires="x14">
            <control shapeId="1603" r:id="rId31" name="Option Button 579">
              <controlPr defaultSize="0" autoFill="0" autoLine="0" autoPict="0">
                <anchor moveWithCells="1">
                  <from>
                    <xdr:col>13</xdr:col>
                    <xdr:colOff>0</xdr:colOff>
                    <xdr:row>71</xdr:row>
                    <xdr:rowOff>0</xdr:rowOff>
                  </from>
                  <to>
                    <xdr:col>14</xdr:col>
                    <xdr:colOff>0</xdr:colOff>
                    <xdr:row>72</xdr:row>
                    <xdr:rowOff>0</xdr:rowOff>
                  </to>
                </anchor>
              </controlPr>
            </control>
          </mc:Choice>
        </mc:AlternateContent>
        <mc:AlternateContent xmlns:mc="http://schemas.openxmlformats.org/markup-compatibility/2006">
          <mc:Choice Requires="x14">
            <control shapeId="1604" r:id="rId32" name="Option Button 580">
              <controlPr defaultSize="0" autoFill="0" autoLine="0" autoPict="0">
                <anchor moveWithCells="1">
                  <from>
                    <xdr:col>13</xdr:col>
                    <xdr:colOff>0</xdr:colOff>
                    <xdr:row>72</xdr:row>
                    <xdr:rowOff>0</xdr:rowOff>
                  </from>
                  <to>
                    <xdr:col>14</xdr:col>
                    <xdr:colOff>0</xdr:colOff>
                    <xdr:row>73</xdr:row>
                    <xdr:rowOff>0</xdr:rowOff>
                  </to>
                </anchor>
              </controlPr>
            </control>
          </mc:Choice>
        </mc:AlternateContent>
        <mc:AlternateContent xmlns:mc="http://schemas.openxmlformats.org/markup-compatibility/2006">
          <mc:Choice Requires="x14">
            <control shapeId="1605" r:id="rId33" name="Option Button 581">
              <controlPr defaultSize="0" autoFill="0" autoLine="0" autoPict="0">
                <anchor moveWithCells="1">
                  <from>
                    <xdr:col>13</xdr:col>
                    <xdr:colOff>0</xdr:colOff>
                    <xdr:row>73</xdr:row>
                    <xdr:rowOff>0</xdr:rowOff>
                  </from>
                  <to>
                    <xdr:col>14</xdr:col>
                    <xdr:colOff>0</xdr:colOff>
                    <xdr:row>74</xdr:row>
                    <xdr:rowOff>0</xdr:rowOff>
                  </to>
                </anchor>
              </controlPr>
            </control>
          </mc:Choice>
        </mc:AlternateContent>
        <mc:AlternateContent xmlns:mc="http://schemas.openxmlformats.org/markup-compatibility/2006">
          <mc:Choice Requires="x14">
            <control shapeId="1606" r:id="rId34" name="Option Button 582">
              <controlPr defaultSize="0" autoFill="0" autoLine="0" autoPict="0">
                <anchor moveWithCells="1">
                  <from>
                    <xdr:col>13</xdr:col>
                    <xdr:colOff>0</xdr:colOff>
                    <xdr:row>77</xdr:row>
                    <xdr:rowOff>0</xdr:rowOff>
                  </from>
                  <to>
                    <xdr:col>14</xdr:col>
                    <xdr:colOff>0</xdr:colOff>
                    <xdr:row>78</xdr:row>
                    <xdr:rowOff>0</xdr:rowOff>
                  </to>
                </anchor>
              </controlPr>
            </control>
          </mc:Choice>
        </mc:AlternateContent>
        <mc:AlternateContent xmlns:mc="http://schemas.openxmlformats.org/markup-compatibility/2006">
          <mc:Choice Requires="x14">
            <control shapeId="1635" r:id="rId35" name="Option Button 611">
              <controlPr defaultSize="0" autoFill="0" autoLine="0" autoPict="0">
                <anchor moveWithCells="1">
                  <from>
                    <xdr:col>13</xdr:col>
                    <xdr:colOff>0</xdr:colOff>
                    <xdr:row>67</xdr:row>
                    <xdr:rowOff>0</xdr:rowOff>
                  </from>
                  <to>
                    <xdr:col>14</xdr:col>
                    <xdr:colOff>0</xdr:colOff>
                    <xdr:row>68</xdr:row>
                    <xdr:rowOff>0</xdr:rowOff>
                  </to>
                </anchor>
              </controlPr>
            </control>
          </mc:Choice>
        </mc:AlternateContent>
        <mc:AlternateContent xmlns:mc="http://schemas.openxmlformats.org/markup-compatibility/2006">
          <mc:Choice Requires="x14">
            <control shapeId="1637" r:id="rId36" name="Option Button 613">
              <controlPr defaultSize="0" autoFill="0" autoLine="0" autoPict="0">
                <anchor moveWithCells="1">
                  <from>
                    <xdr:col>13</xdr:col>
                    <xdr:colOff>0</xdr:colOff>
                    <xdr:row>78</xdr:row>
                    <xdr:rowOff>0</xdr:rowOff>
                  </from>
                  <to>
                    <xdr:col>14</xdr:col>
                    <xdr:colOff>0</xdr:colOff>
                    <xdr:row>79</xdr:row>
                    <xdr:rowOff>0</xdr:rowOff>
                  </to>
                </anchor>
              </controlPr>
            </control>
          </mc:Choice>
        </mc:AlternateContent>
        <mc:AlternateContent xmlns:mc="http://schemas.openxmlformats.org/markup-compatibility/2006">
          <mc:Choice Requires="x14">
            <control shapeId="1662" r:id="rId37" name="Option Button 638">
              <controlPr defaultSize="0" autoFill="0" autoLine="0" autoPict="0">
                <anchor moveWithCells="1">
                  <from>
                    <xdr:col>7</xdr:col>
                    <xdr:colOff>0</xdr:colOff>
                    <xdr:row>151</xdr:row>
                    <xdr:rowOff>0</xdr:rowOff>
                  </from>
                  <to>
                    <xdr:col>8</xdr:col>
                    <xdr:colOff>0</xdr:colOff>
                    <xdr:row>152</xdr:row>
                    <xdr:rowOff>0</xdr:rowOff>
                  </to>
                </anchor>
              </controlPr>
            </control>
          </mc:Choice>
        </mc:AlternateContent>
        <mc:AlternateContent xmlns:mc="http://schemas.openxmlformats.org/markup-compatibility/2006">
          <mc:Choice Requires="x14">
            <control shapeId="1663" r:id="rId38" name="Option Button 639">
              <controlPr defaultSize="0" autoFill="0" autoLine="0" autoPict="0">
                <anchor moveWithCells="1">
                  <from>
                    <xdr:col>7</xdr:col>
                    <xdr:colOff>0</xdr:colOff>
                    <xdr:row>151</xdr:row>
                    <xdr:rowOff>304800</xdr:rowOff>
                  </from>
                  <to>
                    <xdr:col>8</xdr:col>
                    <xdr:colOff>0</xdr:colOff>
                    <xdr:row>153</xdr:row>
                    <xdr:rowOff>0</xdr:rowOff>
                  </to>
                </anchor>
              </controlPr>
            </control>
          </mc:Choice>
        </mc:AlternateContent>
        <mc:AlternateContent xmlns:mc="http://schemas.openxmlformats.org/markup-compatibility/2006">
          <mc:Choice Requires="x14">
            <control shapeId="1834" r:id="rId39" name="Option Button 810">
              <controlPr defaultSize="0" autoFill="0" autoLine="0" autoPict="0">
                <anchor moveWithCells="1">
                  <from>
                    <xdr:col>13</xdr:col>
                    <xdr:colOff>0</xdr:colOff>
                    <xdr:row>169</xdr:row>
                    <xdr:rowOff>0</xdr:rowOff>
                  </from>
                  <to>
                    <xdr:col>14</xdr:col>
                    <xdr:colOff>0</xdr:colOff>
                    <xdr:row>170</xdr:row>
                    <xdr:rowOff>0</xdr:rowOff>
                  </to>
                </anchor>
              </controlPr>
            </control>
          </mc:Choice>
        </mc:AlternateContent>
        <mc:AlternateContent xmlns:mc="http://schemas.openxmlformats.org/markup-compatibility/2006">
          <mc:Choice Requires="x14">
            <control shapeId="1835" r:id="rId40" name="Option Button 811">
              <controlPr defaultSize="0" autoFill="0" autoLine="0" autoPict="0">
                <anchor moveWithCells="1">
                  <from>
                    <xdr:col>13</xdr:col>
                    <xdr:colOff>0</xdr:colOff>
                    <xdr:row>170</xdr:row>
                    <xdr:rowOff>0</xdr:rowOff>
                  </from>
                  <to>
                    <xdr:col>14</xdr:col>
                    <xdr:colOff>0</xdr:colOff>
                    <xdr:row>171</xdr:row>
                    <xdr:rowOff>0</xdr:rowOff>
                  </to>
                </anchor>
              </controlPr>
            </control>
          </mc:Choice>
        </mc:AlternateContent>
        <mc:AlternateContent xmlns:mc="http://schemas.openxmlformats.org/markup-compatibility/2006">
          <mc:Choice Requires="x14">
            <control shapeId="1837" r:id="rId41" name="Option Button 813">
              <controlPr defaultSize="0" autoFill="0" autoLine="0" autoPict="0">
                <anchor moveWithCells="1">
                  <from>
                    <xdr:col>7</xdr:col>
                    <xdr:colOff>0</xdr:colOff>
                    <xdr:row>169</xdr:row>
                    <xdr:rowOff>0</xdr:rowOff>
                  </from>
                  <to>
                    <xdr:col>8</xdr:col>
                    <xdr:colOff>0</xdr:colOff>
                    <xdr:row>170</xdr:row>
                    <xdr:rowOff>0</xdr:rowOff>
                  </to>
                </anchor>
              </controlPr>
            </control>
          </mc:Choice>
        </mc:AlternateContent>
        <mc:AlternateContent xmlns:mc="http://schemas.openxmlformats.org/markup-compatibility/2006">
          <mc:Choice Requires="x14">
            <control shapeId="1839" r:id="rId42" name="Option Button 815">
              <controlPr defaultSize="0" autoFill="0" autoLine="0" autoPict="0">
                <anchor moveWithCells="1">
                  <from>
                    <xdr:col>7</xdr:col>
                    <xdr:colOff>0</xdr:colOff>
                    <xdr:row>170</xdr:row>
                    <xdr:rowOff>0</xdr:rowOff>
                  </from>
                  <to>
                    <xdr:col>8</xdr:col>
                    <xdr:colOff>0</xdr:colOff>
                    <xdr:row>171</xdr:row>
                    <xdr:rowOff>0</xdr:rowOff>
                  </to>
                </anchor>
              </controlPr>
            </control>
          </mc:Choice>
        </mc:AlternateContent>
        <mc:AlternateContent xmlns:mc="http://schemas.openxmlformats.org/markup-compatibility/2006">
          <mc:Choice Requires="x14">
            <control shapeId="1841" r:id="rId43" name="Option Button 817">
              <controlPr defaultSize="0" autoFill="0" autoLine="0" autoPict="0">
                <anchor moveWithCells="1">
                  <from>
                    <xdr:col>13</xdr:col>
                    <xdr:colOff>0</xdr:colOff>
                    <xdr:row>180</xdr:row>
                    <xdr:rowOff>0</xdr:rowOff>
                  </from>
                  <to>
                    <xdr:col>14</xdr:col>
                    <xdr:colOff>0</xdr:colOff>
                    <xdr:row>181</xdr:row>
                    <xdr:rowOff>0</xdr:rowOff>
                  </to>
                </anchor>
              </controlPr>
            </control>
          </mc:Choice>
        </mc:AlternateContent>
        <mc:AlternateContent xmlns:mc="http://schemas.openxmlformats.org/markup-compatibility/2006">
          <mc:Choice Requires="x14">
            <control shapeId="1842" r:id="rId44" name="Option Button 818">
              <controlPr defaultSize="0" autoFill="0" autoLine="0" autoPict="0">
                <anchor moveWithCells="1">
                  <from>
                    <xdr:col>13</xdr:col>
                    <xdr:colOff>0</xdr:colOff>
                    <xdr:row>181</xdr:row>
                    <xdr:rowOff>0</xdr:rowOff>
                  </from>
                  <to>
                    <xdr:col>14</xdr:col>
                    <xdr:colOff>0</xdr:colOff>
                    <xdr:row>182</xdr:row>
                    <xdr:rowOff>0</xdr:rowOff>
                  </to>
                </anchor>
              </controlPr>
            </control>
          </mc:Choice>
        </mc:AlternateContent>
        <mc:AlternateContent xmlns:mc="http://schemas.openxmlformats.org/markup-compatibility/2006">
          <mc:Choice Requires="x14">
            <control shapeId="1901" r:id="rId45" name="Option Button 877">
              <controlPr defaultSize="0" autoFill="0" autoLine="0" autoPict="0">
                <anchor moveWithCells="1">
                  <from>
                    <xdr:col>13</xdr:col>
                    <xdr:colOff>0</xdr:colOff>
                    <xdr:row>174</xdr:row>
                    <xdr:rowOff>0</xdr:rowOff>
                  </from>
                  <to>
                    <xdr:col>14</xdr:col>
                    <xdr:colOff>0</xdr:colOff>
                    <xdr:row>175</xdr:row>
                    <xdr:rowOff>0</xdr:rowOff>
                  </to>
                </anchor>
              </controlPr>
            </control>
          </mc:Choice>
        </mc:AlternateContent>
        <mc:AlternateContent xmlns:mc="http://schemas.openxmlformats.org/markup-compatibility/2006">
          <mc:Choice Requires="x14">
            <control shapeId="1902" r:id="rId46" name="Option Button 878">
              <controlPr defaultSize="0" autoFill="0" autoLine="0" autoPict="0">
                <anchor moveWithCells="1">
                  <from>
                    <xdr:col>13</xdr:col>
                    <xdr:colOff>0</xdr:colOff>
                    <xdr:row>175</xdr:row>
                    <xdr:rowOff>0</xdr:rowOff>
                  </from>
                  <to>
                    <xdr:col>14</xdr:col>
                    <xdr:colOff>0</xdr:colOff>
                    <xdr:row>176</xdr:row>
                    <xdr:rowOff>0</xdr:rowOff>
                  </to>
                </anchor>
              </controlPr>
            </control>
          </mc:Choice>
        </mc:AlternateContent>
        <mc:AlternateContent xmlns:mc="http://schemas.openxmlformats.org/markup-compatibility/2006">
          <mc:Choice Requires="x14">
            <control shapeId="1903" r:id="rId47" name="Option Button 879">
              <controlPr defaultSize="0" autoFill="0" autoLine="0" autoPict="0">
                <anchor moveWithCells="1">
                  <from>
                    <xdr:col>13</xdr:col>
                    <xdr:colOff>0</xdr:colOff>
                    <xdr:row>176</xdr:row>
                    <xdr:rowOff>0</xdr:rowOff>
                  </from>
                  <to>
                    <xdr:col>14</xdr:col>
                    <xdr:colOff>0</xdr:colOff>
                    <xdr:row>177</xdr:row>
                    <xdr:rowOff>0</xdr:rowOff>
                  </to>
                </anchor>
              </controlPr>
            </control>
          </mc:Choice>
        </mc:AlternateContent>
        <mc:AlternateContent xmlns:mc="http://schemas.openxmlformats.org/markup-compatibility/2006">
          <mc:Choice Requires="x14">
            <control shapeId="1924" r:id="rId48" name="Option Button 900">
              <controlPr defaultSize="0" autoFill="0" autoLine="0" autoPict="0">
                <anchor moveWithCells="1">
                  <from>
                    <xdr:col>7</xdr:col>
                    <xdr:colOff>0</xdr:colOff>
                    <xdr:row>213</xdr:row>
                    <xdr:rowOff>304800</xdr:rowOff>
                  </from>
                  <to>
                    <xdr:col>8</xdr:col>
                    <xdr:colOff>0</xdr:colOff>
                    <xdr:row>215</xdr:row>
                    <xdr:rowOff>0</xdr:rowOff>
                  </to>
                </anchor>
              </controlPr>
            </control>
          </mc:Choice>
        </mc:AlternateContent>
        <mc:AlternateContent xmlns:mc="http://schemas.openxmlformats.org/markup-compatibility/2006">
          <mc:Choice Requires="x14">
            <control shapeId="1925" r:id="rId49" name="Option Button 901">
              <controlPr defaultSize="0" autoFill="0" autoLine="0" autoPict="0">
                <anchor moveWithCells="1">
                  <from>
                    <xdr:col>7</xdr:col>
                    <xdr:colOff>0</xdr:colOff>
                    <xdr:row>228</xdr:row>
                    <xdr:rowOff>304800</xdr:rowOff>
                  </from>
                  <to>
                    <xdr:col>8</xdr:col>
                    <xdr:colOff>0</xdr:colOff>
                    <xdr:row>230</xdr:row>
                    <xdr:rowOff>0</xdr:rowOff>
                  </to>
                </anchor>
              </controlPr>
            </control>
          </mc:Choice>
        </mc:AlternateContent>
        <mc:AlternateContent xmlns:mc="http://schemas.openxmlformats.org/markup-compatibility/2006">
          <mc:Choice Requires="x14">
            <control shapeId="1933" r:id="rId50" name="Option Button 909">
              <controlPr defaultSize="0" autoFill="0" autoLine="0" autoPict="0">
                <anchor moveWithCells="1">
                  <from>
                    <xdr:col>7</xdr:col>
                    <xdr:colOff>0</xdr:colOff>
                    <xdr:row>214</xdr:row>
                    <xdr:rowOff>304800</xdr:rowOff>
                  </from>
                  <to>
                    <xdr:col>8</xdr:col>
                    <xdr:colOff>0</xdr:colOff>
                    <xdr:row>216</xdr:row>
                    <xdr:rowOff>0</xdr:rowOff>
                  </to>
                </anchor>
              </controlPr>
            </control>
          </mc:Choice>
        </mc:AlternateContent>
        <mc:AlternateContent xmlns:mc="http://schemas.openxmlformats.org/markup-compatibility/2006">
          <mc:Choice Requires="x14">
            <control shapeId="1934" r:id="rId51" name="Option Button 910">
              <controlPr defaultSize="0" autoFill="0" autoLine="0" autoPict="0">
                <anchor moveWithCells="1">
                  <from>
                    <xdr:col>7</xdr:col>
                    <xdr:colOff>0</xdr:colOff>
                    <xdr:row>229</xdr:row>
                    <xdr:rowOff>304800</xdr:rowOff>
                  </from>
                  <to>
                    <xdr:col>8</xdr:col>
                    <xdr:colOff>0</xdr:colOff>
                    <xdr:row>231</xdr:row>
                    <xdr:rowOff>0</xdr:rowOff>
                  </to>
                </anchor>
              </controlPr>
            </control>
          </mc:Choice>
        </mc:AlternateContent>
        <mc:AlternateContent xmlns:mc="http://schemas.openxmlformats.org/markup-compatibility/2006">
          <mc:Choice Requires="x14">
            <control shapeId="1935" r:id="rId52" name="Option Button 911">
              <controlPr defaultSize="0" autoFill="0" autoLine="0" autoPict="0">
                <anchor moveWithCells="1">
                  <from>
                    <xdr:col>7</xdr:col>
                    <xdr:colOff>0</xdr:colOff>
                    <xdr:row>203</xdr:row>
                    <xdr:rowOff>304800</xdr:rowOff>
                  </from>
                  <to>
                    <xdr:col>8</xdr:col>
                    <xdr:colOff>0</xdr:colOff>
                    <xdr:row>205</xdr:row>
                    <xdr:rowOff>0</xdr:rowOff>
                  </to>
                </anchor>
              </controlPr>
            </control>
          </mc:Choice>
        </mc:AlternateContent>
        <mc:AlternateContent xmlns:mc="http://schemas.openxmlformats.org/markup-compatibility/2006">
          <mc:Choice Requires="x14">
            <control shapeId="1936" r:id="rId53" name="Option Button 912">
              <controlPr defaultSize="0" autoFill="0" autoLine="0" autoPict="0">
                <anchor moveWithCells="1">
                  <from>
                    <xdr:col>7</xdr:col>
                    <xdr:colOff>0</xdr:colOff>
                    <xdr:row>204</xdr:row>
                    <xdr:rowOff>304800</xdr:rowOff>
                  </from>
                  <to>
                    <xdr:col>8</xdr:col>
                    <xdr:colOff>0</xdr:colOff>
                    <xdr:row>206</xdr:row>
                    <xdr:rowOff>0</xdr:rowOff>
                  </to>
                </anchor>
              </controlPr>
            </control>
          </mc:Choice>
        </mc:AlternateContent>
        <mc:AlternateContent xmlns:mc="http://schemas.openxmlformats.org/markup-compatibility/2006">
          <mc:Choice Requires="x14">
            <control shapeId="1937" r:id="rId54" name="Option Button 913">
              <controlPr defaultSize="0" autoFill="0" autoLine="0" autoPict="0">
                <anchor moveWithCells="1">
                  <from>
                    <xdr:col>7</xdr:col>
                    <xdr:colOff>0</xdr:colOff>
                    <xdr:row>219</xdr:row>
                    <xdr:rowOff>0</xdr:rowOff>
                  </from>
                  <to>
                    <xdr:col>8</xdr:col>
                    <xdr:colOff>0</xdr:colOff>
                    <xdr:row>220</xdr:row>
                    <xdr:rowOff>0</xdr:rowOff>
                  </to>
                </anchor>
              </controlPr>
            </control>
          </mc:Choice>
        </mc:AlternateContent>
        <mc:AlternateContent xmlns:mc="http://schemas.openxmlformats.org/markup-compatibility/2006">
          <mc:Choice Requires="x14">
            <control shapeId="1938" r:id="rId55" name="Option Button 914">
              <controlPr defaultSize="0" autoFill="0" autoLine="0" autoPict="0">
                <anchor moveWithCells="1">
                  <from>
                    <xdr:col>7</xdr:col>
                    <xdr:colOff>0</xdr:colOff>
                    <xdr:row>220</xdr:row>
                    <xdr:rowOff>0</xdr:rowOff>
                  </from>
                  <to>
                    <xdr:col>8</xdr:col>
                    <xdr:colOff>0</xdr:colOff>
                    <xdr:row>221</xdr:row>
                    <xdr:rowOff>0</xdr:rowOff>
                  </to>
                </anchor>
              </controlPr>
            </control>
          </mc:Choice>
        </mc:AlternateContent>
        <mc:AlternateContent xmlns:mc="http://schemas.openxmlformats.org/markup-compatibility/2006">
          <mc:Choice Requires="x14">
            <control shapeId="1939" r:id="rId56" name="Option Button 915">
              <controlPr defaultSize="0" autoFill="0" autoLine="0" autoPict="0">
                <anchor moveWithCells="1">
                  <from>
                    <xdr:col>7</xdr:col>
                    <xdr:colOff>0</xdr:colOff>
                    <xdr:row>224</xdr:row>
                    <xdr:rowOff>9525</xdr:rowOff>
                  </from>
                  <to>
                    <xdr:col>8</xdr:col>
                    <xdr:colOff>0</xdr:colOff>
                    <xdr:row>225</xdr:row>
                    <xdr:rowOff>0</xdr:rowOff>
                  </to>
                </anchor>
              </controlPr>
            </control>
          </mc:Choice>
        </mc:AlternateContent>
        <mc:AlternateContent xmlns:mc="http://schemas.openxmlformats.org/markup-compatibility/2006">
          <mc:Choice Requires="x14">
            <control shapeId="1940" r:id="rId57" name="Option Button 916">
              <controlPr defaultSize="0" autoFill="0" autoLine="0" autoPict="0">
                <anchor moveWithCells="1">
                  <from>
                    <xdr:col>7</xdr:col>
                    <xdr:colOff>0</xdr:colOff>
                    <xdr:row>225</xdr:row>
                    <xdr:rowOff>9525</xdr:rowOff>
                  </from>
                  <to>
                    <xdr:col>8</xdr:col>
                    <xdr:colOff>0</xdr:colOff>
                    <xdr:row>226</xdr:row>
                    <xdr:rowOff>0</xdr:rowOff>
                  </to>
                </anchor>
              </controlPr>
            </control>
          </mc:Choice>
        </mc:AlternateContent>
        <mc:AlternateContent xmlns:mc="http://schemas.openxmlformats.org/markup-compatibility/2006">
          <mc:Choice Requires="x14">
            <control shapeId="1943" r:id="rId58" name="Option Button 919">
              <controlPr defaultSize="0" autoFill="0" autoLine="0" autoPict="0">
                <anchor moveWithCells="1">
                  <from>
                    <xdr:col>7</xdr:col>
                    <xdr:colOff>0</xdr:colOff>
                    <xdr:row>25</xdr:row>
                    <xdr:rowOff>0</xdr:rowOff>
                  </from>
                  <to>
                    <xdr:col>8</xdr:col>
                    <xdr:colOff>0</xdr:colOff>
                    <xdr:row>26</xdr:row>
                    <xdr:rowOff>0</xdr:rowOff>
                  </to>
                </anchor>
              </controlPr>
            </control>
          </mc:Choice>
        </mc:AlternateContent>
        <mc:AlternateContent xmlns:mc="http://schemas.openxmlformats.org/markup-compatibility/2006">
          <mc:Choice Requires="x14">
            <control shapeId="1945" r:id="rId59" name="Option Button 921">
              <controlPr defaultSize="0" autoFill="0" autoLine="0" autoPict="0">
                <anchor moveWithCells="1">
                  <from>
                    <xdr:col>13</xdr:col>
                    <xdr:colOff>0</xdr:colOff>
                    <xdr:row>151</xdr:row>
                    <xdr:rowOff>0</xdr:rowOff>
                  </from>
                  <to>
                    <xdr:col>14</xdr:col>
                    <xdr:colOff>0</xdr:colOff>
                    <xdr:row>152</xdr:row>
                    <xdr:rowOff>0</xdr:rowOff>
                  </to>
                </anchor>
              </controlPr>
            </control>
          </mc:Choice>
        </mc:AlternateContent>
        <mc:AlternateContent xmlns:mc="http://schemas.openxmlformats.org/markup-compatibility/2006">
          <mc:Choice Requires="x14">
            <control shapeId="1946" r:id="rId60" name="Option Button 922">
              <controlPr defaultSize="0" autoFill="0" autoLine="0" autoPict="0">
                <anchor moveWithCells="1">
                  <from>
                    <xdr:col>13</xdr:col>
                    <xdr:colOff>0</xdr:colOff>
                    <xdr:row>152</xdr:row>
                    <xdr:rowOff>0</xdr:rowOff>
                  </from>
                  <to>
                    <xdr:col>14</xdr:col>
                    <xdr:colOff>0</xdr:colOff>
                    <xdr:row>153</xdr:row>
                    <xdr:rowOff>0</xdr:rowOff>
                  </to>
                </anchor>
              </controlPr>
            </control>
          </mc:Choice>
        </mc:AlternateContent>
        <mc:AlternateContent xmlns:mc="http://schemas.openxmlformats.org/markup-compatibility/2006">
          <mc:Choice Requires="x14">
            <control shapeId="1947" r:id="rId61" name="Option Button 923">
              <controlPr defaultSize="0" autoFill="0" autoLine="0" autoPict="0">
                <anchor moveWithCells="1">
                  <from>
                    <xdr:col>13</xdr:col>
                    <xdr:colOff>0</xdr:colOff>
                    <xdr:row>153</xdr:row>
                    <xdr:rowOff>0</xdr:rowOff>
                  </from>
                  <to>
                    <xdr:col>14</xdr:col>
                    <xdr:colOff>0</xdr:colOff>
                    <xdr:row>154</xdr:row>
                    <xdr:rowOff>0</xdr:rowOff>
                  </to>
                </anchor>
              </controlPr>
            </control>
          </mc:Choice>
        </mc:AlternateContent>
        <mc:AlternateContent xmlns:mc="http://schemas.openxmlformats.org/markup-compatibility/2006">
          <mc:Choice Requires="x14">
            <control shapeId="1952" r:id="rId62" name="G:Q4">
              <controlPr defaultSize="0" autoFill="0" autoPict="0">
                <anchor moveWithCells="1">
                  <from>
                    <xdr:col>5</xdr:col>
                    <xdr:colOff>390525</xdr:colOff>
                    <xdr:row>218</xdr:row>
                    <xdr:rowOff>0</xdr:rowOff>
                  </from>
                  <to>
                    <xdr:col>9</xdr:col>
                    <xdr:colOff>0</xdr:colOff>
                    <xdr:row>222</xdr:row>
                    <xdr:rowOff>0</xdr:rowOff>
                  </to>
                </anchor>
              </controlPr>
            </control>
          </mc:Choice>
        </mc:AlternateContent>
        <mc:AlternateContent xmlns:mc="http://schemas.openxmlformats.org/markup-compatibility/2006">
          <mc:Choice Requires="x14">
            <control shapeId="1953" r:id="rId63" name="G:Q5">
              <controlPr defaultSize="0" autoFill="0" autoPict="0">
                <anchor moveWithCells="1">
                  <from>
                    <xdr:col>5</xdr:col>
                    <xdr:colOff>390525</xdr:colOff>
                    <xdr:row>223</xdr:row>
                    <xdr:rowOff>0</xdr:rowOff>
                  </from>
                  <to>
                    <xdr:col>9</xdr:col>
                    <xdr:colOff>0</xdr:colOff>
                    <xdr:row>227</xdr:row>
                    <xdr:rowOff>0</xdr:rowOff>
                  </to>
                </anchor>
              </controlPr>
            </control>
          </mc:Choice>
        </mc:AlternateContent>
        <mc:AlternateContent xmlns:mc="http://schemas.openxmlformats.org/markup-compatibility/2006">
          <mc:Choice Requires="x14">
            <control shapeId="1954" r:id="rId64" name="G:Q6">
              <controlPr defaultSize="0" autoFill="0" autoPict="0">
                <anchor moveWithCells="1">
                  <from>
                    <xdr:col>5</xdr:col>
                    <xdr:colOff>390525</xdr:colOff>
                    <xdr:row>228</xdr:row>
                    <xdr:rowOff>0</xdr:rowOff>
                  </from>
                  <to>
                    <xdr:col>9</xdr:col>
                    <xdr:colOff>0</xdr:colOff>
                    <xdr:row>232</xdr:row>
                    <xdr:rowOff>0</xdr:rowOff>
                  </to>
                </anchor>
              </controlPr>
            </control>
          </mc:Choice>
        </mc:AlternateContent>
        <mc:AlternateContent xmlns:mc="http://schemas.openxmlformats.org/markup-compatibility/2006">
          <mc:Choice Requires="x14">
            <control shapeId="1959" r:id="rId65" name="B:Q3">
              <controlPr defaultSize="0" autoFill="0" autoPict="0">
                <anchor moveWithCells="1">
                  <from>
                    <xdr:col>5</xdr:col>
                    <xdr:colOff>390525</xdr:colOff>
                    <xdr:row>51</xdr:row>
                    <xdr:rowOff>0</xdr:rowOff>
                  </from>
                  <to>
                    <xdr:col>9</xdr:col>
                    <xdr:colOff>0</xdr:colOff>
                    <xdr:row>55</xdr:row>
                    <xdr:rowOff>0</xdr:rowOff>
                  </to>
                </anchor>
              </controlPr>
            </control>
          </mc:Choice>
        </mc:AlternateContent>
        <mc:AlternateContent xmlns:mc="http://schemas.openxmlformats.org/markup-compatibility/2006">
          <mc:Choice Requires="x14">
            <control shapeId="1963" r:id="rId66" name="Option Button 939">
              <controlPr defaultSize="0" autoFill="0" autoLine="0" autoPict="0">
                <anchor moveWithCells="1">
                  <from>
                    <xdr:col>13</xdr:col>
                    <xdr:colOff>0</xdr:colOff>
                    <xdr:row>157</xdr:row>
                    <xdr:rowOff>0</xdr:rowOff>
                  </from>
                  <to>
                    <xdr:col>14</xdr:col>
                    <xdr:colOff>0</xdr:colOff>
                    <xdr:row>158</xdr:row>
                    <xdr:rowOff>0</xdr:rowOff>
                  </to>
                </anchor>
              </controlPr>
            </control>
          </mc:Choice>
        </mc:AlternateContent>
        <mc:AlternateContent xmlns:mc="http://schemas.openxmlformats.org/markup-compatibility/2006">
          <mc:Choice Requires="x14">
            <control shapeId="1964" r:id="rId67" name="Option Button 940">
              <controlPr defaultSize="0" autoFill="0" autoLine="0" autoPict="0">
                <anchor moveWithCells="1">
                  <from>
                    <xdr:col>13</xdr:col>
                    <xdr:colOff>0</xdr:colOff>
                    <xdr:row>158</xdr:row>
                    <xdr:rowOff>0</xdr:rowOff>
                  </from>
                  <to>
                    <xdr:col>14</xdr:col>
                    <xdr:colOff>0</xdr:colOff>
                    <xdr:row>159</xdr:row>
                    <xdr:rowOff>0</xdr:rowOff>
                  </to>
                </anchor>
              </controlPr>
            </control>
          </mc:Choice>
        </mc:AlternateContent>
        <mc:AlternateContent xmlns:mc="http://schemas.openxmlformats.org/markup-compatibility/2006">
          <mc:Choice Requires="x14">
            <control shapeId="1965" r:id="rId68" name="Option Button 941">
              <controlPr defaultSize="0" autoFill="0" autoLine="0" autoPict="0">
                <anchor moveWithCells="1">
                  <from>
                    <xdr:col>13</xdr:col>
                    <xdr:colOff>0</xdr:colOff>
                    <xdr:row>159</xdr:row>
                    <xdr:rowOff>0</xdr:rowOff>
                  </from>
                  <to>
                    <xdr:col>14</xdr:col>
                    <xdr:colOff>0</xdr:colOff>
                    <xdr:row>160</xdr:row>
                    <xdr:rowOff>0</xdr:rowOff>
                  </to>
                </anchor>
              </controlPr>
            </control>
          </mc:Choice>
        </mc:AlternateContent>
        <mc:AlternateContent xmlns:mc="http://schemas.openxmlformats.org/markup-compatibility/2006">
          <mc:Choice Requires="x14">
            <control shapeId="1982" r:id="rId69" name="Option Button 958">
              <controlPr defaultSize="0" autoFill="0" autoLine="0" autoPict="0">
                <anchor moveWithCells="1">
                  <from>
                    <xdr:col>13</xdr:col>
                    <xdr:colOff>0</xdr:colOff>
                    <xdr:row>83</xdr:row>
                    <xdr:rowOff>0</xdr:rowOff>
                  </from>
                  <to>
                    <xdr:col>14</xdr:col>
                    <xdr:colOff>0</xdr:colOff>
                    <xdr:row>84</xdr:row>
                    <xdr:rowOff>0</xdr:rowOff>
                  </to>
                </anchor>
              </controlPr>
            </control>
          </mc:Choice>
        </mc:AlternateContent>
        <mc:AlternateContent xmlns:mc="http://schemas.openxmlformats.org/markup-compatibility/2006">
          <mc:Choice Requires="x14">
            <control shapeId="1983" r:id="rId70" name="Option Button 959">
              <controlPr defaultSize="0" autoFill="0" autoLine="0" autoPict="0">
                <anchor moveWithCells="1">
                  <from>
                    <xdr:col>13</xdr:col>
                    <xdr:colOff>0</xdr:colOff>
                    <xdr:row>84</xdr:row>
                    <xdr:rowOff>0</xdr:rowOff>
                  </from>
                  <to>
                    <xdr:col>14</xdr:col>
                    <xdr:colOff>0</xdr:colOff>
                    <xdr:row>85</xdr:row>
                    <xdr:rowOff>0</xdr:rowOff>
                  </to>
                </anchor>
              </controlPr>
            </control>
          </mc:Choice>
        </mc:AlternateContent>
        <mc:AlternateContent xmlns:mc="http://schemas.openxmlformats.org/markup-compatibility/2006">
          <mc:Choice Requires="x14">
            <control shapeId="1984" r:id="rId71" name="Option Button 960">
              <controlPr defaultSize="0" autoFill="0" autoLine="0" autoPict="0">
                <anchor moveWithCells="1">
                  <from>
                    <xdr:col>13</xdr:col>
                    <xdr:colOff>0</xdr:colOff>
                    <xdr:row>89</xdr:row>
                    <xdr:rowOff>0</xdr:rowOff>
                  </from>
                  <to>
                    <xdr:col>14</xdr:col>
                    <xdr:colOff>0</xdr:colOff>
                    <xdr:row>90</xdr:row>
                    <xdr:rowOff>0</xdr:rowOff>
                  </to>
                </anchor>
              </controlPr>
            </control>
          </mc:Choice>
        </mc:AlternateContent>
        <mc:AlternateContent xmlns:mc="http://schemas.openxmlformats.org/markup-compatibility/2006">
          <mc:Choice Requires="x14">
            <control shapeId="1985" r:id="rId72" name="Option Button 961">
              <controlPr defaultSize="0" autoFill="0" autoLine="0" autoPict="0">
                <anchor moveWithCells="1">
                  <from>
                    <xdr:col>13</xdr:col>
                    <xdr:colOff>0</xdr:colOff>
                    <xdr:row>90</xdr:row>
                    <xdr:rowOff>0</xdr:rowOff>
                  </from>
                  <to>
                    <xdr:col>14</xdr:col>
                    <xdr:colOff>0</xdr:colOff>
                    <xdr:row>91</xdr:row>
                    <xdr:rowOff>0</xdr:rowOff>
                  </to>
                </anchor>
              </controlPr>
            </control>
          </mc:Choice>
        </mc:AlternateContent>
        <mc:AlternateContent xmlns:mc="http://schemas.openxmlformats.org/markup-compatibility/2006">
          <mc:Choice Requires="x14">
            <control shapeId="1986" r:id="rId73" name="Option Button 962">
              <controlPr defaultSize="0" autoFill="0" autoLine="0" autoPict="0">
                <anchor moveWithCells="1">
                  <from>
                    <xdr:col>13</xdr:col>
                    <xdr:colOff>0</xdr:colOff>
                    <xdr:row>91</xdr:row>
                    <xdr:rowOff>0</xdr:rowOff>
                  </from>
                  <to>
                    <xdr:col>14</xdr:col>
                    <xdr:colOff>0</xdr:colOff>
                    <xdr:row>92</xdr:row>
                    <xdr:rowOff>0</xdr:rowOff>
                  </to>
                </anchor>
              </controlPr>
            </control>
          </mc:Choice>
        </mc:AlternateContent>
        <mc:AlternateContent xmlns:mc="http://schemas.openxmlformats.org/markup-compatibility/2006">
          <mc:Choice Requires="x14">
            <control shapeId="1987" r:id="rId74" name="Option Button 963">
              <controlPr defaultSize="0" autoFill="0" autoLine="0" autoPict="0">
                <anchor moveWithCells="1">
                  <from>
                    <xdr:col>13</xdr:col>
                    <xdr:colOff>0</xdr:colOff>
                    <xdr:row>95</xdr:row>
                    <xdr:rowOff>0</xdr:rowOff>
                  </from>
                  <to>
                    <xdr:col>14</xdr:col>
                    <xdr:colOff>0</xdr:colOff>
                    <xdr:row>96</xdr:row>
                    <xdr:rowOff>0</xdr:rowOff>
                  </to>
                </anchor>
              </controlPr>
            </control>
          </mc:Choice>
        </mc:AlternateContent>
        <mc:AlternateContent xmlns:mc="http://schemas.openxmlformats.org/markup-compatibility/2006">
          <mc:Choice Requires="x14">
            <control shapeId="1988" r:id="rId75" name="Option Button 964">
              <controlPr defaultSize="0" autoFill="0" autoLine="0" autoPict="0">
                <anchor moveWithCells="1">
                  <from>
                    <xdr:col>13</xdr:col>
                    <xdr:colOff>0</xdr:colOff>
                    <xdr:row>85</xdr:row>
                    <xdr:rowOff>0</xdr:rowOff>
                  </from>
                  <to>
                    <xdr:col>14</xdr:col>
                    <xdr:colOff>0</xdr:colOff>
                    <xdr:row>86</xdr:row>
                    <xdr:rowOff>0</xdr:rowOff>
                  </to>
                </anchor>
              </controlPr>
            </control>
          </mc:Choice>
        </mc:AlternateContent>
        <mc:AlternateContent xmlns:mc="http://schemas.openxmlformats.org/markup-compatibility/2006">
          <mc:Choice Requires="x14">
            <control shapeId="1989" r:id="rId76" name="Option Button 965">
              <controlPr defaultSize="0" autoFill="0" autoLine="0" autoPict="0">
                <anchor moveWithCells="1">
                  <from>
                    <xdr:col>13</xdr:col>
                    <xdr:colOff>0</xdr:colOff>
                    <xdr:row>96</xdr:row>
                    <xdr:rowOff>0</xdr:rowOff>
                  </from>
                  <to>
                    <xdr:col>14</xdr:col>
                    <xdr:colOff>0</xdr:colOff>
                    <xdr:row>97</xdr:row>
                    <xdr:rowOff>0</xdr:rowOff>
                  </to>
                </anchor>
              </controlPr>
            </control>
          </mc:Choice>
        </mc:AlternateContent>
        <mc:AlternateContent xmlns:mc="http://schemas.openxmlformats.org/markup-compatibility/2006">
          <mc:Choice Requires="x14">
            <control shapeId="1993" r:id="rId77" name="Option Button 969">
              <controlPr defaultSize="0" autoFill="0" autoLine="0" autoPict="0">
                <anchor moveWithCells="1">
                  <from>
                    <xdr:col>13</xdr:col>
                    <xdr:colOff>0</xdr:colOff>
                    <xdr:row>97</xdr:row>
                    <xdr:rowOff>0</xdr:rowOff>
                  </from>
                  <to>
                    <xdr:col>14</xdr:col>
                    <xdr:colOff>0</xdr:colOff>
                    <xdr:row>98</xdr:row>
                    <xdr:rowOff>0</xdr:rowOff>
                  </to>
                </anchor>
              </controlPr>
            </control>
          </mc:Choice>
        </mc:AlternateContent>
        <mc:AlternateContent xmlns:mc="http://schemas.openxmlformats.org/markup-compatibility/2006">
          <mc:Choice Requires="x14">
            <control shapeId="2000" r:id="rId78" name="Option Button 976">
              <controlPr defaultSize="0" autoFill="0" autoLine="0" autoPict="0">
                <anchor moveWithCells="1">
                  <from>
                    <xdr:col>13</xdr:col>
                    <xdr:colOff>0</xdr:colOff>
                    <xdr:row>185</xdr:row>
                    <xdr:rowOff>0</xdr:rowOff>
                  </from>
                  <to>
                    <xdr:col>14</xdr:col>
                    <xdr:colOff>0</xdr:colOff>
                    <xdr:row>186</xdr:row>
                    <xdr:rowOff>0</xdr:rowOff>
                  </to>
                </anchor>
              </controlPr>
            </control>
          </mc:Choice>
        </mc:AlternateContent>
        <mc:AlternateContent xmlns:mc="http://schemas.openxmlformats.org/markup-compatibility/2006">
          <mc:Choice Requires="x14">
            <control shapeId="2001" r:id="rId79" name="Option Button 977">
              <controlPr defaultSize="0" autoFill="0" autoLine="0" autoPict="0">
                <anchor moveWithCells="1">
                  <from>
                    <xdr:col>13</xdr:col>
                    <xdr:colOff>0</xdr:colOff>
                    <xdr:row>186</xdr:row>
                    <xdr:rowOff>0</xdr:rowOff>
                  </from>
                  <to>
                    <xdr:col>14</xdr:col>
                    <xdr:colOff>0</xdr:colOff>
                    <xdr:row>187</xdr:row>
                    <xdr:rowOff>0</xdr:rowOff>
                  </to>
                </anchor>
              </controlPr>
            </control>
          </mc:Choice>
        </mc:AlternateContent>
        <mc:AlternateContent xmlns:mc="http://schemas.openxmlformats.org/markup-compatibility/2006">
          <mc:Choice Requires="x14">
            <control shapeId="2002" r:id="rId80" name="Option Button 978">
              <controlPr defaultSize="0" autoFill="0" autoLine="0" autoPict="0">
                <anchor moveWithCells="1">
                  <from>
                    <xdr:col>13</xdr:col>
                    <xdr:colOff>0</xdr:colOff>
                    <xdr:row>196</xdr:row>
                    <xdr:rowOff>0</xdr:rowOff>
                  </from>
                  <to>
                    <xdr:col>14</xdr:col>
                    <xdr:colOff>0</xdr:colOff>
                    <xdr:row>197</xdr:row>
                    <xdr:rowOff>0</xdr:rowOff>
                  </to>
                </anchor>
              </controlPr>
            </control>
          </mc:Choice>
        </mc:AlternateContent>
        <mc:AlternateContent xmlns:mc="http://schemas.openxmlformats.org/markup-compatibility/2006">
          <mc:Choice Requires="x14">
            <control shapeId="2003" r:id="rId81" name="Option Button 979">
              <controlPr defaultSize="0" autoFill="0" autoLine="0" autoPict="0">
                <anchor moveWithCells="1">
                  <from>
                    <xdr:col>13</xdr:col>
                    <xdr:colOff>0</xdr:colOff>
                    <xdr:row>197</xdr:row>
                    <xdr:rowOff>0</xdr:rowOff>
                  </from>
                  <to>
                    <xdr:col>14</xdr:col>
                    <xdr:colOff>0</xdr:colOff>
                    <xdr:row>198</xdr:row>
                    <xdr:rowOff>0</xdr:rowOff>
                  </to>
                </anchor>
              </controlPr>
            </control>
          </mc:Choice>
        </mc:AlternateContent>
        <mc:AlternateContent xmlns:mc="http://schemas.openxmlformats.org/markup-compatibility/2006">
          <mc:Choice Requires="x14">
            <control shapeId="2004" r:id="rId82" name="Option Button 980">
              <controlPr defaultSize="0" autoFill="0" autoLine="0" autoPict="0">
                <anchor moveWithCells="1">
                  <from>
                    <xdr:col>13</xdr:col>
                    <xdr:colOff>0</xdr:colOff>
                    <xdr:row>190</xdr:row>
                    <xdr:rowOff>0</xdr:rowOff>
                  </from>
                  <to>
                    <xdr:col>14</xdr:col>
                    <xdr:colOff>0</xdr:colOff>
                    <xdr:row>191</xdr:row>
                    <xdr:rowOff>0</xdr:rowOff>
                  </to>
                </anchor>
              </controlPr>
            </control>
          </mc:Choice>
        </mc:AlternateContent>
        <mc:AlternateContent xmlns:mc="http://schemas.openxmlformats.org/markup-compatibility/2006">
          <mc:Choice Requires="x14">
            <control shapeId="2005" r:id="rId83" name="Option Button 981">
              <controlPr defaultSize="0" autoFill="0" autoLine="0" autoPict="0">
                <anchor moveWithCells="1">
                  <from>
                    <xdr:col>13</xdr:col>
                    <xdr:colOff>0</xdr:colOff>
                    <xdr:row>191</xdr:row>
                    <xdr:rowOff>0</xdr:rowOff>
                  </from>
                  <to>
                    <xdr:col>14</xdr:col>
                    <xdr:colOff>0</xdr:colOff>
                    <xdr:row>192</xdr:row>
                    <xdr:rowOff>0</xdr:rowOff>
                  </to>
                </anchor>
              </controlPr>
            </control>
          </mc:Choice>
        </mc:AlternateContent>
        <mc:AlternateContent xmlns:mc="http://schemas.openxmlformats.org/markup-compatibility/2006">
          <mc:Choice Requires="x14">
            <control shapeId="2006" r:id="rId84" name="Option Button 982">
              <controlPr defaultSize="0" autoFill="0" autoLine="0" autoPict="0">
                <anchor moveWithCells="1">
                  <from>
                    <xdr:col>13</xdr:col>
                    <xdr:colOff>0</xdr:colOff>
                    <xdr:row>192</xdr:row>
                    <xdr:rowOff>0</xdr:rowOff>
                  </from>
                  <to>
                    <xdr:col>14</xdr:col>
                    <xdr:colOff>0</xdr:colOff>
                    <xdr:row>193</xdr:row>
                    <xdr:rowOff>0</xdr:rowOff>
                  </to>
                </anchor>
              </controlPr>
            </control>
          </mc:Choice>
        </mc:AlternateContent>
        <mc:AlternateContent xmlns:mc="http://schemas.openxmlformats.org/markup-compatibility/2006">
          <mc:Choice Requires="x14">
            <control shapeId="2017" r:id="rId85" name="Option Button 993">
              <controlPr defaultSize="0" autoFill="0" autoLine="0" autoPict="0">
                <anchor moveWithCells="1">
                  <from>
                    <xdr:col>7</xdr:col>
                    <xdr:colOff>0</xdr:colOff>
                    <xdr:row>208</xdr:row>
                    <xdr:rowOff>304800</xdr:rowOff>
                  </from>
                  <to>
                    <xdr:col>8</xdr:col>
                    <xdr:colOff>0</xdr:colOff>
                    <xdr:row>210</xdr:row>
                    <xdr:rowOff>0</xdr:rowOff>
                  </to>
                </anchor>
              </controlPr>
            </control>
          </mc:Choice>
        </mc:AlternateContent>
        <mc:AlternateContent xmlns:mc="http://schemas.openxmlformats.org/markup-compatibility/2006">
          <mc:Choice Requires="x14">
            <control shapeId="2018" r:id="rId86" name="Option Button 994">
              <controlPr defaultSize="0" autoFill="0" autoLine="0" autoPict="0">
                <anchor moveWithCells="1">
                  <from>
                    <xdr:col>7</xdr:col>
                    <xdr:colOff>0</xdr:colOff>
                    <xdr:row>209</xdr:row>
                    <xdr:rowOff>304800</xdr:rowOff>
                  </from>
                  <to>
                    <xdr:col>8</xdr:col>
                    <xdr:colOff>0</xdr:colOff>
                    <xdr:row>211</xdr:row>
                    <xdr:rowOff>0</xdr:rowOff>
                  </to>
                </anchor>
              </controlPr>
            </control>
          </mc:Choice>
        </mc:AlternateContent>
        <mc:AlternateContent xmlns:mc="http://schemas.openxmlformats.org/markup-compatibility/2006">
          <mc:Choice Requires="x14">
            <control shapeId="2020" r:id="rId87" name="Option Button 996">
              <controlPr defaultSize="0" autoFill="0" autoLine="0" autoPict="0">
                <anchor moveWithCells="1">
                  <from>
                    <xdr:col>7</xdr:col>
                    <xdr:colOff>0</xdr:colOff>
                    <xdr:row>233</xdr:row>
                    <xdr:rowOff>304800</xdr:rowOff>
                  </from>
                  <to>
                    <xdr:col>8</xdr:col>
                    <xdr:colOff>0</xdr:colOff>
                    <xdr:row>235</xdr:row>
                    <xdr:rowOff>0</xdr:rowOff>
                  </to>
                </anchor>
              </controlPr>
            </control>
          </mc:Choice>
        </mc:AlternateContent>
        <mc:AlternateContent xmlns:mc="http://schemas.openxmlformats.org/markup-compatibility/2006">
          <mc:Choice Requires="x14">
            <control shapeId="2021" r:id="rId88" name="Option Button 997">
              <controlPr defaultSize="0" autoFill="0" autoLine="0" autoPict="0">
                <anchor moveWithCells="1">
                  <from>
                    <xdr:col>7</xdr:col>
                    <xdr:colOff>0</xdr:colOff>
                    <xdr:row>234</xdr:row>
                    <xdr:rowOff>304800</xdr:rowOff>
                  </from>
                  <to>
                    <xdr:col>8</xdr:col>
                    <xdr:colOff>0</xdr:colOff>
                    <xdr:row>236</xdr:row>
                    <xdr:rowOff>0</xdr:rowOff>
                  </to>
                </anchor>
              </controlPr>
            </control>
          </mc:Choice>
        </mc:AlternateContent>
        <mc:AlternateContent xmlns:mc="http://schemas.openxmlformats.org/markup-compatibility/2006">
          <mc:Choice Requires="x14">
            <control shapeId="2023" r:id="rId89" name="G:Q1">
              <controlPr defaultSize="0" autoFill="0" autoPict="0">
                <anchor moveWithCells="1">
                  <from>
                    <xdr:col>6</xdr:col>
                    <xdr:colOff>0</xdr:colOff>
                    <xdr:row>203</xdr:row>
                    <xdr:rowOff>0</xdr:rowOff>
                  </from>
                  <to>
                    <xdr:col>9</xdr:col>
                    <xdr:colOff>0</xdr:colOff>
                    <xdr:row>207</xdr:row>
                    <xdr:rowOff>0</xdr:rowOff>
                  </to>
                </anchor>
              </controlPr>
            </control>
          </mc:Choice>
        </mc:AlternateContent>
        <mc:AlternateContent xmlns:mc="http://schemas.openxmlformats.org/markup-compatibility/2006">
          <mc:Choice Requires="x14">
            <control shapeId="2024" r:id="rId90" name="G:Q2">
              <controlPr defaultSize="0" autoFill="0" autoPict="0">
                <anchor moveWithCells="1">
                  <from>
                    <xdr:col>6</xdr:col>
                    <xdr:colOff>0</xdr:colOff>
                    <xdr:row>208</xdr:row>
                    <xdr:rowOff>0</xdr:rowOff>
                  </from>
                  <to>
                    <xdr:col>9</xdr:col>
                    <xdr:colOff>0</xdr:colOff>
                    <xdr:row>212</xdr:row>
                    <xdr:rowOff>0</xdr:rowOff>
                  </to>
                </anchor>
              </controlPr>
            </control>
          </mc:Choice>
        </mc:AlternateContent>
        <mc:AlternateContent xmlns:mc="http://schemas.openxmlformats.org/markup-compatibility/2006">
          <mc:Choice Requires="x14">
            <control shapeId="2025" r:id="rId91" name="G:Q3">
              <controlPr defaultSize="0" autoFill="0" autoPict="0">
                <anchor moveWithCells="1">
                  <from>
                    <xdr:col>6</xdr:col>
                    <xdr:colOff>0</xdr:colOff>
                    <xdr:row>213</xdr:row>
                    <xdr:rowOff>0</xdr:rowOff>
                  </from>
                  <to>
                    <xdr:col>9</xdr:col>
                    <xdr:colOff>0</xdr:colOff>
                    <xdr:row>217</xdr:row>
                    <xdr:rowOff>0</xdr:rowOff>
                  </to>
                </anchor>
              </controlPr>
            </control>
          </mc:Choice>
        </mc:AlternateContent>
        <mc:AlternateContent xmlns:mc="http://schemas.openxmlformats.org/markup-compatibility/2006">
          <mc:Choice Requires="x14">
            <control shapeId="2026" r:id="rId92" name="G:Q3">
              <controlPr defaultSize="0" autoFill="0" autoPict="0">
                <anchor moveWithCells="1">
                  <from>
                    <xdr:col>6</xdr:col>
                    <xdr:colOff>0</xdr:colOff>
                    <xdr:row>233</xdr:row>
                    <xdr:rowOff>0</xdr:rowOff>
                  </from>
                  <to>
                    <xdr:col>9</xdr:col>
                    <xdr:colOff>0</xdr:colOff>
                    <xdr:row>237</xdr:row>
                    <xdr:rowOff>0</xdr:rowOff>
                  </to>
                </anchor>
              </controlPr>
            </control>
          </mc:Choice>
        </mc:AlternateContent>
        <mc:AlternateContent xmlns:mc="http://schemas.openxmlformats.org/markup-compatibility/2006">
          <mc:Choice Requires="x14">
            <control shapeId="2029" r:id="rId93" name="Option Button 1005">
              <controlPr defaultSize="0" autoFill="0" autoLine="0" autoPict="0">
                <anchor moveWithCells="1">
                  <from>
                    <xdr:col>13</xdr:col>
                    <xdr:colOff>0</xdr:colOff>
                    <xdr:row>38</xdr:row>
                    <xdr:rowOff>0</xdr:rowOff>
                  </from>
                  <to>
                    <xdr:col>14</xdr:col>
                    <xdr:colOff>0</xdr:colOff>
                    <xdr:row>39</xdr:row>
                    <xdr:rowOff>0</xdr:rowOff>
                  </to>
                </anchor>
              </controlPr>
            </control>
          </mc:Choice>
        </mc:AlternateContent>
        <mc:AlternateContent xmlns:mc="http://schemas.openxmlformats.org/markup-compatibility/2006">
          <mc:Choice Requires="x14">
            <control shapeId="17423" r:id="rId94" name="C:Q1">
              <controlPr defaultSize="0" autoFill="0" autoPict="0">
                <anchor moveWithCells="1">
                  <from>
                    <xdr:col>6</xdr:col>
                    <xdr:colOff>0</xdr:colOff>
                    <xdr:row>64</xdr:row>
                    <xdr:rowOff>0</xdr:rowOff>
                  </from>
                  <to>
                    <xdr:col>9</xdr:col>
                    <xdr:colOff>0</xdr:colOff>
                    <xdr:row>68</xdr:row>
                    <xdr:rowOff>0</xdr:rowOff>
                  </to>
                </anchor>
              </controlPr>
            </control>
          </mc:Choice>
        </mc:AlternateContent>
        <mc:AlternateContent xmlns:mc="http://schemas.openxmlformats.org/markup-compatibility/2006">
          <mc:Choice Requires="x14">
            <control shapeId="17427" r:id="rId95" name="Scroll Bar 1043">
              <controlPr defaultSize="0" autoPict="0">
                <anchor moveWithCells="1">
                  <from>
                    <xdr:col>7</xdr:col>
                    <xdr:colOff>0</xdr:colOff>
                    <xdr:row>38</xdr:row>
                    <xdr:rowOff>28575</xdr:rowOff>
                  </from>
                  <to>
                    <xdr:col>9</xdr:col>
                    <xdr:colOff>9525</xdr:colOff>
                    <xdr:row>38</xdr:row>
                    <xdr:rowOff>295275</xdr:rowOff>
                  </to>
                </anchor>
              </controlPr>
            </control>
          </mc:Choice>
        </mc:AlternateContent>
        <mc:AlternateContent xmlns:mc="http://schemas.openxmlformats.org/markup-compatibility/2006">
          <mc:Choice Requires="x14">
            <control shapeId="17428" r:id="rId96" name="Scroll Bar 1044">
              <controlPr defaultSize="0" autoPict="0">
                <anchor moveWithCells="1">
                  <from>
                    <xdr:col>7</xdr:col>
                    <xdr:colOff>0</xdr:colOff>
                    <xdr:row>26</xdr:row>
                    <xdr:rowOff>19050</xdr:rowOff>
                  </from>
                  <to>
                    <xdr:col>9</xdr:col>
                    <xdr:colOff>9525</xdr:colOff>
                    <xdr:row>26</xdr:row>
                    <xdr:rowOff>285750</xdr:rowOff>
                  </to>
                </anchor>
              </controlPr>
            </control>
          </mc:Choice>
        </mc:AlternateContent>
        <mc:AlternateContent xmlns:mc="http://schemas.openxmlformats.org/markup-compatibility/2006">
          <mc:Choice Requires="x14">
            <control shapeId="17429" r:id="rId97" name="Scroll Bar 1045">
              <controlPr defaultSize="0" autoPict="0">
                <anchor moveWithCells="1">
                  <from>
                    <xdr:col>7</xdr:col>
                    <xdr:colOff>0</xdr:colOff>
                    <xdr:row>55</xdr:row>
                    <xdr:rowOff>28575</xdr:rowOff>
                  </from>
                  <to>
                    <xdr:col>9</xdr:col>
                    <xdr:colOff>9525</xdr:colOff>
                    <xdr:row>55</xdr:row>
                    <xdr:rowOff>295275</xdr:rowOff>
                  </to>
                </anchor>
              </controlPr>
            </control>
          </mc:Choice>
        </mc:AlternateContent>
        <mc:AlternateContent xmlns:mc="http://schemas.openxmlformats.org/markup-compatibility/2006">
          <mc:Choice Requires="x14">
            <control shapeId="17430" r:id="rId98" name="Scroll Bar 1046">
              <controlPr defaultSize="0" autoPict="0">
                <anchor moveWithCells="1">
                  <from>
                    <xdr:col>7</xdr:col>
                    <xdr:colOff>0</xdr:colOff>
                    <xdr:row>70</xdr:row>
                    <xdr:rowOff>28575</xdr:rowOff>
                  </from>
                  <to>
                    <xdr:col>9</xdr:col>
                    <xdr:colOff>9525</xdr:colOff>
                    <xdr:row>70</xdr:row>
                    <xdr:rowOff>295275</xdr:rowOff>
                  </to>
                </anchor>
              </controlPr>
            </control>
          </mc:Choice>
        </mc:AlternateContent>
        <mc:AlternateContent xmlns:mc="http://schemas.openxmlformats.org/markup-compatibility/2006">
          <mc:Choice Requires="x14">
            <control shapeId="17431" r:id="rId99" name="Scroll Bar 1047">
              <controlPr defaultSize="0" autoPict="0">
                <anchor moveWithCells="1">
                  <from>
                    <xdr:col>7</xdr:col>
                    <xdr:colOff>0</xdr:colOff>
                    <xdr:row>156</xdr:row>
                    <xdr:rowOff>19050</xdr:rowOff>
                  </from>
                  <to>
                    <xdr:col>9</xdr:col>
                    <xdr:colOff>9525</xdr:colOff>
                    <xdr:row>156</xdr:row>
                    <xdr:rowOff>276225</xdr:rowOff>
                  </to>
                </anchor>
              </controlPr>
            </control>
          </mc:Choice>
        </mc:AlternateContent>
        <mc:AlternateContent xmlns:mc="http://schemas.openxmlformats.org/markup-compatibility/2006">
          <mc:Choice Requires="x14">
            <control shapeId="17432" r:id="rId100" name="Scroll Bar 1048">
              <controlPr defaultSize="0" autoPict="0">
                <anchor moveWithCells="1">
                  <from>
                    <xdr:col>7</xdr:col>
                    <xdr:colOff>0</xdr:colOff>
                    <xdr:row>173</xdr:row>
                    <xdr:rowOff>28575</xdr:rowOff>
                  </from>
                  <to>
                    <xdr:col>9</xdr:col>
                    <xdr:colOff>9525</xdr:colOff>
                    <xdr:row>173</xdr:row>
                    <xdr:rowOff>295275</xdr:rowOff>
                  </to>
                </anchor>
              </controlPr>
            </control>
          </mc:Choice>
        </mc:AlternateContent>
        <mc:AlternateContent xmlns:mc="http://schemas.openxmlformats.org/markup-compatibility/2006">
          <mc:Choice Requires="x14">
            <control shapeId="17434" r:id="rId101" name="BQ2-1">
              <controlPr defaultSize="0" autoFill="0" autoPict="0">
                <anchor moveWithCells="1">
                  <from>
                    <xdr:col>12</xdr:col>
                    <xdr:colOff>0</xdr:colOff>
                    <xdr:row>35</xdr:row>
                    <xdr:rowOff>0</xdr:rowOff>
                  </from>
                  <to>
                    <xdr:col>15</xdr:col>
                    <xdr:colOff>0</xdr:colOff>
                    <xdr:row>40</xdr:row>
                    <xdr:rowOff>0</xdr:rowOff>
                  </to>
                </anchor>
              </controlPr>
            </control>
          </mc:Choice>
        </mc:AlternateContent>
        <mc:AlternateContent xmlns:mc="http://schemas.openxmlformats.org/markup-compatibility/2006">
          <mc:Choice Requires="x14">
            <control shapeId="17435" r:id="rId102" name="BQ2-2">
              <controlPr defaultSize="0" autoFill="0" autoPict="0">
                <anchor moveWithCells="1">
                  <from>
                    <xdr:col>12</xdr:col>
                    <xdr:colOff>0</xdr:colOff>
                    <xdr:row>41</xdr:row>
                    <xdr:rowOff>0</xdr:rowOff>
                  </from>
                  <to>
                    <xdr:col>15</xdr:col>
                    <xdr:colOff>0</xdr:colOff>
                    <xdr:row>45</xdr:row>
                    <xdr:rowOff>0</xdr:rowOff>
                  </to>
                </anchor>
              </controlPr>
            </control>
          </mc:Choice>
        </mc:AlternateContent>
        <mc:AlternateContent xmlns:mc="http://schemas.openxmlformats.org/markup-compatibility/2006">
          <mc:Choice Requires="x14">
            <control shapeId="17436" r:id="rId103" name="BQ2-3">
              <controlPr defaultSize="0" autoFill="0" autoPict="0">
                <anchor moveWithCells="1">
                  <from>
                    <xdr:col>12</xdr:col>
                    <xdr:colOff>0</xdr:colOff>
                    <xdr:row>46</xdr:row>
                    <xdr:rowOff>0</xdr:rowOff>
                  </from>
                  <to>
                    <xdr:col>15</xdr:col>
                    <xdr:colOff>0</xdr:colOff>
                    <xdr:row>50</xdr:row>
                    <xdr:rowOff>0</xdr:rowOff>
                  </to>
                </anchor>
              </controlPr>
            </control>
          </mc:Choice>
        </mc:AlternateContent>
        <mc:AlternateContent xmlns:mc="http://schemas.openxmlformats.org/markup-compatibility/2006">
          <mc:Choice Requires="x14">
            <control shapeId="17437" r:id="rId104" name="CQ1-1">
              <controlPr defaultSize="0" autoFill="0" autoPict="0">
                <anchor moveWithCells="1">
                  <from>
                    <xdr:col>12</xdr:col>
                    <xdr:colOff>0</xdr:colOff>
                    <xdr:row>64</xdr:row>
                    <xdr:rowOff>0</xdr:rowOff>
                  </from>
                  <to>
                    <xdr:col>15</xdr:col>
                    <xdr:colOff>0</xdr:colOff>
                    <xdr:row>69</xdr:row>
                    <xdr:rowOff>0</xdr:rowOff>
                  </to>
                </anchor>
              </controlPr>
            </control>
          </mc:Choice>
        </mc:AlternateContent>
        <mc:AlternateContent xmlns:mc="http://schemas.openxmlformats.org/markup-compatibility/2006">
          <mc:Choice Requires="x14">
            <control shapeId="17438" r:id="rId105" name="CQ1-2">
              <controlPr defaultSize="0" autoFill="0" autoPict="0">
                <anchor moveWithCells="1">
                  <from>
                    <xdr:col>12</xdr:col>
                    <xdr:colOff>0</xdr:colOff>
                    <xdr:row>70</xdr:row>
                    <xdr:rowOff>0</xdr:rowOff>
                  </from>
                  <to>
                    <xdr:col>15</xdr:col>
                    <xdr:colOff>0</xdr:colOff>
                    <xdr:row>75</xdr:row>
                    <xdr:rowOff>0</xdr:rowOff>
                  </to>
                </anchor>
              </controlPr>
            </control>
          </mc:Choice>
        </mc:AlternateContent>
        <mc:AlternateContent xmlns:mc="http://schemas.openxmlformats.org/markup-compatibility/2006">
          <mc:Choice Requires="x14">
            <control shapeId="17439" r:id="rId106" name="CQ1-3">
              <controlPr defaultSize="0" autoFill="0" autoPict="0">
                <anchor moveWithCells="1">
                  <from>
                    <xdr:col>12</xdr:col>
                    <xdr:colOff>0</xdr:colOff>
                    <xdr:row>76</xdr:row>
                    <xdr:rowOff>0</xdr:rowOff>
                  </from>
                  <to>
                    <xdr:col>15</xdr:col>
                    <xdr:colOff>0</xdr:colOff>
                    <xdr:row>80</xdr:row>
                    <xdr:rowOff>0</xdr:rowOff>
                  </to>
                </anchor>
              </controlPr>
            </control>
          </mc:Choice>
        </mc:AlternateContent>
        <mc:AlternateContent xmlns:mc="http://schemas.openxmlformats.org/markup-compatibility/2006">
          <mc:Choice Requires="x14">
            <control shapeId="17440" r:id="rId107" name="CQ1-4">
              <controlPr defaultSize="0" autoFill="0" autoPict="0">
                <anchor moveWithCells="1">
                  <from>
                    <xdr:col>12</xdr:col>
                    <xdr:colOff>0</xdr:colOff>
                    <xdr:row>82</xdr:row>
                    <xdr:rowOff>0</xdr:rowOff>
                  </from>
                  <to>
                    <xdr:col>15</xdr:col>
                    <xdr:colOff>0</xdr:colOff>
                    <xdr:row>87</xdr:row>
                    <xdr:rowOff>0</xdr:rowOff>
                  </to>
                </anchor>
              </controlPr>
            </control>
          </mc:Choice>
        </mc:AlternateContent>
        <mc:AlternateContent xmlns:mc="http://schemas.openxmlformats.org/markup-compatibility/2006">
          <mc:Choice Requires="x14">
            <control shapeId="17441" r:id="rId108" name="CQ1-5">
              <controlPr defaultSize="0" autoFill="0" autoPict="0">
                <anchor moveWithCells="1">
                  <from>
                    <xdr:col>12</xdr:col>
                    <xdr:colOff>0</xdr:colOff>
                    <xdr:row>88</xdr:row>
                    <xdr:rowOff>0</xdr:rowOff>
                  </from>
                  <to>
                    <xdr:col>15</xdr:col>
                    <xdr:colOff>0</xdr:colOff>
                    <xdr:row>93</xdr:row>
                    <xdr:rowOff>0</xdr:rowOff>
                  </to>
                </anchor>
              </controlPr>
            </control>
          </mc:Choice>
        </mc:AlternateContent>
        <mc:AlternateContent xmlns:mc="http://schemas.openxmlformats.org/markup-compatibility/2006">
          <mc:Choice Requires="x14">
            <control shapeId="17443" r:id="rId109" name="EQ1-1">
              <controlPr defaultSize="0" autoFill="0" autoPict="0">
                <anchor moveWithCells="1">
                  <from>
                    <xdr:col>11</xdr:col>
                    <xdr:colOff>381000</xdr:colOff>
                    <xdr:row>150</xdr:row>
                    <xdr:rowOff>47625</xdr:rowOff>
                  </from>
                  <to>
                    <xdr:col>14</xdr:col>
                    <xdr:colOff>171450</xdr:colOff>
                    <xdr:row>156</xdr:row>
                    <xdr:rowOff>47625</xdr:rowOff>
                  </to>
                </anchor>
              </controlPr>
            </control>
          </mc:Choice>
        </mc:AlternateContent>
        <mc:AlternateContent xmlns:mc="http://schemas.openxmlformats.org/markup-compatibility/2006">
          <mc:Choice Requires="x14">
            <control shapeId="17445" r:id="rId110" name="FQ1-1">
              <controlPr defaultSize="0" autoFill="0" autoPict="0">
                <anchor moveWithCells="1">
                  <from>
                    <xdr:col>12</xdr:col>
                    <xdr:colOff>0</xdr:colOff>
                    <xdr:row>168</xdr:row>
                    <xdr:rowOff>0</xdr:rowOff>
                  </from>
                  <to>
                    <xdr:col>15</xdr:col>
                    <xdr:colOff>0</xdr:colOff>
                    <xdr:row>172</xdr:row>
                    <xdr:rowOff>0</xdr:rowOff>
                  </to>
                </anchor>
              </controlPr>
            </control>
          </mc:Choice>
        </mc:AlternateContent>
        <mc:AlternateContent xmlns:mc="http://schemas.openxmlformats.org/markup-compatibility/2006">
          <mc:Choice Requires="x14">
            <control shapeId="17446" r:id="rId111" name="FQ1-2">
              <controlPr defaultSize="0" autoFill="0" autoPict="0">
                <anchor moveWithCells="1">
                  <from>
                    <xdr:col>12</xdr:col>
                    <xdr:colOff>0</xdr:colOff>
                    <xdr:row>173</xdr:row>
                    <xdr:rowOff>0</xdr:rowOff>
                  </from>
                  <to>
                    <xdr:col>15</xdr:col>
                    <xdr:colOff>0</xdr:colOff>
                    <xdr:row>178</xdr:row>
                    <xdr:rowOff>0</xdr:rowOff>
                  </to>
                </anchor>
              </controlPr>
            </control>
          </mc:Choice>
        </mc:AlternateContent>
        <mc:AlternateContent xmlns:mc="http://schemas.openxmlformats.org/markup-compatibility/2006">
          <mc:Choice Requires="x14">
            <control shapeId="17447" r:id="rId112" name="FQ1-3">
              <controlPr defaultSize="0" autoFill="0" autoPict="0">
                <anchor moveWithCells="1">
                  <from>
                    <xdr:col>12</xdr:col>
                    <xdr:colOff>0</xdr:colOff>
                    <xdr:row>178</xdr:row>
                    <xdr:rowOff>76200</xdr:rowOff>
                  </from>
                  <to>
                    <xdr:col>15</xdr:col>
                    <xdr:colOff>0</xdr:colOff>
                    <xdr:row>183</xdr:row>
                    <xdr:rowOff>0</xdr:rowOff>
                  </to>
                </anchor>
              </controlPr>
            </control>
          </mc:Choice>
        </mc:AlternateContent>
        <mc:AlternateContent xmlns:mc="http://schemas.openxmlformats.org/markup-compatibility/2006">
          <mc:Choice Requires="x14">
            <control shapeId="17449" r:id="rId113" name="FQ1-5">
              <controlPr defaultSize="0" autoFill="0" autoPict="0">
                <anchor moveWithCells="1">
                  <from>
                    <xdr:col>12</xdr:col>
                    <xdr:colOff>0</xdr:colOff>
                    <xdr:row>189</xdr:row>
                    <xdr:rowOff>0</xdr:rowOff>
                  </from>
                  <to>
                    <xdr:col>15</xdr:col>
                    <xdr:colOff>0</xdr:colOff>
                    <xdr:row>194</xdr:row>
                    <xdr:rowOff>0</xdr:rowOff>
                  </to>
                </anchor>
              </controlPr>
            </control>
          </mc:Choice>
        </mc:AlternateContent>
        <mc:AlternateContent xmlns:mc="http://schemas.openxmlformats.org/markup-compatibility/2006">
          <mc:Choice Requires="x14">
            <control shapeId="17451" r:id="rId114" name="BQ1-1">
              <controlPr defaultSize="0" autoFill="0" autoPict="0">
                <anchor moveWithCells="1">
                  <from>
                    <xdr:col>12</xdr:col>
                    <xdr:colOff>0</xdr:colOff>
                    <xdr:row>23</xdr:row>
                    <xdr:rowOff>0</xdr:rowOff>
                  </from>
                  <to>
                    <xdr:col>15</xdr:col>
                    <xdr:colOff>0</xdr:colOff>
                    <xdr:row>28</xdr:row>
                    <xdr:rowOff>0</xdr:rowOff>
                  </to>
                </anchor>
              </controlPr>
            </control>
          </mc:Choice>
        </mc:AlternateContent>
        <mc:AlternateContent xmlns:mc="http://schemas.openxmlformats.org/markup-compatibility/2006">
          <mc:Choice Requires="x14">
            <control shapeId="17452" r:id="rId115" name="BQ3-1">
              <controlPr defaultSize="0" autoFill="0" autoPict="0">
                <anchor moveWithCells="1">
                  <from>
                    <xdr:col>12</xdr:col>
                    <xdr:colOff>0</xdr:colOff>
                    <xdr:row>51</xdr:row>
                    <xdr:rowOff>0</xdr:rowOff>
                  </from>
                  <to>
                    <xdr:col>15</xdr:col>
                    <xdr:colOff>0</xdr:colOff>
                    <xdr:row>55</xdr:row>
                    <xdr:rowOff>0</xdr:rowOff>
                  </to>
                </anchor>
              </controlPr>
            </control>
          </mc:Choice>
        </mc:AlternateContent>
        <mc:AlternateContent xmlns:mc="http://schemas.openxmlformats.org/markup-compatibility/2006">
          <mc:Choice Requires="x14">
            <control shapeId="17453" r:id="rId116" name="EQ1-2">
              <controlPr defaultSize="0" autoFill="0" autoPict="0">
                <anchor moveWithCells="1">
                  <from>
                    <xdr:col>12</xdr:col>
                    <xdr:colOff>0</xdr:colOff>
                    <xdr:row>156</xdr:row>
                    <xdr:rowOff>0</xdr:rowOff>
                  </from>
                  <to>
                    <xdr:col>15</xdr:col>
                    <xdr:colOff>0</xdr:colOff>
                    <xdr:row>162</xdr:row>
                    <xdr:rowOff>142875</xdr:rowOff>
                  </to>
                </anchor>
              </controlPr>
            </control>
          </mc:Choice>
        </mc:AlternateContent>
        <mc:AlternateContent xmlns:mc="http://schemas.openxmlformats.org/markup-compatibility/2006">
          <mc:Choice Requires="x14">
            <control shapeId="17456" r:id="rId117" name="E:Q1">
              <controlPr defaultSize="0" autoFill="0" autoPict="0">
                <anchor moveWithCells="1">
                  <from>
                    <xdr:col>6</xdr:col>
                    <xdr:colOff>0</xdr:colOff>
                    <xdr:row>150</xdr:row>
                    <xdr:rowOff>0</xdr:rowOff>
                  </from>
                  <to>
                    <xdr:col>9</xdr:col>
                    <xdr:colOff>0</xdr:colOff>
                    <xdr:row>154</xdr:row>
                    <xdr:rowOff>0</xdr:rowOff>
                  </to>
                </anchor>
              </controlPr>
            </control>
          </mc:Choice>
        </mc:AlternateContent>
        <mc:AlternateContent xmlns:mc="http://schemas.openxmlformats.org/markup-compatibility/2006">
          <mc:Choice Requires="x14">
            <control shapeId="17458" r:id="rId118" name="F:Q1">
              <controlPr defaultSize="0" autoFill="0" autoPict="0">
                <anchor moveWithCells="1">
                  <from>
                    <xdr:col>6</xdr:col>
                    <xdr:colOff>0</xdr:colOff>
                    <xdr:row>168</xdr:row>
                    <xdr:rowOff>0</xdr:rowOff>
                  </from>
                  <to>
                    <xdr:col>9</xdr:col>
                    <xdr:colOff>0</xdr:colOff>
                    <xdr:row>172</xdr:row>
                    <xdr:rowOff>0</xdr:rowOff>
                  </to>
                </anchor>
              </controlPr>
            </control>
          </mc:Choice>
        </mc:AlternateContent>
        <mc:AlternateContent xmlns:mc="http://schemas.openxmlformats.org/markup-compatibility/2006">
          <mc:Choice Requires="x14">
            <control shapeId="17459" r:id="rId119" name="A:Q1">
              <controlPr defaultSize="0" autoFill="0" autoPict="0">
                <anchor moveWithCells="1">
                  <from>
                    <xdr:col>6</xdr:col>
                    <xdr:colOff>0</xdr:colOff>
                    <xdr:row>14</xdr:row>
                    <xdr:rowOff>0</xdr:rowOff>
                  </from>
                  <to>
                    <xdr:col>9</xdr:col>
                    <xdr:colOff>0</xdr:colOff>
                    <xdr:row>18</xdr:row>
                    <xdr:rowOff>0</xdr:rowOff>
                  </to>
                </anchor>
              </controlPr>
            </control>
          </mc:Choice>
        </mc:AlternateContent>
        <mc:AlternateContent xmlns:mc="http://schemas.openxmlformats.org/markup-compatibility/2006">
          <mc:Choice Requires="x14">
            <control shapeId="17460" r:id="rId120" name="Option Button 1076">
              <controlPr defaultSize="0" autoFill="0" autoLine="0" autoPict="0">
                <anchor moveWithCells="1">
                  <from>
                    <xdr:col>7</xdr:col>
                    <xdr:colOff>0</xdr:colOff>
                    <xdr:row>108</xdr:row>
                    <xdr:rowOff>0</xdr:rowOff>
                  </from>
                  <to>
                    <xdr:col>8</xdr:col>
                    <xdr:colOff>0</xdr:colOff>
                    <xdr:row>109</xdr:row>
                    <xdr:rowOff>0</xdr:rowOff>
                  </to>
                </anchor>
              </controlPr>
            </control>
          </mc:Choice>
        </mc:AlternateContent>
        <mc:AlternateContent xmlns:mc="http://schemas.openxmlformats.org/markup-compatibility/2006">
          <mc:Choice Requires="x14">
            <control shapeId="17461" r:id="rId121" name="Option Button 1077">
              <controlPr defaultSize="0" autoFill="0" autoLine="0" autoPict="0">
                <anchor moveWithCells="1">
                  <from>
                    <xdr:col>7</xdr:col>
                    <xdr:colOff>0</xdr:colOff>
                    <xdr:row>109</xdr:row>
                    <xdr:rowOff>0</xdr:rowOff>
                  </from>
                  <to>
                    <xdr:col>8</xdr:col>
                    <xdr:colOff>0</xdr:colOff>
                    <xdr:row>110</xdr:row>
                    <xdr:rowOff>0</xdr:rowOff>
                  </to>
                </anchor>
              </controlPr>
            </control>
          </mc:Choice>
        </mc:AlternateContent>
        <mc:AlternateContent xmlns:mc="http://schemas.openxmlformats.org/markup-compatibility/2006">
          <mc:Choice Requires="x14">
            <control shapeId="17462" r:id="rId122" name="Option Button 1078">
              <controlPr defaultSize="0" autoFill="0" autoLine="0" autoPict="0">
                <anchor moveWithCells="1">
                  <from>
                    <xdr:col>13</xdr:col>
                    <xdr:colOff>0</xdr:colOff>
                    <xdr:row>108</xdr:row>
                    <xdr:rowOff>0</xdr:rowOff>
                  </from>
                  <to>
                    <xdr:col>14</xdr:col>
                    <xdr:colOff>0</xdr:colOff>
                    <xdr:row>109</xdr:row>
                    <xdr:rowOff>0</xdr:rowOff>
                  </to>
                </anchor>
              </controlPr>
            </control>
          </mc:Choice>
        </mc:AlternateContent>
        <mc:AlternateContent xmlns:mc="http://schemas.openxmlformats.org/markup-compatibility/2006">
          <mc:Choice Requires="x14">
            <control shapeId="17463" r:id="rId123" name="Option Button 1079">
              <controlPr defaultSize="0" autoFill="0" autoLine="0" autoPict="0">
                <anchor moveWithCells="1">
                  <from>
                    <xdr:col>13</xdr:col>
                    <xdr:colOff>0</xdr:colOff>
                    <xdr:row>109</xdr:row>
                    <xdr:rowOff>0</xdr:rowOff>
                  </from>
                  <to>
                    <xdr:col>14</xdr:col>
                    <xdr:colOff>0</xdr:colOff>
                    <xdr:row>110</xdr:row>
                    <xdr:rowOff>0</xdr:rowOff>
                  </to>
                </anchor>
              </controlPr>
            </control>
          </mc:Choice>
        </mc:AlternateContent>
        <mc:AlternateContent xmlns:mc="http://schemas.openxmlformats.org/markup-compatibility/2006">
          <mc:Choice Requires="x14">
            <control shapeId="17464" r:id="rId124" name="Option Button 1080">
              <controlPr defaultSize="0" autoFill="0" autoLine="0" autoPict="0">
                <anchor moveWithCells="1">
                  <from>
                    <xdr:col>13</xdr:col>
                    <xdr:colOff>0</xdr:colOff>
                    <xdr:row>114</xdr:row>
                    <xdr:rowOff>0</xdr:rowOff>
                  </from>
                  <to>
                    <xdr:col>14</xdr:col>
                    <xdr:colOff>0</xdr:colOff>
                    <xdr:row>115</xdr:row>
                    <xdr:rowOff>0</xdr:rowOff>
                  </to>
                </anchor>
              </controlPr>
            </control>
          </mc:Choice>
        </mc:AlternateContent>
        <mc:AlternateContent xmlns:mc="http://schemas.openxmlformats.org/markup-compatibility/2006">
          <mc:Choice Requires="x14">
            <control shapeId="17465" r:id="rId125" name="Option Button 1081">
              <controlPr defaultSize="0" autoFill="0" autoLine="0" autoPict="0">
                <anchor moveWithCells="1">
                  <from>
                    <xdr:col>13</xdr:col>
                    <xdr:colOff>0</xdr:colOff>
                    <xdr:row>115</xdr:row>
                    <xdr:rowOff>0</xdr:rowOff>
                  </from>
                  <to>
                    <xdr:col>14</xdr:col>
                    <xdr:colOff>0</xdr:colOff>
                    <xdr:row>116</xdr:row>
                    <xdr:rowOff>0</xdr:rowOff>
                  </to>
                </anchor>
              </controlPr>
            </control>
          </mc:Choice>
        </mc:AlternateContent>
        <mc:AlternateContent xmlns:mc="http://schemas.openxmlformats.org/markup-compatibility/2006">
          <mc:Choice Requires="x14">
            <control shapeId="17466" r:id="rId126" name="Option Button 1082">
              <controlPr defaultSize="0" autoFill="0" autoLine="0" autoPict="0">
                <anchor moveWithCells="1">
                  <from>
                    <xdr:col>13</xdr:col>
                    <xdr:colOff>0</xdr:colOff>
                    <xdr:row>116</xdr:row>
                    <xdr:rowOff>0</xdr:rowOff>
                  </from>
                  <to>
                    <xdr:col>14</xdr:col>
                    <xdr:colOff>0</xdr:colOff>
                    <xdr:row>117</xdr:row>
                    <xdr:rowOff>0</xdr:rowOff>
                  </to>
                </anchor>
              </controlPr>
            </control>
          </mc:Choice>
        </mc:AlternateContent>
        <mc:AlternateContent xmlns:mc="http://schemas.openxmlformats.org/markup-compatibility/2006">
          <mc:Choice Requires="x14">
            <control shapeId="17467" r:id="rId127" name="Option Button 1083">
              <controlPr defaultSize="0" autoFill="0" autoLine="0" autoPict="0">
                <anchor moveWithCells="1">
                  <from>
                    <xdr:col>13</xdr:col>
                    <xdr:colOff>0</xdr:colOff>
                    <xdr:row>120</xdr:row>
                    <xdr:rowOff>0</xdr:rowOff>
                  </from>
                  <to>
                    <xdr:col>14</xdr:col>
                    <xdr:colOff>0</xdr:colOff>
                    <xdr:row>121</xdr:row>
                    <xdr:rowOff>0</xdr:rowOff>
                  </to>
                </anchor>
              </controlPr>
            </control>
          </mc:Choice>
        </mc:AlternateContent>
        <mc:AlternateContent xmlns:mc="http://schemas.openxmlformats.org/markup-compatibility/2006">
          <mc:Choice Requires="x14">
            <control shapeId="17468" r:id="rId128" name="Option Button 1084">
              <controlPr defaultSize="0" autoFill="0" autoLine="0" autoPict="0">
                <anchor moveWithCells="1">
                  <from>
                    <xdr:col>13</xdr:col>
                    <xdr:colOff>0</xdr:colOff>
                    <xdr:row>110</xdr:row>
                    <xdr:rowOff>0</xdr:rowOff>
                  </from>
                  <to>
                    <xdr:col>14</xdr:col>
                    <xdr:colOff>0</xdr:colOff>
                    <xdr:row>111</xdr:row>
                    <xdr:rowOff>0</xdr:rowOff>
                  </to>
                </anchor>
              </controlPr>
            </control>
          </mc:Choice>
        </mc:AlternateContent>
        <mc:AlternateContent xmlns:mc="http://schemas.openxmlformats.org/markup-compatibility/2006">
          <mc:Choice Requires="x14">
            <control shapeId="17469" r:id="rId129" name="Option Button 1085">
              <controlPr defaultSize="0" autoFill="0" autoLine="0" autoPict="0">
                <anchor moveWithCells="1">
                  <from>
                    <xdr:col>13</xdr:col>
                    <xdr:colOff>0</xdr:colOff>
                    <xdr:row>121</xdr:row>
                    <xdr:rowOff>0</xdr:rowOff>
                  </from>
                  <to>
                    <xdr:col>14</xdr:col>
                    <xdr:colOff>0</xdr:colOff>
                    <xdr:row>122</xdr:row>
                    <xdr:rowOff>0</xdr:rowOff>
                  </to>
                </anchor>
              </controlPr>
            </control>
          </mc:Choice>
        </mc:AlternateContent>
        <mc:AlternateContent xmlns:mc="http://schemas.openxmlformats.org/markup-compatibility/2006">
          <mc:Choice Requires="x14">
            <control shapeId="17470" r:id="rId130" name="Option Button 1086">
              <controlPr defaultSize="0" autoFill="0" autoLine="0" autoPict="0">
                <anchor moveWithCells="1">
                  <from>
                    <xdr:col>13</xdr:col>
                    <xdr:colOff>0</xdr:colOff>
                    <xdr:row>126</xdr:row>
                    <xdr:rowOff>0</xdr:rowOff>
                  </from>
                  <to>
                    <xdr:col>14</xdr:col>
                    <xdr:colOff>0</xdr:colOff>
                    <xdr:row>127</xdr:row>
                    <xdr:rowOff>0</xdr:rowOff>
                  </to>
                </anchor>
              </controlPr>
            </control>
          </mc:Choice>
        </mc:AlternateContent>
        <mc:AlternateContent xmlns:mc="http://schemas.openxmlformats.org/markup-compatibility/2006">
          <mc:Choice Requires="x14">
            <control shapeId="17471" r:id="rId131" name="Option Button 1087">
              <controlPr defaultSize="0" autoFill="0" autoLine="0" autoPict="0">
                <anchor moveWithCells="1">
                  <from>
                    <xdr:col>13</xdr:col>
                    <xdr:colOff>0</xdr:colOff>
                    <xdr:row>127</xdr:row>
                    <xdr:rowOff>0</xdr:rowOff>
                  </from>
                  <to>
                    <xdr:col>14</xdr:col>
                    <xdr:colOff>0</xdr:colOff>
                    <xdr:row>128</xdr:row>
                    <xdr:rowOff>0</xdr:rowOff>
                  </to>
                </anchor>
              </controlPr>
            </control>
          </mc:Choice>
        </mc:AlternateContent>
        <mc:AlternateContent xmlns:mc="http://schemas.openxmlformats.org/markup-compatibility/2006">
          <mc:Choice Requires="x14">
            <control shapeId="17472" r:id="rId132" name="Option Button 1088">
              <controlPr defaultSize="0" autoFill="0" autoLine="0" autoPict="0">
                <anchor moveWithCells="1">
                  <from>
                    <xdr:col>13</xdr:col>
                    <xdr:colOff>0</xdr:colOff>
                    <xdr:row>132</xdr:row>
                    <xdr:rowOff>0</xdr:rowOff>
                  </from>
                  <to>
                    <xdr:col>14</xdr:col>
                    <xdr:colOff>0</xdr:colOff>
                    <xdr:row>133</xdr:row>
                    <xdr:rowOff>0</xdr:rowOff>
                  </to>
                </anchor>
              </controlPr>
            </control>
          </mc:Choice>
        </mc:AlternateContent>
        <mc:AlternateContent xmlns:mc="http://schemas.openxmlformats.org/markup-compatibility/2006">
          <mc:Choice Requires="x14">
            <control shapeId="17473" r:id="rId133" name="Option Button 1089">
              <controlPr defaultSize="0" autoFill="0" autoLine="0" autoPict="0">
                <anchor moveWithCells="1">
                  <from>
                    <xdr:col>13</xdr:col>
                    <xdr:colOff>0</xdr:colOff>
                    <xdr:row>133</xdr:row>
                    <xdr:rowOff>0</xdr:rowOff>
                  </from>
                  <to>
                    <xdr:col>14</xdr:col>
                    <xdr:colOff>0</xdr:colOff>
                    <xdr:row>134</xdr:row>
                    <xdr:rowOff>0</xdr:rowOff>
                  </to>
                </anchor>
              </controlPr>
            </control>
          </mc:Choice>
        </mc:AlternateContent>
        <mc:AlternateContent xmlns:mc="http://schemas.openxmlformats.org/markup-compatibility/2006">
          <mc:Choice Requires="x14">
            <control shapeId="17474" r:id="rId134" name="Option Button 1090">
              <controlPr defaultSize="0" autoFill="0" autoLine="0" autoPict="0">
                <anchor moveWithCells="1">
                  <from>
                    <xdr:col>13</xdr:col>
                    <xdr:colOff>0</xdr:colOff>
                    <xdr:row>134</xdr:row>
                    <xdr:rowOff>0</xdr:rowOff>
                  </from>
                  <to>
                    <xdr:col>14</xdr:col>
                    <xdr:colOff>0</xdr:colOff>
                    <xdr:row>135</xdr:row>
                    <xdr:rowOff>0</xdr:rowOff>
                  </to>
                </anchor>
              </controlPr>
            </control>
          </mc:Choice>
        </mc:AlternateContent>
        <mc:AlternateContent xmlns:mc="http://schemas.openxmlformats.org/markup-compatibility/2006">
          <mc:Choice Requires="x14">
            <control shapeId="17475" r:id="rId135" name="Option Button 1091">
              <controlPr defaultSize="0" autoFill="0" autoLine="0" autoPict="0">
                <anchor moveWithCells="1">
                  <from>
                    <xdr:col>13</xdr:col>
                    <xdr:colOff>0</xdr:colOff>
                    <xdr:row>138</xdr:row>
                    <xdr:rowOff>0</xdr:rowOff>
                  </from>
                  <to>
                    <xdr:col>14</xdr:col>
                    <xdr:colOff>0</xdr:colOff>
                    <xdr:row>139</xdr:row>
                    <xdr:rowOff>0</xdr:rowOff>
                  </to>
                </anchor>
              </controlPr>
            </control>
          </mc:Choice>
        </mc:AlternateContent>
        <mc:AlternateContent xmlns:mc="http://schemas.openxmlformats.org/markup-compatibility/2006">
          <mc:Choice Requires="x14">
            <control shapeId="17476" r:id="rId136" name="Option Button 1092">
              <controlPr defaultSize="0" autoFill="0" autoLine="0" autoPict="0">
                <anchor moveWithCells="1">
                  <from>
                    <xdr:col>13</xdr:col>
                    <xdr:colOff>0</xdr:colOff>
                    <xdr:row>128</xdr:row>
                    <xdr:rowOff>0</xdr:rowOff>
                  </from>
                  <to>
                    <xdr:col>14</xdr:col>
                    <xdr:colOff>0</xdr:colOff>
                    <xdr:row>129</xdr:row>
                    <xdr:rowOff>0</xdr:rowOff>
                  </to>
                </anchor>
              </controlPr>
            </control>
          </mc:Choice>
        </mc:AlternateContent>
        <mc:AlternateContent xmlns:mc="http://schemas.openxmlformats.org/markup-compatibility/2006">
          <mc:Choice Requires="x14">
            <control shapeId="17477" r:id="rId137" name="Option Button 1093">
              <controlPr defaultSize="0" autoFill="0" autoLine="0" autoPict="0">
                <anchor moveWithCells="1">
                  <from>
                    <xdr:col>13</xdr:col>
                    <xdr:colOff>0</xdr:colOff>
                    <xdr:row>139</xdr:row>
                    <xdr:rowOff>0</xdr:rowOff>
                  </from>
                  <to>
                    <xdr:col>14</xdr:col>
                    <xdr:colOff>0</xdr:colOff>
                    <xdr:row>140</xdr:row>
                    <xdr:rowOff>0</xdr:rowOff>
                  </to>
                </anchor>
              </controlPr>
            </control>
          </mc:Choice>
        </mc:AlternateContent>
        <mc:AlternateContent xmlns:mc="http://schemas.openxmlformats.org/markup-compatibility/2006">
          <mc:Choice Requires="x14">
            <control shapeId="17478" r:id="rId138" name="Option Button 1094">
              <controlPr defaultSize="0" autoFill="0" autoLine="0" autoPict="0">
                <anchor moveWithCells="1">
                  <from>
                    <xdr:col>13</xdr:col>
                    <xdr:colOff>0</xdr:colOff>
                    <xdr:row>140</xdr:row>
                    <xdr:rowOff>0</xdr:rowOff>
                  </from>
                  <to>
                    <xdr:col>14</xdr:col>
                    <xdr:colOff>0</xdr:colOff>
                    <xdr:row>141</xdr:row>
                    <xdr:rowOff>0</xdr:rowOff>
                  </to>
                </anchor>
              </controlPr>
            </control>
          </mc:Choice>
        </mc:AlternateContent>
        <mc:AlternateContent xmlns:mc="http://schemas.openxmlformats.org/markup-compatibility/2006">
          <mc:Choice Requires="x14">
            <control shapeId="17479" r:id="rId139" name="Scroll Bar 1095">
              <controlPr defaultSize="0" autoPict="0">
                <anchor moveWithCells="1">
                  <from>
                    <xdr:col>7</xdr:col>
                    <xdr:colOff>0</xdr:colOff>
                    <xdr:row>113</xdr:row>
                    <xdr:rowOff>28575</xdr:rowOff>
                  </from>
                  <to>
                    <xdr:col>9</xdr:col>
                    <xdr:colOff>9525</xdr:colOff>
                    <xdr:row>113</xdr:row>
                    <xdr:rowOff>295275</xdr:rowOff>
                  </to>
                </anchor>
              </controlPr>
            </control>
          </mc:Choice>
        </mc:AlternateContent>
        <mc:AlternateContent xmlns:mc="http://schemas.openxmlformats.org/markup-compatibility/2006">
          <mc:Choice Requires="x14">
            <control shapeId="17480" r:id="rId140" name="D:Q1">
              <controlPr defaultSize="0" autoFill="0" autoPict="0">
                <anchor moveWithCells="1">
                  <from>
                    <xdr:col>6</xdr:col>
                    <xdr:colOff>0</xdr:colOff>
                    <xdr:row>107</xdr:row>
                    <xdr:rowOff>0</xdr:rowOff>
                  </from>
                  <to>
                    <xdr:col>9</xdr:col>
                    <xdr:colOff>0</xdr:colOff>
                    <xdr:row>111</xdr:row>
                    <xdr:rowOff>0</xdr:rowOff>
                  </to>
                </anchor>
              </controlPr>
            </control>
          </mc:Choice>
        </mc:AlternateContent>
        <mc:AlternateContent xmlns:mc="http://schemas.openxmlformats.org/markup-compatibility/2006">
          <mc:Choice Requires="x14">
            <control shapeId="17481" r:id="rId141" name="DQ1-1">
              <controlPr defaultSize="0" autoFill="0" autoPict="0">
                <anchor moveWithCells="1">
                  <from>
                    <xdr:col>12</xdr:col>
                    <xdr:colOff>0</xdr:colOff>
                    <xdr:row>107</xdr:row>
                    <xdr:rowOff>0</xdr:rowOff>
                  </from>
                  <to>
                    <xdr:col>15</xdr:col>
                    <xdr:colOff>0</xdr:colOff>
                    <xdr:row>112</xdr:row>
                    <xdr:rowOff>0</xdr:rowOff>
                  </to>
                </anchor>
              </controlPr>
            </control>
          </mc:Choice>
        </mc:AlternateContent>
        <mc:AlternateContent xmlns:mc="http://schemas.openxmlformats.org/markup-compatibility/2006">
          <mc:Choice Requires="x14">
            <control shapeId="17482" r:id="rId142" name="DQ1-2">
              <controlPr defaultSize="0" autoFill="0" autoPict="0">
                <anchor moveWithCells="1">
                  <from>
                    <xdr:col>12</xdr:col>
                    <xdr:colOff>0</xdr:colOff>
                    <xdr:row>113</xdr:row>
                    <xdr:rowOff>0</xdr:rowOff>
                  </from>
                  <to>
                    <xdr:col>15</xdr:col>
                    <xdr:colOff>0</xdr:colOff>
                    <xdr:row>118</xdr:row>
                    <xdr:rowOff>0</xdr:rowOff>
                  </to>
                </anchor>
              </controlPr>
            </control>
          </mc:Choice>
        </mc:AlternateContent>
        <mc:AlternateContent xmlns:mc="http://schemas.openxmlformats.org/markup-compatibility/2006">
          <mc:Choice Requires="x14">
            <control shapeId="17483" r:id="rId143" name="DQ1-3">
              <controlPr defaultSize="0" autoFill="0" autoPict="0">
                <anchor moveWithCells="1">
                  <from>
                    <xdr:col>12</xdr:col>
                    <xdr:colOff>0</xdr:colOff>
                    <xdr:row>119</xdr:row>
                    <xdr:rowOff>0</xdr:rowOff>
                  </from>
                  <to>
                    <xdr:col>15</xdr:col>
                    <xdr:colOff>0</xdr:colOff>
                    <xdr:row>124</xdr:row>
                    <xdr:rowOff>0</xdr:rowOff>
                  </to>
                </anchor>
              </controlPr>
            </control>
          </mc:Choice>
        </mc:AlternateContent>
        <mc:AlternateContent xmlns:mc="http://schemas.openxmlformats.org/markup-compatibility/2006">
          <mc:Choice Requires="x14">
            <control shapeId="17484" r:id="rId144" name="DQ1-4">
              <controlPr defaultSize="0" autoFill="0" autoPict="0">
                <anchor moveWithCells="1">
                  <from>
                    <xdr:col>12</xdr:col>
                    <xdr:colOff>0</xdr:colOff>
                    <xdr:row>125</xdr:row>
                    <xdr:rowOff>0</xdr:rowOff>
                  </from>
                  <to>
                    <xdr:col>15</xdr:col>
                    <xdr:colOff>0</xdr:colOff>
                    <xdr:row>130</xdr:row>
                    <xdr:rowOff>0</xdr:rowOff>
                  </to>
                </anchor>
              </controlPr>
            </control>
          </mc:Choice>
        </mc:AlternateContent>
        <mc:AlternateContent xmlns:mc="http://schemas.openxmlformats.org/markup-compatibility/2006">
          <mc:Choice Requires="x14">
            <control shapeId="17485" r:id="rId145" name="DQ1-5">
              <controlPr defaultSize="0" autoFill="0" autoPict="0">
                <anchor moveWithCells="1">
                  <from>
                    <xdr:col>12</xdr:col>
                    <xdr:colOff>0</xdr:colOff>
                    <xdr:row>131</xdr:row>
                    <xdr:rowOff>0</xdr:rowOff>
                  </from>
                  <to>
                    <xdr:col>15</xdr:col>
                    <xdr:colOff>0</xdr:colOff>
                    <xdr:row>136</xdr:row>
                    <xdr:rowOff>0</xdr:rowOff>
                  </to>
                </anchor>
              </controlPr>
            </control>
          </mc:Choice>
        </mc:AlternateContent>
        <mc:AlternateContent xmlns:mc="http://schemas.openxmlformats.org/markup-compatibility/2006">
          <mc:Choice Requires="x14">
            <control shapeId="17496" r:id="rId146" name="Option Button 1112">
              <controlPr defaultSize="0" autoFill="0" autoLine="0" autoPict="0">
                <anchor moveWithCells="1">
                  <from>
                    <xdr:col>7</xdr:col>
                    <xdr:colOff>0</xdr:colOff>
                    <xdr:row>104</xdr:row>
                    <xdr:rowOff>0</xdr:rowOff>
                  </from>
                  <to>
                    <xdr:col>8</xdr:col>
                    <xdr:colOff>0</xdr:colOff>
                    <xdr:row>105</xdr:row>
                    <xdr:rowOff>0</xdr:rowOff>
                  </to>
                </anchor>
              </controlPr>
            </control>
          </mc:Choice>
        </mc:AlternateContent>
        <mc:AlternateContent xmlns:mc="http://schemas.openxmlformats.org/markup-compatibility/2006">
          <mc:Choice Requires="x14">
            <control shapeId="17497" r:id="rId147" name="Option Button 1113">
              <controlPr defaultSize="0" autoFill="0" autoLine="0" autoPict="0">
                <anchor moveWithCells="1">
                  <from>
                    <xdr:col>7</xdr:col>
                    <xdr:colOff>0</xdr:colOff>
                    <xdr:row>105</xdr:row>
                    <xdr:rowOff>0</xdr:rowOff>
                  </from>
                  <to>
                    <xdr:col>8</xdr:col>
                    <xdr:colOff>0</xdr:colOff>
                    <xdr:row>106</xdr:row>
                    <xdr:rowOff>0</xdr:rowOff>
                  </to>
                </anchor>
              </controlPr>
            </control>
          </mc:Choice>
        </mc:AlternateContent>
        <mc:AlternateContent xmlns:mc="http://schemas.openxmlformats.org/markup-compatibility/2006">
          <mc:Choice Requires="x14">
            <control shapeId="17498" r:id="rId148" name="Option Button 1114">
              <controlPr defaultSize="0" autoFill="0" autoLine="0" autoPict="0">
                <anchor moveWithCells="1">
                  <from>
                    <xdr:col>7</xdr:col>
                    <xdr:colOff>0</xdr:colOff>
                    <xdr:row>147</xdr:row>
                    <xdr:rowOff>0</xdr:rowOff>
                  </from>
                  <to>
                    <xdr:col>8</xdr:col>
                    <xdr:colOff>0</xdr:colOff>
                    <xdr:row>148</xdr:row>
                    <xdr:rowOff>0</xdr:rowOff>
                  </to>
                </anchor>
              </controlPr>
            </control>
          </mc:Choice>
        </mc:AlternateContent>
        <mc:AlternateContent xmlns:mc="http://schemas.openxmlformats.org/markup-compatibility/2006">
          <mc:Choice Requires="x14">
            <control shapeId="17499" r:id="rId149" name="Option Button 1115">
              <controlPr defaultSize="0" autoFill="0" autoLine="0" autoPict="0">
                <anchor moveWithCells="1">
                  <from>
                    <xdr:col>7</xdr:col>
                    <xdr:colOff>0</xdr:colOff>
                    <xdr:row>148</xdr:row>
                    <xdr:rowOff>0</xdr:rowOff>
                  </from>
                  <to>
                    <xdr:col>8</xdr:col>
                    <xdr:colOff>0</xdr:colOff>
                    <xdr:row>149</xdr:row>
                    <xdr:rowOff>0</xdr:rowOff>
                  </to>
                </anchor>
              </controlPr>
            </control>
          </mc:Choice>
        </mc:AlternateContent>
        <mc:AlternateContent xmlns:mc="http://schemas.openxmlformats.org/markup-compatibility/2006">
          <mc:Choice Requires="x14">
            <control shapeId="17506" r:id="rId150" name="D:Q0">
              <controlPr defaultSize="0" autoFill="0" autoPict="0">
                <anchor moveWithCells="1">
                  <from>
                    <xdr:col>6</xdr:col>
                    <xdr:colOff>0</xdr:colOff>
                    <xdr:row>103</xdr:row>
                    <xdr:rowOff>0</xdr:rowOff>
                  </from>
                  <to>
                    <xdr:col>9</xdr:col>
                    <xdr:colOff>0</xdr:colOff>
                    <xdr:row>107</xdr:row>
                    <xdr:rowOff>0</xdr:rowOff>
                  </to>
                </anchor>
              </controlPr>
            </control>
          </mc:Choice>
        </mc:AlternateContent>
        <mc:AlternateContent xmlns:mc="http://schemas.openxmlformats.org/markup-compatibility/2006">
          <mc:Choice Requires="x14">
            <control shapeId="17507" r:id="rId151" name="E:Q0">
              <controlPr defaultSize="0" autoFill="0" autoPict="0">
                <anchor moveWithCells="1">
                  <from>
                    <xdr:col>6</xdr:col>
                    <xdr:colOff>0</xdr:colOff>
                    <xdr:row>146</xdr:row>
                    <xdr:rowOff>0</xdr:rowOff>
                  </from>
                  <to>
                    <xdr:col>9</xdr:col>
                    <xdr:colOff>0</xdr:colOff>
                    <xdr:row>150</xdr:row>
                    <xdr:rowOff>0</xdr:rowOff>
                  </to>
                </anchor>
              </controlPr>
            </control>
          </mc:Choice>
        </mc:AlternateContent>
        <mc:AlternateContent xmlns:mc="http://schemas.openxmlformats.org/markup-compatibility/2006">
          <mc:Choice Requires="x14">
            <control shapeId="17611" r:id="rId152" name="Option Button 1227">
              <controlPr defaultSize="0" autoFill="0" autoLine="0" autoPict="0">
                <anchor moveWithCells="1">
                  <from>
                    <xdr:col>7</xdr:col>
                    <xdr:colOff>0</xdr:colOff>
                    <xdr:row>20</xdr:row>
                    <xdr:rowOff>0</xdr:rowOff>
                  </from>
                  <to>
                    <xdr:col>8</xdr:col>
                    <xdr:colOff>0</xdr:colOff>
                    <xdr:row>21</xdr:row>
                    <xdr:rowOff>0</xdr:rowOff>
                  </to>
                </anchor>
              </controlPr>
            </control>
          </mc:Choice>
        </mc:AlternateContent>
        <mc:AlternateContent xmlns:mc="http://schemas.openxmlformats.org/markup-compatibility/2006">
          <mc:Choice Requires="x14">
            <control shapeId="17612" r:id="rId153" name="Option Button 1228">
              <controlPr defaultSize="0" autoFill="0" autoLine="0" autoPict="0">
                <anchor moveWithCells="1">
                  <from>
                    <xdr:col>7</xdr:col>
                    <xdr:colOff>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17622" r:id="rId154" name="CQ:0">
              <controlPr defaultSize="0" autoFill="0" autoPict="0">
                <anchor moveWithCells="1">
                  <from>
                    <xdr:col>6</xdr:col>
                    <xdr:colOff>0</xdr:colOff>
                    <xdr:row>59</xdr:row>
                    <xdr:rowOff>361950</xdr:rowOff>
                  </from>
                  <to>
                    <xdr:col>9</xdr:col>
                    <xdr:colOff>0</xdr:colOff>
                    <xdr:row>64</xdr:row>
                    <xdr:rowOff>0</xdr:rowOff>
                  </to>
                </anchor>
              </controlPr>
            </control>
          </mc:Choice>
        </mc:AlternateContent>
        <mc:AlternateContent xmlns:mc="http://schemas.openxmlformats.org/markup-compatibility/2006">
          <mc:Choice Requires="x14">
            <control shapeId="17623" r:id="rId155" name="Option Button 1239">
              <controlPr defaultSize="0" autoFill="0" autoLine="0" autoPict="0">
                <anchor moveWithCells="1">
                  <from>
                    <xdr:col>7</xdr:col>
                    <xdr:colOff>0</xdr:colOff>
                    <xdr:row>61</xdr:row>
                    <xdr:rowOff>0</xdr:rowOff>
                  </from>
                  <to>
                    <xdr:col>8</xdr:col>
                    <xdr:colOff>0</xdr:colOff>
                    <xdr:row>62</xdr:row>
                    <xdr:rowOff>0</xdr:rowOff>
                  </to>
                </anchor>
              </controlPr>
            </control>
          </mc:Choice>
        </mc:AlternateContent>
        <mc:AlternateContent xmlns:mc="http://schemas.openxmlformats.org/markup-compatibility/2006">
          <mc:Choice Requires="x14">
            <control shapeId="17625" r:id="rId156" name="Option Button 1241">
              <controlPr defaultSize="0" autoFill="0" autoLine="0" autoPict="0">
                <anchor moveWithCells="1">
                  <from>
                    <xdr:col>7</xdr:col>
                    <xdr:colOff>0</xdr:colOff>
                    <xdr:row>62</xdr:row>
                    <xdr:rowOff>0</xdr:rowOff>
                  </from>
                  <to>
                    <xdr:col>8</xdr:col>
                    <xdr:colOff>0</xdr:colOff>
                    <xdr:row>63</xdr:row>
                    <xdr:rowOff>0</xdr:rowOff>
                  </to>
                </anchor>
              </controlPr>
            </control>
          </mc:Choice>
        </mc:AlternateContent>
        <mc:AlternateContent xmlns:mc="http://schemas.openxmlformats.org/markup-compatibility/2006">
          <mc:Choice Requires="x14">
            <control shapeId="17626" r:id="rId157" name="F:Q0">
              <controlPr defaultSize="0" autoFill="0" autoPict="0">
                <anchor moveWithCells="1">
                  <from>
                    <xdr:col>6</xdr:col>
                    <xdr:colOff>0</xdr:colOff>
                    <xdr:row>164</xdr:row>
                    <xdr:rowOff>0</xdr:rowOff>
                  </from>
                  <to>
                    <xdr:col>9</xdr:col>
                    <xdr:colOff>0</xdr:colOff>
                    <xdr:row>168</xdr:row>
                    <xdr:rowOff>0</xdr:rowOff>
                  </to>
                </anchor>
              </controlPr>
            </control>
          </mc:Choice>
        </mc:AlternateContent>
        <mc:AlternateContent xmlns:mc="http://schemas.openxmlformats.org/markup-compatibility/2006">
          <mc:Choice Requires="x14">
            <control shapeId="17627" r:id="rId158" name="Option Button 1243">
              <controlPr defaultSize="0" autoFill="0" autoLine="0" autoPict="0">
                <anchor moveWithCells="1">
                  <from>
                    <xdr:col>7</xdr:col>
                    <xdr:colOff>0</xdr:colOff>
                    <xdr:row>164</xdr:row>
                    <xdr:rowOff>361950</xdr:rowOff>
                  </from>
                  <to>
                    <xdr:col>8</xdr:col>
                    <xdr:colOff>0</xdr:colOff>
                    <xdr:row>166</xdr:row>
                    <xdr:rowOff>0</xdr:rowOff>
                  </to>
                </anchor>
              </controlPr>
            </control>
          </mc:Choice>
        </mc:AlternateContent>
        <mc:AlternateContent xmlns:mc="http://schemas.openxmlformats.org/markup-compatibility/2006">
          <mc:Choice Requires="x14">
            <control shapeId="17628" r:id="rId159" name="Option Button 1244">
              <controlPr defaultSize="0" autoFill="0" autoLine="0" autoPict="0">
                <anchor moveWithCells="1">
                  <from>
                    <xdr:col>7</xdr:col>
                    <xdr:colOff>0</xdr:colOff>
                    <xdr:row>166</xdr:row>
                    <xdr:rowOff>0</xdr:rowOff>
                  </from>
                  <to>
                    <xdr:col>8</xdr:col>
                    <xdr:colOff>0</xdr:colOff>
                    <xdr:row>167</xdr:row>
                    <xdr:rowOff>0</xdr:rowOff>
                  </to>
                </anchor>
              </controlPr>
            </control>
          </mc:Choice>
        </mc:AlternateContent>
        <mc:AlternateContent xmlns:mc="http://schemas.openxmlformats.org/markup-compatibility/2006">
          <mc:Choice Requires="x14">
            <control shapeId="17629" r:id="rId160" name="B:Q1">
              <controlPr defaultSize="0" autoFill="0" autoPict="0">
                <anchor moveWithCells="1">
                  <from>
                    <xdr:col>6</xdr:col>
                    <xdr:colOff>0</xdr:colOff>
                    <xdr:row>23</xdr:row>
                    <xdr:rowOff>0</xdr:rowOff>
                  </from>
                  <to>
                    <xdr:col>9</xdr:col>
                    <xdr:colOff>0</xdr:colOff>
                    <xdr:row>28</xdr:row>
                    <xdr:rowOff>0</xdr:rowOff>
                  </to>
                </anchor>
              </controlPr>
            </control>
          </mc:Choice>
        </mc:AlternateContent>
        <mc:AlternateContent xmlns:mc="http://schemas.openxmlformats.org/markup-compatibility/2006">
          <mc:Choice Requires="x14">
            <control shapeId="17630" r:id="rId161" name="B:Q0">
              <controlPr defaultSize="0" autoFill="0" autoPict="0">
                <anchor moveWithCells="1">
                  <from>
                    <xdr:col>6</xdr:col>
                    <xdr:colOff>0</xdr:colOff>
                    <xdr:row>19</xdr:row>
                    <xdr:rowOff>0</xdr:rowOff>
                  </from>
                  <to>
                    <xdr:col>9</xdr:col>
                    <xdr:colOff>0</xdr:colOff>
                    <xdr:row>23</xdr:row>
                    <xdr:rowOff>0</xdr:rowOff>
                  </to>
                </anchor>
              </controlPr>
            </control>
          </mc:Choice>
        </mc:AlternateContent>
        <mc:AlternateContent xmlns:mc="http://schemas.openxmlformats.org/markup-compatibility/2006">
          <mc:Choice Requires="x14">
            <control shapeId="17635" r:id="rId162" name="Option Button 1251">
              <controlPr defaultSize="0" autoFill="0" autoLine="0" autoPict="0">
                <anchor moveWithCells="1">
                  <from>
                    <xdr:col>13</xdr:col>
                    <xdr:colOff>0</xdr:colOff>
                    <xdr:row>98</xdr:row>
                    <xdr:rowOff>28575</xdr:rowOff>
                  </from>
                  <to>
                    <xdr:col>13</xdr:col>
                    <xdr:colOff>352425</xdr:colOff>
                    <xdr:row>98</xdr:row>
                    <xdr:rowOff>266700</xdr:rowOff>
                  </to>
                </anchor>
              </controlPr>
            </control>
          </mc:Choice>
        </mc:AlternateContent>
        <mc:AlternateContent xmlns:mc="http://schemas.openxmlformats.org/markup-compatibility/2006">
          <mc:Choice Requires="x14">
            <control shapeId="17637" r:id="rId163" name="CQ1-6">
              <controlPr defaultSize="0" autoFill="0" autoPict="0">
                <anchor moveWithCells="1">
                  <from>
                    <xdr:col>12</xdr:col>
                    <xdr:colOff>0</xdr:colOff>
                    <xdr:row>94</xdr:row>
                    <xdr:rowOff>0</xdr:rowOff>
                  </from>
                  <to>
                    <xdr:col>15</xdr:col>
                    <xdr:colOff>0</xdr:colOff>
                    <xdr:row>100</xdr:row>
                    <xdr:rowOff>0</xdr:rowOff>
                  </to>
                </anchor>
              </controlPr>
            </control>
          </mc:Choice>
        </mc:AlternateContent>
        <mc:AlternateContent xmlns:mc="http://schemas.openxmlformats.org/markup-compatibility/2006">
          <mc:Choice Requires="x14">
            <control shapeId="17638" r:id="rId164" name="Option Button 1254">
              <controlPr defaultSize="0" autoFill="0" autoLine="0" autoPict="0">
                <anchor moveWithCells="1">
                  <from>
                    <xdr:col>13</xdr:col>
                    <xdr:colOff>0</xdr:colOff>
                    <xdr:row>141</xdr:row>
                    <xdr:rowOff>19050</xdr:rowOff>
                  </from>
                  <to>
                    <xdr:col>14</xdr:col>
                    <xdr:colOff>19050</xdr:colOff>
                    <xdr:row>141</xdr:row>
                    <xdr:rowOff>238125</xdr:rowOff>
                  </to>
                </anchor>
              </controlPr>
            </control>
          </mc:Choice>
        </mc:AlternateContent>
        <mc:AlternateContent xmlns:mc="http://schemas.openxmlformats.org/markup-compatibility/2006">
          <mc:Choice Requires="x14">
            <control shapeId="17639" r:id="rId165" name="FQ1-6">
              <controlPr defaultSize="0" autoFill="0" autoPict="0">
                <anchor moveWithCells="1">
                  <from>
                    <xdr:col>12</xdr:col>
                    <xdr:colOff>0</xdr:colOff>
                    <xdr:row>137</xdr:row>
                    <xdr:rowOff>0</xdr:rowOff>
                  </from>
                  <to>
                    <xdr:col>15</xdr:col>
                    <xdr:colOff>0</xdr:colOff>
                    <xdr:row>143</xdr:row>
                    <xdr:rowOff>0</xdr:rowOff>
                  </to>
                </anchor>
              </controlPr>
            </control>
          </mc:Choice>
        </mc:AlternateContent>
        <mc:AlternateContent xmlns:mc="http://schemas.openxmlformats.org/markup-compatibility/2006">
          <mc:Choice Requires="x14">
            <control shapeId="17641" r:id="rId166" name="FQ1-4">
              <controlPr defaultSize="0" autoFill="0" autoPict="0">
                <anchor moveWithCells="1">
                  <from>
                    <xdr:col>12</xdr:col>
                    <xdr:colOff>0</xdr:colOff>
                    <xdr:row>184</xdr:row>
                    <xdr:rowOff>0</xdr:rowOff>
                  </from>
                  <to>
                    <xdr:col>15</xdr:col>
                    <xdr:colOff>0</xdr:colOff>
                    <xdr:row>188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3" id="{64CFC762-9E94-4F15-BB48-68E2239A018F}">
            <xm:f>'【印刷提出① 基本事項】'!$K$5="文字を消して直接ここに「法人名」を入力してください"</xm:f>
            <x14:dxf>
              <font>
                <b/>
                <i val="0"/>
                <color rgb="FFFF33CC"/>
              </font>
              <fill>
                <patternFill>
                  <bgColor rgb="FFFFFF00"/>
                </patternFill>
              </fill>
            </x14:dxf>
          </x14:cfRule>
          <xm:sqref>Q9</xm:sqref>
        </x14:conditionalFormatting>
        <x14:conditionalFormatting xmlns:xm="http://schemas.microsoft.com/office/excel/2006/main">
          <x14:cfRule type="expression" priority="6155" id="{6AEFBE34-A96C-4DA5-B6B5-038B90614C5F}">
            <xm:f>'【印刷提出① 基本事項】'!$K$7="文字を消して直接ここに「保育施設名」を入力してください"</xm:f>
            <x14:dxf>
              <font>
                <b/>
                <i val="0"/>
                <color rgb="FFFF33CC"/>
              </font>
              <fill>
                <patternFill>
                  <bgColor rgb="FFFFFF00"/>
                </patternFill>
              </fill>
            </x14:dxf>
          </x14:cfRule>
          <xm:sqref>Q10</xm:sqref>
        </x14:conditionalFormatting>
        <x14:conditionalFormatting xmlns:xm="http://schemas.microsoft.com/office/excel/2006/main">
          <x14:cfRule type="expression" priority="6156" id="{1263CED4-6443-41AA-BFD1-31E03C330D01}">
            <xm:f>'【印刷提出① 基本事項】'!$K$9="入力してください"</xm:f>
            <x14:dxf>
              <font>
                <b/>
                <i val="0"/>
                <color rgb="FFFF33CC"/>
              </font>
              <fill>
                <patternFill>
                  <bgColor rgb="FFFFFF00"/>
                </patternFill>
              </fill>
            </x14:dxf>
          </x14:cfRule>
          <xm:sqref>Q11</xm:sqref>
        </x14:conditionalFormatting>
        <x14:conditionalFormatting xmlns:xm="http://schemas.microsoft.com/office/excel/2006/main">
          <x14:cfRule type="expression" priority="8099" id="{5F51A188-C847-4BE1-A5EC-12750DBDADBF}">
            <xm:f>'【印刷提出① 基本事項】'!$P$13="入力してください"</xm:f>
            <x14:dxf>
              <font>
                <b/>
                <i val="0"/>
                <color rgb="FFFF33CC"/>
              </font>
              <fill>
                <patternFill>
                  <bgColor rgb="FFFFFF00"/>
                </patternFill>
              </fill>
            </x14:dxf>
          </x14:cfRule>
          <xm:sqref>Q12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filterMode="1">
    <tabColor theme="8" tint="0.79998168889431442"/>
    <pageSetUpPr fitToPage="1"/>
  </sheetPr>
  <dimension ref="A1:N256"/>
  <sheetViews>
    <sheetView showGridLines="0" topLeftCell="I1" zoomScale="115" zoomScaleNormal="115" zoomScaleSheetLayoutView="85" workbookViewId="0">
      <selection activeCell="I2" sqref="I2"/>
    </sheetView>
  </sheetViews>
  <sheetFormatPr defaultColWidth="0" defaultRowHeight="15.75" zeroHeight="1"/>
  <cols>
    <col min="1" max="1" width="13.625" style="3" hidden="1" customWidth="1"/>
    <col min="2" max="2" width="29.875" style="10" hidden="1" customWidth="1"/>
    <col min="3" max="3" width="6.625" style="29" hidden="1" customWidth="1"/>
    <col min="4" max="4" width="5.625" style="29" hidden="1" customWidth="1"/>
    <col min="5" max="5" width="5.625" style="39" hidden="1" customWidth="1"/>
    <col min="6" max="7" width="5.625" style="29" hidden="1" customWidth="1"/>
    <col min="8" max="8" width="5.625" style="684" hidden="1" customWidth="1"/>
    <col min="9" max="9" width="3.625" style="136" customWidth="1"/>
    <col min="10" max="10" width="3.625" style="642" customWidth="1"/>
    <col min="11" max="11" width="4.875" style="1" customWidth="1"/>
    <col min="12" max="12" width="27.625" style="215" customWidth="1"/>
    <col min="13" max="13" width="57.875" style="216" customWidth="1"/>
    <col min="14" max="14" width="6.625" style="217" customWidth="1"/>
    <col min="15" max="16384" width="9" style="1" hidden="1"/>
  </cols>
  <sheetData>
    <row r="1" spans="1:14">
      <c r="I1" s="122"/>
      <c r="J1" s="639"/>
      <c r="K1" s="785"/>
      <c r="L1" s="778"/>
      <c r="M1" s="779"/>
      <c r="N1" s="213"/>
    </row>
    <row r="2" spans="1:14" s="113" customFormat="1" ht="18" customHeight="1">
      <c r="A2" s="680"/>
      <c r="B2" s="681"/>
      <c r="C2" s="682"/>
      <c r="D2" s="682"/>
      <c r="E2" s="683"/>
      <c r="F2" s="682"/>
      <c r="G2" s="682"/>
      <c r="H2" s="682"/>
      <c r="I2" s="508"/>
      <c r="J2" s="780"/>
      <c r="K2" s="781" t="s">
        <v>495</v>
      </c>
      <c r="L2" s="903" t="s">
        <v>512</v>
      </c>
      <c r="M2" s="904"/>
      <c r="N2" s="213"/>
    </row>
    <row r="3" spans="1:14" hidden="1">
      <c r="A3" s="684" t="str">
        <f>'【印刷提出② 変更確認】'!R6</f>
        <v>K0・0A0B0</v>
      </c>
      <c r="B3" s="684">
        <f>'【印刷提出② 変更確認】'!R7</f>
        <v>0</v>
      </c>
      <c r="C3" s="684"/>
      <c r="D3" s="684"/>
      <c r="E3" s="685"/>
      <c r="F3" s="684"/>
      <c r="G3" s="684"/>
      <c r="I3" s="122"/>
      <c r="J3" s="639" t="s">
        <v>155</v>
      </c>
      <c r="K3" s="910" t="str">
        <f>'【印刷提出② 変更確認】'!W245&amp;'【印刷提出② 変更確認】'!W239&amp;"・"&amp;'【印刷提出② 変更確認】'!U253&amp;'【印刷提出② 変更確認】'!U245&amp;'【印刷提出② 変更確認】'!U239&amp;'【印刷提出② 変更確認】'!U248&amp;'【印刷提出② 変更確認】'!V239</f>
        <v>K0・0A0B0</v>
      </c>
      <c r="L3" s="910"/>
      <c r="M3" s="185"/>
      <c r="N3" s="213"/>
    </row>
    <row r="4" spans="1:14" ht="42" hidden="1" customHeight="1">
      <c r="A4" s="686"/>
      <c r="B4" s="687" t="s">
        <v>145</v>
      </c>
      <c r="C4" s="688"/>
      <c r="D4" s="684"/>
      <c r="E4" s="685"/>
      <c r="F4" s="684"/>
      <c r="G4" s="684"/>
      <c r="I4" s="122"/>
      <c r="J4" s="639" t="s">
        <v>155</v>
      </c>
      <c r="K4" s="186"/>
      <c r="L4" s="885" t="s">
        <v>526</v>
      </c>
      <c r="M4" s="885"/>
      <c r="N4" s="213"/>
    </row>
    <row r="5" spans="1:14" ht="50.25" hidden="1" customHeight="1" thickBot="1">
      <c r="A5" s="686"/>
      <c r="B5" s="689">
        <f>K1</f>
        <v>0</v>
      </c>
      <c r="C5" s="690"/>
      <c r="D5" s="684"/>
      <c r="E5" s="685"/>
      <c r="F5" s="684"/>
      <c r="G5" s="684"/>
      <c r="I5" s="122"/>
      <c r="J5" s="639" t="s">
        <v>155</v>
      </c>
      <c r="K5" s="187"/>
      <c r="L5" s="902" t="str">
        <f>'【印刷提出② 変更確認】'!E8</f>
        <v/>
      </c>
      <c r="M5" s="902"/>
      <c r="N5" s="213" t="s">
        <v>311</v>
      </c>
    </row>
    <row r="6" spans="1:14" hidden="1">
      <c r="A6" s="691"/>
      <c r="B6" s="684" t="s">
        <v>435</v>
      </c>
      <c r="C6" s="684"/>
      <c r="D6" s="684"/>
      <c r="E6" s="685"/>
      <c r="F6" s="684"/>
      <c r="G6" s="684"/>
      <c r="I6" s="122"/>
      <c r="J6" s="639" t="s">
        <v>155</v>
      </c>
      <c r="K6" s="140"/>
      <c r="L6" s="157" t="str">
        <f>'【印刷提出② 変更確認】'!L9</f>
        <v>　法人名（設置者）：</v>
      </c>
      <c r="M6" s="225" t="str">
        <f>IF('【印刷提出① 基本事項】'!K5="文字を消して直接ここに「法人名」を入力してください","【印刷提出①基本事項】シートに戻り、直接入力してください",'【印刷提出① 基本事項】'!K5)</f>
        <v>【印刷提出①基本事項】シートに戻り、直接入力してください</v>
      </c>
      <c r="N6" s="213"/>
    </row>
    <row r="7" spans="1:14" hidden="1">
      <c r="A7" s="691"/>
      <c r="B7" s="692"/>
      <c r="C7" s="693"/>
      <c r="D7" s="693"/>
      <c r="E7" s="694"/>
      <c r="F7" s="693"/>
      <c r="G7" s="693"/>
      <c r="H7" s="693"/>
      <c r="I7" s="509"/>
      <c r="J7" s="639" t="s">
        <v>155</v>
      </c>
      <c r="K7" s="133"/>
      <c r="L7" s="134" t="str">
        <f>'【印刷提出② 変更確認】'!L10</f>
        <v>　保育施設名：</v>
      </c>
      <c r="M7" s="226" t="str">
        <f>IF('【印刷提出① 基本事項】'!K7="文字を消して直接ここに「保育施設名」を入力してください","【印刷提出①基本事項】シートに戻り、直接入力してください",'【印刷提出① 基本事項】'!K7)</f>
        <v>【印刷提出①基本事項】シートに戻り、直接入力してください</v>
      </c>
      <c r="N7" s="213"/>
    </row>
    <row r="8" spans="1:14" hidden="1">
      <c r="A8" s="691"/>
      <c r="B8" s="692"/>
      <c r="C8" s="693"/>
      <c r="D8" s="693"/>
      <c r="E8" s="694"/>
      <c r="F8" s="693"/>
      <c r="G8" s="693"/>
      <c r="H8" s="693"/>
      <c r="I8" s="509"/>
      <c r="J8" s="639" t="s">
        <v>155</v>
      </c>
      <c r="K8" s="133"/>
      <c r="L8" s="134" t="str">
        <f>'【印刷提出① 基本事項】'!I9</f>
        <v>　担当者名：</v>
      </c>
      <c r="M8" s="226" t="str">
        <f>IF('【印刷提出① 基本事項】'!K9="入力してください","【印刷提出①基本事項】シートに戻り、直接入力してください",'【印刷提出① 基本事項】'!K9)</f>
        <v>【印刷提出①基本事項】シートに戻り、直接入力してください</v>
      </c>
      <c r="N8" s="213"/>
    </row>
    <row r="9" spans="1:14" hidden="1">
      <c r="A9" s="691"/>
      <c r="B9" s="692"/>
      <c r="C9" s="693"/>
      <c r="D9" s="693"/>
      <c r="E9" s="694"/>
      <c r="F9" s="693"/>
      <c r="G9" s="693"/>
      <c r="H9" s="693"/>
      <c r="I9" s="509"/>
      <c r="J9" s="639" t="s">
        <v>155</v>
      </c>
      <c r="K9" s="133"/>
      <c r="L9" s="134" t="str">
        <f>"　"&amp;'【印刷提出① 基本事項】'!O13</f>
        <v>　申請日：</v>
      </c>
      <c r="M9" s="227" t="str">
        <f>IF('【印刷提出① 基本事項】'!P13="入力してください","【印刷提出①基本事項】シートに戻り、直接入力してください",'【印刷提出① 基本事項】'!P13)</f>
        <v>【印刷提出①基本事項】シートに戻り、直接入力してください</v>
      </c>
      <c r="N9" s="213"/>
    </row>
    <row r="10" spans="1:14" hidden="1">
      <c r="A10" s="691"/>
      <c r="B10" s="695" t="s">
        <v>433</v>
      </c>
      <c r="C10" s="693"/>
      <c r="D10" s="693"/>
      <c r="E10" s="694"/>
      <c r="F10" s="693"/>
      <c r="G10" s="693"/>
      <c r="H10" s="693"/>
      <c r="I10" s="509"/>
      <c r="J10" s="639" t="s">
        <v>155</v>
      </c>
      <c r="K10" s="139"/>
      <c r="L10" s="166" t="str">
        <f>"　"&amp;'【印刷提出① 基本事項】'!O14</f>
        <v>　更新日：</v>
      </c>
      <c r="M10" s="188">
        <f ca="1">'【印刷提出① 基本事項】'!P14</f>
        <v>45950</v>
      </c>
      <c r="N10" s="213"/>
    </row>
    <row r="11" spans="1:14" ht="43.5" hidden="1" customHeight="1" thickBot="1">
      <c r="A11" s="686"/>
      <c r="B11" s="696">
        <f>B5</f>
        <v>0</v>
      </c>
      <c r="C11" s="684"/>
      <c r="D11" s="684"/>
      <c r="E11" s="685"/>
      <c r="F11" s="684"/>
      <c r="G11" s="684"/>
      <c r="I11" s="122"/>
      <c r="J11" s="639" t="s">
        <v>155</v>
      </c>
      <c r="K11" s="189"/>
      <c r="L11" s="900" t="s">
        <v>400</v>
      </c>
      <c r="M11" s="901"/>
      <c r="N11" s="213"/>
    </row>
    <row r="12" spans="1:14" ht="43.5" hidden="1" customHeight="1">
      <c r="A12" s="50"/>
      <c r="D12" s="29">
        <f>COUNTIF(D13:D209,D5)</f>
        <v>0</v>
      </c>
      <c r="I12" s="122"/>
      <c r="J12" s="639" t="s">
        <v>156</v>
      </c>
      <c r="K12" s="190"/>
      <c r="L12" s="191"/>
      <c r="M12" s="192"/>
      <c r="N12" s="213"/>
    </row>
    <row r="13" spans="1:14" s="14" customFormat="1" ht="35.25" hidden="1" customHeight="1">
      <c r="A13" s="15" t="s">
        <v>109</v>
      </c>
      <c r="B13" s="12" t="s">
        <v>408</v>
      </c>
      <c r="C13" s="16"/>
      <c r="D13" s="16"/>
      <c r="E13" s="46" t="str">
        <f>IF(AND(J13="該当",SUM(F15:G18)&lt;4),K13,"OK")</f>
        <v>OK</v>
      </c>
      <c r="F13" s="16"/>
      <c r="G13" s="16"/>
      <c r="H13" s="787"/>
      <c r="I13" s="510"/>
      <c r="J13" s="640" t="str">
        <f>IF('【印刷提出② 変更確認】'!Y$239&gt;=1,"該当","非該当")</f>
        <v>非該当</v>
      </c>
      <c r="K13" s="168">
        <v>1</v>
      </c>
      <c r="L13" s="165" t="s">
        <v>286</v>
      </c>
      <c r="M13" s="184"/>
      <c r="N13" s="214"/>
    </row>
    <row r="14" spans="1:14" ht="15.75" hidden="1" customHeight="1">
      <c r="A14" s="5" t="s">
        <v>109</v>
      </c>
      <c r="I14" s="122"/>
      <c r="J14" s="639" t="str">
        <f>IF('【印刷提出② 変更確認】'!Y$239&gt;=1,"該当","非該当")</f>
        <v>非該当</v>
      </c>
      <c r="K14" s="123"/>
      <c r="L14" s="886" t="s">
        <v>402</v>
      </c>
      <c r="M14" s="887"/>
      <c r="N14" s="213"/>
    </row>
    <row r="15" spans="1:14" hidden="1">
      <c r="A15" s="5" t="s">
        <v>109</v>
      </c>
      <c r="C15" s="29" t="s">
        <v>349</v>
      </c>
      <c r="D15" s="29" t="str">
        <f>IF(AND(J15=1,M15="直接入力してください"),"×","〇")</f>
        <v>〇</v>
      </c>
      <c r="G15" s="47">
        <f>IF(M15="直接入力してください",0,1)</f>
        <v>0</v>
      </c>
      <c r="H15" s="706"/>
      <c r="I15" s="122"/>
      <c r="J15" s="639" t="str">
        <f>IF('【印刷提出② 変更確認】'!Y$239&gt;=1,"該当","非該当")</f>
        <v>非該当</v>
      </c>
      <c r="K15" s="140"/>
      <c r="L15" s="157" t="s">
        <v>90</v>
      </c>
      <c r="M15" s="108" t="s">
        <v>108</v>
      </c>
      <c r="N15" s="213"/>
    </row>
    <row r="16" spans="1:14" hidden="1">
      <c r="A16" s="5" t="s">
        <v>109</v>
      </c>
      <c r="B16" s="11"/>
      <c r="C16" s="29" t="s">
        <v>349</v>
      </c>
      <c r="D16" s="29" t="str">
        <f>IF(AND(J16=1,M16="直接入力してください"),"×","〇")</f>
        <v>〇</v>
      </c>
      <c r="G16" s="47">
        <f>IF(M16="直接入力してください",0,1)</f>
        <v>0</v>
      </c>
      <c r="H16" s="706"/>
      <c r="I16" s="122"/>
      <c r="J16" s="639" t="str">
        <f>IF('【印刷提出② 変更確認】'!Y$239&gt;=1,"該当","非該当")</f>
        <v>非該当</v>
      </c>
      <c r="K16" s="133"/>
      <c r="L16" s="134" t="s">
        <v>91</v>
      </c>
      <c r="M16" s="101" t="s">
        <v>475</v>
      </c>
      <c r="N16" s="213"/>
    </row>
    <row r="17" spans="1:14" hidden="1">
      <c r="A17" s="5" t="s">
        <v>109</v>
      </c>
      <c r="B17" s="11"/>
      <c r="C17" s="29" t="s">
        <v>349</v>
      </c>
      <c r="D17" s="29" t="str">
        <f>IF(AND(J17=1,M17="直接入力してください"),"×","〇")</f>
        <v>〇</v>
      </c>
      <c r="G17" s="47">
        <f>IF(M17="直接入力してください",0,1)</f>
        <v>0</v>
      </c>
      <c r="H17" s="706"/>
      <c r="I17" s="122"/>
      <c r="J17" s="639" t="str">
        <f>IF('【印刷提出② 変更確認】'!Y$239&gt;=1,"該当","非該当")</f>
        <v>非該当</v>
      </c>
      <c r="K17" s="133"/>
      <c r="L17" s="134" t="s">
        <v>92</v>
      </c>
      <c r="M17" s="101" t="s">
        <v>475</v>
      </c>
      <c r="N17" s="213"/>
    </row>
    <row r="18" spans="1:14" hidden="1">
      <c r="A18" s="5" t="s">
        <v>109</v>
      </c>
      <c r="B18" s="11"/>
      <c r="C18" s="29" t="s">
        <v>349</v>
      </c>
      <c r="D18" s="29" t="str">
        <f>IF(AND(J18=1,M18="直接入力してください"),"×","〇")</f>
        <v>〇</v>
      </c>
      <c r="G18" s="47">
        <f>IF(M18="直接入力してください",0,1)</f>
        <v>0</v>
      </c>
      <c r="H18" s="706"/>
      <c r="I18" s="122"/>
      <c r="J18" s="639" t="str">
        <f>IF('【印刷提出② 変更確認】'!Y$239&gt;=1,"該当","非該当")</f>
        <v>非該当</v>
      </c>
      <c r="K18" s="139"/>
      <c r="L18" s="166" t="s">
        <v>93</v>
      </c>
      <c r="M18" s="99" t="s">
        <v>475</v>
      </c>
      <c r="N18" s="213"/>
    </row>
    <row r="19" spans="1:14" ht="33" hidden="1" customHeight="1">
      <c r="A19" s="691" t="s">
        <v>7</v>
      </c>
      <c r="B19" s="697" t="s">
        <v>409</v>
      </c>
      <c r="C19" s="693"/>
      <c r="D19" s="693"/>
      <c r="E19" s="698" t="str">
        <f>IF(AND(J19="該当",F21=0),K19,"OK")</f>
        <v>OK</v>
      </c>
      <c r="F19" s="693"/>
      <c r="G19" s="693"/>
      <c r="H19" s="693"/>
      <c r="I19" s="509"/>
      <c r="J19" s="639" t="str">
        <f>IF('【印刷提出② 変更確認】'!Z$239&gt;=1,"該当","非該当")</f>
        <v>非該当</v>
      </c>
      <c r="K19" s="168">
        <v>2</v>
      </c>
      <c r="L19" s="165" t="s">
        <v>287</v>
      </c>
      <c r="M19" s="178"/>
      <c r="N19" s="213"/>
    </row>
    <row r="20" spans="1:14" ht="31.5" hidden="1" customHeight="1">
      <c r="A20" s="691" t="s">
        <v>7</v>
      </c>
      <c r="B20" s="697"/>
      <c r="C20" s="693"/>
      <c r="D20" s="693"/>
      <c r="E20" s="694"/>
      <c r="F20" s="693"/>
      <c r="G20" s="693"/>
      <c r="H20" s="693"/>
      <c r="I20" s="509"/>
      <c r="J20" s="639" t="str">
        <f>IF('【印刷提出② 変更確認】'!Z$239&gt;=1,"該当","非該当")</f>
        <v>非該当</v>
      </c>
      <c r="K20" s="123"/>
      <c r="L20" s="892" t="s">
        <v>407</v>
      </c>
      <c r="M20" s="893"/>
      <c r="N20" s="213"/>
    </row>
    <row r="21" spans="1:14" hidden="1">
      <c r="A21" s="691" t="s">
        <v>7</v>
      </c>
      <c r="B21" s="697"/>
      <c r="C21" s="684" t="s">
        <v>349</v>
      </c>
      <c r="D21" s="684" t="str">
        <f>IF(AND(J21=1,K21="□"),"×","〇")</f>
        <v>〇</v>
      </c>
      <c r="E21" s="685"/>
      <c r="F21" s="684">
        <f>IF(K21="□",0,1)</f>
        <v>0</v>
      </c>
      <c r="G21" s="684"/>
      <c r="I21" s="122"/>
      <c r="J21" s="639" t="str">
        <f>IF('【印刷提出② 変更確認】'!Z$239&gt;=1,"該当","非該当")</f>
        <v>非該当</v>
      </c>
      <c r="K21" s="20" t="s">
        <v>101</v>
      </c>
      <c r="L21" s="159" t="s">
        <v>263</v>
      </c>
      <c r="M21" s="160"/>
      <c r="N21" s="213"/>
    </row>
    <row r="22" spans="1:14" s="14" customFormat="1" ht="35.25" hidden="1" customHeight="1">
      <c r="A22" s="699" t="s">
        <v>110</v>
      </c>
      <c r="B22" s="700" t="s">
        <v>410</v>
      </c>
      <c r="C22" s="701"/>
      <c r="D22" s="701"/>
      <c r="E22" s="698" t="str">
        <f>IF(AND(J22="該当",SUM(F24:F28)&lt;5),K22,"OK")</f>
        <v>OK</v>
      </c>
      <c r="F22" s="701"/>
      <c r="G22" s="701"/>
      <c r="H22" s="701"/>
      <c r="I22" s="511"/>
      <c r="J22" s="640" t="str">
        <f>IF('【印刷提出② 変更確認】'!AA$239&gt;=1,"該当","非該当")</f>
        <v>非該当</v>
      </c>
      <c r="K22" s="168">
        <v>3</v>
      </c>
      <c r="L22" s="129" t="s">
        <v>288</v>
      </c>
      <c r="M22" s="151"/>
      <c r="N22" s="214"/>
    </row>
    <row r="23" spans="1:14" ht="114" hidden="1" customHeight="1">
      <c r="A23" s="691" t="s">
        <v>110</v>
      </c>
      <c r="B23" s="697"/>
      <c r="C23" s="684"/>
      <c r="D23" s="684"/>
      <c r="E23" s="685"/>
      <c r="F23" s="684"/>
      <c r="G23" s="684"/>
      <c r="I23" s="122"/>
      <c r="J23" s="639" t="str">
        <f>IF('【印刷提出② 変更確認】'!AA$239&gt;=1,"該当","非該当")</f>
        <v>非該当</v>
      </c>
      <c r="K23" s="123"/>
      <c r="L23" s="892" t="s">
        <v>498</v>
      </c>
      <c r="M23" s="893"/>
      <c r="N23" s="213"/>
    </row>
    <row r="24" spans="1:14" hidden="1">
      <c r="A24" s="691" t="s">
        <v>110</v>
      </c>
      <c r="B24" s="697"/>
      <c r="C24" s="684" t="s">
        <v>349</v>
      </c>
      <c r="D24" s="684" t="str">
        <f>IF(AND(J24=1,K24="□"),"×","〇")</f>
        <v>〇</v>
      </c>
      <c r="E24" s="685"/>
      <c r="F24" s="684">
        <f>IF(K24="□",0,1)</f>
        <v>0</v>
      </c>
      <c r="G24" s="684"/>
      <c r="I24" s="122"/>
      <c r="J24" s="639" t="str">
        <f>IF('【印刷提出② 変更確認】'!AA$239&gt;=1,"該当","非該当")</f>
        <v>非該当</v>
      </c>
      <c r="K24" s="22" t="s">
        <v>101</v>
      </c>
      <c r="L24" s="142" t="s">
        <v>94</v>
      </c>
      <c r="M24" s="143"/>
      <c r="N24" s="213"/>
    </row>
    <row r="25" spans="1:14" hidden="1">
      <c r="A25" s="691" t="s">
        <v>110</v>
      </c>
      <c r="B25" s="697"/>
      <c r="C25" s="684" t="s">
        <v>349</v>
      </c>
      <c r="D25" s="684" t="str">
        <f>IF(AND(J25=1,K25="□"),"×","〇")</f>
        <v>〇</v>
      </c>
      <c r="E25" s="685"/>
      <c r="F25" s="684">
        <f>IF(K25="□",0,1)</f>
        <v>0</v>
      </c>
      <c r="G25" s="684"/>
      <c r="I25" s="122"/>
      <c r="J25" s="639" t="str">
        <f>IF('【印刷提出② 変更確認】'!AA$239&gt;=1,"該当","非該当")</f>
        <v>非該当</v>
      </c>
      <c r="K25" s="22" t="s">
        <v>101</v>
      </c>
      <c r="L25" s="153" t="s">
        <v>102</v>
      </c>
      <c r="M25" s="179"/>
      <c r="N25" s="213"/>
    </row>
    <row r="26" spans="1:14" hidden="1">
      <c r="A26" s="691" t="s">
        <v>110</v>
      </c>
      <c r="B26" s="697"/>
      <c r="C26" s="684" t="s">
        <v>349</v>
      </c>
      <c r="D26" s="684" t="str">
        <f>IF(AND(J26=1,K26="□"),"×","〇")</f>
        <v>〇</v>
      </c>
      <c r="E26" s="685"/>
      <c r="F26" s="684">
        <f>IF(K26="□",0,1)</f>
        <v>0</v>
      </c>
      <c r="G26" s="684"/>
      <c r="I26" s="122"/>
      <c r="J26" s="639" t="str">
        <f>IF('【印刷提出② 変更確認】'!AA$239&gt;=1,"該当","非該当")</f>
        <v>非該当</v>
      </c>
      <c r="K26" s="22" t="s">
        <v>101</v>
      </c>
      <c r="L26" s="153" t="s">
        <v>103</v>
      </c>
      <c r="M26" s="179"/>
      <c r="N26" s="213"/>
    </row>
    <row r="27" spans="1:14" hidden="1">
      <c r="A27" s="691" t="s">
        <v>110</v>
      </c>
      <c r="B27" s="697"/>
      <c r="C27" s="684" t="s">
        <v>349</v>
      </c>
      <c r="D27" s="684" t="str">
        <f>IF(AND(J27=1,K27="□"),"×","〇")</f>
        <v>〇</v>
      </c>
      <c r="E27" s="685"/>
      <c r="F27" s="684">
        <f>IF(K27="□",0,1)</f>
        <v>0</v>
      </c>
      <c r="G27" s="684"/>
      <c r="I27" s="122"/>
      <c r="J27" s="639" t="str">
        <f>IF('【印刷提出② 変更確認】'!AA$239&gt;=1,"該当","非該当")</f>
        <v>非該当</v>
      </c>
      <c r="K27" s="22" t="s">
        <v>101</v>
      </c>
      <c r="L27" s="153" t="s">
        <v>104</v>
      </c>
      <c r="M27" s="179"/>
      <c r="N27" s="213"/>
    </row>
    <row r="28" spans="1:14" hidden="1">
      <c r="A28" s="691" t="s">
        <v>110</v>
      </c>
      <c r="B28" s="697"/>
      <c r="C28" s="684" t="s">
        <v>349</v>
      </c>
      <c r="D28" s="684" t="str">
        <f>IF(AND(J28=1,K28="□"),"×","〇")</f>
        <v>〇</v>
      </c>
      <c r="E28" s="685"/>
      <c r="F28" s="684">
        <f>IF(K28="□",0,1)</f>
        <v>0</v>
      </c>
      <c r="G28" s="684"/>
      <c r="I28" s="122"/>
      <c r="J28" s="639" t="str">
        <f>IF('【印刷提出② 変更確認】'!AA$239&gt;=1,"該当","非該当")</f>
        <v>非該当</v>
      </c>
      <c r="K28" s="23" t="s">
        <v>101</v>
      </c>
      <c r="L28" s="155" t="s">
        <v>471</v>
      </c>
      <c r="M28" s="180"/>
      <c r="N28" s="213"/>
    </row>
    <row r="29" spans="1:14" s="14" customFormat="1" ht="35.25" hidden="1" customHeight="1">
      <c r="A29" s="699" t="s">
        <v>111</v>
      </c>
      <c r="B29" s="700" t="s">
        <v>8</v>
      </c>
      <c r="C29" s="701"/>
      <c r="D29" s="701"/>
      <c r="E29" s="702" t="str">
        <f>IF(AND(J29="該当",G29="NO"),K29,"OK")</f>
        <v>OK</v>
      </c>
      <c r="F29" s="701"/>
      <c r="G29" s="703" t="str">
        <f>IF(AND(F31&lt;&gt;0,F33&lt;&gt;0,OR(G36&lt;&gt;0,SUM(G38:G41)=3)),"OK","NO")</f>
        <v>NO</v>
      </c>
      <c r="H29" s="701"/>
      <c r="I29" s="511"/>
      <c r="J29" s="640" t="str">
        <f>IF('【印刷提出② 変更確認】'!AB$239&gt;=1,"該当","非該当")</f>
        <v>非該当</v>
      </c>
      <c r="K29" s="183">
        <v>4</v>
      </c>
      <c r="L29" s="181" t="s">
        <v>289</v>
      </c>
      <c r="M29" s="182"/>
      <c r="N29" s="214"/>
    </row>
    <row r="30" spans="1:14" ht="81.75" hidden="1" customHeight="1">
      <c r="A30" s="691" t="s">
        <v>111</v>
      </c>
      <c r="B30" s="697"/>
      <c r="C30" s="684"/>
      <c r="D30" s="684"/>
      <c r="E30" s="685"/>
      <c r="F30" s="684"/>
      <c r="G30" s="684"/>
      <c r="I30" s="122"/>
      <c r="J30" s="639" t="str">
        <f>IF('【印刷提出② 変更確認】'!AB$239&gt;=1,"該当","非該当")</f>
        <v>非該当</v>
      </c>
      <c r="K30" s="562"/>
      <c r="L30" s="915" t="s">
        <v>499</v>
      </c>
      <c r="M30" s="916"/>
      <c r="N30" s="213"/>
    </row>
    <row r="31" spans="1:14" ht="31.5" hidden="1" customHeight="1">
      <c r="A31" s="691" t="s">
        <v>111</v>
      </c>
      <c r="B31" s="697"/>
      <c r="C31" s="684" t="s">
        <v>349</v>
      </c>
      <c r="D31" s="684" t="str">
        <f>IF(AND(J31=1,K31="□"),"×","〇")</f>
        <v>〇</v>
      </c>
      <c r="E31" s="685"/>
      <c r="F31" s="704">
        <f>IF(K31="✔",5,0)</f>
        <v>0</v>
      </c>
      <c r="G31" s="684"/>
      <c r="H31" s="705"/>
      <c r="I31" s="122"/>
      <c r="J31" s="639" t="str">
        <f>IF('【印刷提出② 変更確認】'!AB$239&gt;=1,"該当","非該当")</f>
        <v>非該当</v>
      </c>
      <c r="K31" s="565" t="s">
        <v>101</v>
      </c>
      <c r="L31" s="917" t="s">
        <v>328</v>
      </c>
      <c r="M31" s="918"/>
      <c r="N31" s="213"/>
    </row>
    <row r="32" spans="1:14" ht="31.5" hidden="1" customHeight="1" thickBot="1">
      <c r="A32" s="691" t="s">
        <v>111</v>
      </c>
      <c r="B32" s="697"/>
      <c r="C32" s="684"/>
      <c r="D32" s="684"/>
      <c r="E32" s="685"/>
      <c r="F32" s="684"/>
      <c r="G32" s="684"/>
      <c r="I32" s="122"/>
      <c r="J32" s="639" t="str">
        <f>IF('【印刷提出② 変更確認】'!AB$239&gt;=1,"該当","非該当")</f>
        <v>非該当</v>
      </c>
      <c r="K32" s="566"/>
      <c r="L32" s="879" t="s">
        <v>447</v>
      </c>
      <c r="M32" s="883"/>
      <c r="N32" s="213"/>
    </row>
    <row r="33" spans="1:14" ht="15.75" hidden="1" customHeight="1" thickBot="1">
      <c r="A33" s="691" t="s">
        <v>111</v>
      </c>
      <c r="B33" s="697"/>
      <c r="C33" s="684" t="s">
        <v>349</v>
      </c>
      <c r="D33" s="684" t="str">
        <f>IF(AND(J33=1,K33="□"),"×","〇")</f>
        <v>〇</v>
      </c>
      <c r="E33" s="685"/>
      <c r="F33" s="704">
        <f>IF(OR(L33="選択 【A】",L33="選択 【B】"),1,0)</f>
        <v>0</v>
      </c>
      <c r="G33" s="684"/>
      <c r="I33" s="122"/>
      <c r="J33" s="639" t="str">
        <f>IF('【印刷提出② 変更確認】'!AB$239&gt;=1,"該当","非該当")</f>
        <v>非該当</v>
      </c>
      <c r="K33" s="566"/>
      <c r="L33" s="612" t="s">
        <v>414</v>
      </c>
      <c r="M33" s="613"/>
      <c r="N33" s="213"/>
    </row>
    <row r="34" spans="1:14" ht="15.75" hidden="1" customHeight="1">
      <c r="A34" s="691" t="s">
        <v>111</v>
      </c>
      <c r="B34" s="697"/>
      <c r="C34" s="684"/>
      <c r="D34" s="684"/>
      <c r="E34" s="685"/>
      <c r="F34" s="684"/>
      <c r="G34" s="684"/>
      <c r="I34" s="122"/>
      <c r="J34" s="639" t="str">
        <f>IF('【印刷提出② 変更確認】'!AB$239&gt;=1,"該当","非該当")</f>
        <v>非該当</v>
      </c>
      <c r="K34" s="614" t="s">
        <v>413</v>
      </c>
      <c r="L34" s="610" t="s">
        <v>416</v>
      </c>
      <c r="M34" s="176"/>
      <c r="N34" s="213"/>
    </row>
    <row r="35" spans="1:14" s="113" customFormat="1" ht="15.75" hidden="1" customHeight="1">
      <c r="A35" s="691" t="s">
        <v>111</v>
      </c>
      <c r="B35" s="697"/>
      <c r="C35" s="684"/>
      <c r="D35" s="684"/>
      <c r="E35" s="685"/>
      <c r="F35" s="684"/>
      <c r="G35" s="684"/>
      <c r="H35" s="706"/>
      <c r="I35" s="122"/>
      <c r="J35" s="639" t="str">
        <f>IF('【印刷提出② 変更確認】'!AB$239&gt;=1,"該当","非該当")</f>
        <v>非該当</v>
      </c>
      <c r="K35" s="615" t="s">
        <v>413</v>
      </c>
      <c r="L35" s="881" t="s">
        <v>417</v>
      </c>
      <c r="M35" s="882"/>
      <c r="N35" s="213"/>
    </row>
    <row r="36" spans="1:14" ht="31.5" hidden="1" customHeight="1">
      <c r="A36" s="691" t="s">
        <v>111</v>
      </c>
      <c r="B36" s="697"/>
      <c r="C36" s="684"/>
      <c r="D36" s="684"/>
      <c r="E36" s="685"/>
      <c r="F36" s="684"/>
      <c r="G36" s="706">
        <f>IF(AND(L33="選択 【B】",M36&lt;&gt;"直接入力してください"),3,0)</f>
        <v>0</v>
      </c>
      <c r="H36" s="706"/>
      <c r="I36" s="122"/>
      <c r="J36" s="639" t="str">
        <f>IF('【印刷提出② 変更確認】'!AB$239&gt;=1,"該当","非該当")</f>
        <v>非該当</v>
      </c>
      <c r="K36" s="616"/>
      <c r="L36" s="611" t="s">
        <v>418</v>
      </c>
      <c r="M36" s="617" t="s">
        <v>108</v>
      </c>
      <c r="N36" s="213"/>
    </row>
    <row r="37" spans="1:14" hidden="1">
      <c r="A37" s="691" t="s">
        <v>111</v>
      </c>
      <c r="B37" s="697"/>
      <c r="C37" s="684"/>
      <c r="D37" s="707"/>
      <c r="E37" s="707"/>
      <c r="F37" s="707"/>
      <c r="G37" s="707"/>
      <c r="H37" s="706"/>
      <c r="I37" s="122"/>
      <c r="J37" s="639" t="str">
        <f>IF('【印刷提出② 変更確認】'!AB$239&gt;=1,"該当","非該当")</f>
        <v>非該当</v>
      </c>
      <c r="K37" s="150"/>
      <c r="L37" s="172" t="s">
        <v>415</v>
      </c>
      <c r="M37" s="177"/>
      <c r="N37" s="213"/>
    </row>
    <row r="38" spans="1:14" hidden="1">
      <c r="A38" s="691" t="s">
        <v>111</v>
      </c>
      <c r="B38" s="697"/>
      <c r="C38" s="684" t="s">
        <v>352</v>
      </c>
      <c r="D38" s="684" t="str">
        <f>IF(AND(J37=1,M38="直接入力してください"),"×","〇")</f>
        <v>〇</v>
      </c>
      <c r="E38" s="685"/>
      <c r="F38" s="684"/>
      <c r="G38" s="706">
        <f>IF(M38="日付：",0,1)</f>
        <v>0</v>
      </c>
      <c r="H38" s="706"/>
      <c r="I38" s="122"/>
      <c r="J38" s="639" t="str">
        <f>IF('【印刷提出② 変更確認】'!AB$239&gt;=1,"該当","非該当")</f>
        <v>非該当</v>
      </c>
      <c r="K38" s="19"/>
      <c r="L38" s="172" t="s">
        <v>254</v>
      </c>
      <c r="M38" s="100" t="s">
        <v>257</v>
      </c>
      <c r="N38" s="213"/>
    </row>
    <row r="39" spans="1:14" ht="15.75" hidden="1" customHeight="1">
      <c r="A39" s="691" t="s">
        <v>111</v>
      </c>
      <c r="B39" s="697"/>
      <c r="C39" s="684" t="s">
        <v>352</v>
      </c>
      <c r="D39" s="684" t="str">
        <f>IF(AND(J39=1,M39="自治体名：　　　　　/担当課：　　　　　　　/担当者名："),"×","〇")</f>
        <v>〇</v>
      </c>
      <c r="E39" s="685"/>
      <c r="F39" s="684"/>
      <c r="G39" s="706">
        <f>IF(M39="自治体名：　　　　　/担当課：　　　　　　　/担当者名：",0,1)</f>
        <v>0</v>
      </c>
      <c r="H39" s="706"/>
      <c r="I39" s="122"/>
      <c r="J39" s="639" t="str">
        <f>IF('【印刷提出② 変更確認】'!AB$239&gt;=1,"該当","非該当")</f>
        <v>非該当</v>
      </c>
      <c r="K39" s="19"/>
      <c r="L39" s="172" t="s">
        <v>130</v>
      </c>
      <c r="M39" s="101" t="s">
        <v>178</v>
      </c>
      <c r="N39" s="213"/>
    </row>
    <row r="40" spans="1:14" s="132" customFormat="1" ht="15.75" hidden="1" customHeight="1">
      <c r="A40" s="691" t="s">
        <v>111</v>
      </c>
      <c r="B40" s="697"/>
      <c r="C40" s="684"/>
      <c r="D40" s="684"/>
      <c r="E40" s="685"/>
      <c r="F40" s="684"/>
      <c r="G40" s="684"/>
      <c r="H40" s="684"/>
      <c r="I40" s="122"/>
      <c r="J40" s="639" t="str">
        <f>IF('【印刷提出② 変更確認】'!AB$239&gt;=1,"該当","非該当")</f>
        <v>非該当</v>
      </c>
      <c r="K40" s="19"/>
      <c r="L40" s="172" t="s">
        <v>95</v>
      </c>
      <c r="M40" s="107"/>
      <c r="N40" s="213"/>
    </row>
    <row r="41" spans="1:14" s="132" customFormat="1" ht="35.25" hidden="1" customHeight="1">
      <c r="A41" s="691" t="s">
        <v>111</v>
      </c>
      <c r="B41" s="697"/>
      <c r="C41" s="684" t="s">
        <v>352</v>
      </c>
      <c r="D41" s="684" t="str">
        <f>IF(AND(J41=1,L41="直接入力してください"),"×","〇")</f>
        <v>〇</v>
      </c>
      <c r="E41" s="685"/>
      <c r="F41" s="684"/>
      <c r="G41" s="706">
        <f>IF(L41="直接入力してください",0,1)</f>
        <v>0</v>
      </c>
      <c r="H41" s="706"/>
      <c r="I41" s="122"/>
      <c r="J41" s="639" t="str">
        <f>IF('【印刷提出② 変更確認】'!AB$239&gt;=1,"該当","非該当")</f>
        <v>非該当</v>
      </c>
      <c r="K41" s="618"/>
      <c r="L41" s="906" t="s">
        <v>177</v>
      </c>
      <c r="M41" s="907"/>
      <c r="N41" s="213"/>
    </row>
    <row r="42" spans="1:14" s="113" customFormat="1" ht="35.25" hidden="1" customHeight="1">
      <c r="A42" s="699" t="s">
        <v>112</v>
      </c>
      <c r="B42" s="700" t="s">
        <v>9</v>
      </c>
      <c r="C42" s="701"/>
      <c r="D42" s="701"/>
      <c r="E42" s="702" t="str">
        <f>IF(AND(J42="該当",G42="NO"),K42,"OK")</f>
        <v>OK</v>
      </c>
      <c r="F42" s="701"/>
      <c r="G42" s="703" t="str">
        <f>IF(AND(F44&lt;&gt;0,F46&lt;&gt;0,OR(G49&lt;&gt;0,SUM(G51:G64)=9)),"OK","NO")</f>
        <v>NO</v>
      </c>
      <c r="H42" s="701"/>
      <c r="I42" s="511"/>
      <c r="J42" s="640" t="str">
        <f>IF('【印刷提出② 変更確認】'!AC$239&gt;=1,"該当","非該当")</f>
        <v>非該当</v>
      </c>
      <c r="K42" s="168">
        <v>5</v>
      </c>
      <c r="L42" s="129" t="s">
        <v>290</v>
      </c>
      <c r="M42" s="130"/>
      <c r="N42" s="214"/>
    </row>
    <row r="43" spans="1:14" ht="111.75" hidden="1" customHeight="1">
      <c r="A43" s="691" t="s">
        <v>112</v>
      </c>
      <c r="B43" s="697"/>
      <c r="C43" s="684"/>
      <c r="D43" s="684"/>
      <c r="E43" s="685"/>
      <c r="F43" s="684"/>
      <c r="G43" s="684"/>
      <c r="I43" s="122"/>
      <c r="J43" s="639" t="str">
        <f>IF('【印刷提出② 変更確認】'!AC$239&gt;=1,"該当","非該当")</f>
        <v>非該当</v>
      </c>
      <c r="K43" s="123"/>
      <c r="L43" s="886" t="s">
        <v>500</v>
      </c>
      <c r="M43" s="887"/>
      <c r="N43" s="213"/>
    </row>
    <row r="44" spans="1:14" s="113" customFormat="1" hidden="1">
      <c r="A44" s="691" t="s">
        <v>112</v>
      </c>
      <c r="B44" s="697"/>
      <c r="C44" s="684" t="s">
        <v>349</v>
      </c>
      <c r="D44" s="684" t="str">
        <f>IF(AND(J44=1,K44="□"),"×","〇")</f>
        <v>〇</v>
      </c>
      <c r="E44" s="685"/>
      <c r="F44" s="684">
        <f>IF(K44="□",0,1)</f>
        <v>0</v>
      </c>
      <c r="G44" s="684"/>
      <c r="H44" s="684"/>
      <c r="I44" s="122"/>
      <c r="J44" s="639" t="str">
        <f>IF('【印刷提出② 変更確認】'!AC$239&gt;=1,"該当","非該当")</f>
        <v>非該当</v>
      </c>
      <c r="K44" s="22" t="s">
        <v>101</v>
      </c>
      <c r="L44" s="25" t="s">
        <v>96</v>
      </c>
      <c r="M44" s="41"/>
      <c r="N44" s="213"/>
    </row>
    <row r="45" spans="1:14" ht="31.5" hidden="1" customHeight="1" thickBot="1">
      <c r="A45" s="691" t="s">
        <v>112</v>
      </c>
      <c r="B45" s="697"/>
      <c r="C45" s="684"/>
      <c r="D45" s="684"/>
      <c r="E45" s="685"/>
      <c r="F45" s="684"/>
      <c r="G45" s="684"/>
      <c r="I45" s="122"/>
      <c r="J45" s="639" t="str">
        <f>IF('【印刷提出② 変更確認】'!AC$239&gt;=1,"該当","非該当")</f>
        <v>非該当</v>
      </c>
      <c r="K45" s="566"/>
      <c r="L45" s="879" t="s">
        <v>447</v>
      </c>
      <c r="M45" s="883"/>
      <c r="N45" s="213"/>
    </row>
    <row r="46" spans="1:14" ht="15.75" hidden="1" customHeight="1" thickBot="1">
      <c r="A46" s="691" t="s">
        <v>112</v>
      </c>
      <c r="B46" s="697"/>
      <c r="C46" s="684" t="s">
        <v>349</v>
      </c>
      <c r="D46" s="684" t="str">
        <f>IF(AND(J46=1,K46="□"),"×","〇")</f>
        <v>〇</v>
      </c>
      <c r="E46" s="685"/>
      <c r="F46" s="704">
        <f>IF(OR(L46="選択 【A】",L46="選択 【B】"),1,0)</f>
        <v>0</v>
      </c>
      <c r="G46" s="684"/>
      <c r="I46" s="122"/>
      <c r="J46" s="639" t="str">
        <f>IF('【印刷提出② 変更確認】'!AC$239&gt;=1,"該当","非該当")</f>
        <v>非該当</v>
      </c>
      <c r="K46" s="566"/>
      <c r="L46" s="612" t="s">
        <v>414</v>
      </c>
      <c r="M46" s="613"/>
      <c r="N46" s="213"/>
    </row>
    <row r="47" spans="1:14" ht="15.75" hidden="1" customHeight="1">
      <c r="A47" s="691" t="s">
        <v>112</v>
      </c>
      <c r="B47" s="697"/>
      <c r="C47" s="684"/>
      <c r="D47" s="684"/>
      <c r="E47" s="685"/>
      <c r="F47" s="684"/>
      <c r="G47" s="684"/>
      <c r="I47" s="122"/>
      <c r="J47" s="639" t="str">
        <f>IF('【印刷提出② 変更確認】'!AC$239&gt;=1,"該当","非該当")</f>
        <v>非該当</v>
      </c>
      <c r="K47" s="614" t="s">
        <v>413</v>
      </c>
      <c r="L47" s="610" t="s">
        <v>472</v>
      </c>
      <c r="M47" s="176"/>
      <c r="N47" s="213"/>
    </row>
    <row r="48" spans="1:14" ht="15.75" hidden="1" customHeight="1">
      <c r="A48" s="691" t="s">
        <v>112</v>
      </c>
      <c r="B48" s="697"/>
      <c r="C48" s="684"/>
      <c r="D48" s="684"/>
      <c r="E48" s="685"/>
      <c r="F48" s="684"/>
      <c r="G48" s="684"/>
      <c r="I48" s="122"/>
      <c r="J48" s="639" t="str">
        <f>IF('【印刷提出② 変更確認】'!AC$239&gt;=1,"該当","非該当")</f>
        <v>非該当</v>
      </c>
      <c r="K48" s="615" t="s">
        <v>413</v>
      </c>
      <c r="L48" s="881" t="s">
        <v>417</v>
      </c>
      <c r="M48" s="882"/>
      <c r="N48" s="213"/>
    </row>
    <row r="49" spans="1:14" s="14" customFormat="1" ht="35.25" hidden="1" customHeight="1">
      <c r="A49" s="691" t="s">
        <v>112</v>
      </c>
      <c r="B49" s="697"/>
      <c r="C49" s="684" t="s">
        <v>351</v>
      </c>
      <c r="D49" s="684"/>
      <c r="E49" s="685"/>
      <c r="F49" s="684"/>
      <c r="G49" s="708">
        <f>IF(AND(L46="選択 【B】",M49&lt;&gt;"直接入力してください"),1,0)</f>
        <v>0</v>
      </c>
      <c r="H49" s="706"/>
      <c r="I49" s="122"/>
      <c r="J49" s="639" t="str">
        <f>IF('【印刷提出② 変更確認】'!AC$239&gt;=1,"該当","非該当")</f>
        <v>非該当</v>
      </c>
      <c r="K49" s="616"/>
      <c r="L49" s="611" t="s">
        <v>418</v>
      </c>
      <c r="M49" s="617" t="s">
        <v>108</v>
      </c>
      <c r="N49" s="213"/>
    </row>
    <row r="50" spans="1:14" hidden="1">
      <c r="A50" s="691" t="s">
        <v>112</v>
      </c>
      <c r="B50" s="697"/>
      <c r="C50" s="684"/>
      <c r="D50" s="684"/>
      <c r="E50" s="685"/>
      <c r="F50" s="684"/>
      <c r="G50" s="684"/>
      <c r="I50" s="122"/>
      <c r="J50" s="639" t="str">
        <f>IF('【印刷提出② 変更確認】'!AC$239&gt;=1,"該当","非該当")</f>
        <v>非該当</v>
      </c>
      <c r="K50" s="619" t="s">
        <v>413</v>
      </c>
      <c r="L50" s="175" t="s">
        <v>419</v>
      </c>
      <c r="M50" s="176"/>
      <c r="N50" s="213"/>
    </row>
    <row r="51" spans="1:14" hidden="1">
      <c r="A51" s="691" t="s">
        <v>112</v>
      </c>
      <c r="B51" s="697"/>
      <c r="C51" s="684" t="s">
        <v>352</v>
      </c>
      <c r="D51" s="684" t="str">
        <f>IF(AND(J51=1,M51="直接入力してください"),"×","〇")</f>
        <v>〇</v>
      </c>
      <c r="E51" s="685"/>
      <c r="F51" s="684"/>
      <c r="G51" s="706">
        <f>IF(M51="日付：",0,1)</f>
        <v>0</v>
      </c>
      <c r="H51" s="706"/>
      <c r="I51" s="122"/>
      <c r="J51" s="639" t="str">
        <f>IF('【印刷提出② 変更確認】'!AC$239&gt;=1,"該当","非該当")</f>
        <v>非該当</v>
      </c>
      <c r="K51" s="133"/>
      <c r="L51" s="134" t="s">
        <v>254</v>
      </c>
      <c r="M51" s="100" t="s">
        <v>258</v>
      </c>
      <c r="N51" s="213"/>
    </row>
    <row r="52" spans="1:14" s="113" customFormat="1" hidden="1">
      <c r="A52" s="691" t="s">
        <v>112</v>
      </c>
      <c r="B52" s="697"/>
      <c r="C52" s="684" t="s">
        <v>352</v>
      </c>
      <c r="D52" s="684" t="str">
        <f>IF(AND(J52=1,M52="自治体名：　　　　　/担当課：　　　　　　　/担当者名："),"×","〇")</f>
        <v>〇</v>
      </c>
      <c r="E52" s="685"/>
      <c r="F52" s="684"/>
      <c r="G52" s="706">
        <f>IF(M52="自治体名：　　　　　/担当課：　　　　　　　/担当者名：",0,1)</f>
        <v>0</v>
      </c>
      <c r="H52" s="706"/>
      <c r="I52" s="122"/>
      <c r="J52" s="639" t="str">
        <f>IF('【印刷提出② 変更確認】'!AC$239&gt;=1,"該当","非該当")</f>
        <v>非該当</v>
      </c>
      <c r="K52" s="133"/>
      <c r="L52" s="172" t="s">
        <v>130</v>
      </c>
      <c r="M52" s="101" t="s">
        <v>131</v>
      </c>
      <c r="N52" s="213"/>
    </row>
    <row r="53" spans="1:14" ht="15.75" hidden="1" customHeight="1">
      <c r="A53" s="691" t="s">
        <v>112</v>
      </c>
      <c r="B53" s="697"/>
      <c r="C53" s="684"/>
      <c r="D53" s="684"/>
      <c r="E53" s="685"/>
      <c r="F53" s="684"/>
      <c r="G53" s="684"/>
      <c r="I53" s="122"/>
      <c r="J53" s="639" t="str">
        <f>IF('【印刷提出② 変更確認】'!AC$239&gt;=1,"該当","非該当")</f>
        <v>非該当</v>
      </c>
      <c r="K53" s="133"/>
      <c r="L53" s="134" t="s">
        <v>157</v>
      </c>
      <c r="M53" s="135"/>
      <c r="N53" s="213"/>
    </row>
    <row r="54" spans="1:14" s="113" customFormat="1" ht="38.1" hidden="1" customHeight="1">
      <c r="A54" s="691" t="s">
        <v>112</v>
      </c>
      <c r="B54" s="697"/>
      <c r="C54" s="684" t="s">
        <v>352</v>
      </c>
      <c r="D54" s="684" t="str">
        <f>IF(AND(J54=1,L54="直接入力してください"),"×","〇")</f>
        <v>〇</v>
      </c>
      <c r="E54" s="685"/>
      <c r="F54" s="684"/>
      <c r="G54" s="706">
        <f>IF(L54="直接入力してください",0,1)</f>
        <v>0</v>
      </c>
      <c r="H54" s="706"/>
      <c r="I54" s="122"/>
      <c r="J54" s="639" t="str">
        <f>IF('【印刷提出② 変更確認】'!AC$239&gt;=1,"該当","非該当")</f>
        <v>非該当</v>
      </c>
      <c r="K54" s="133"/>
      <c r="L54" s="898" t="s">
        <v>108</v>
      </c>
      <c r="M54" s="899"/>
      <c r="N54" s="213"/>
    </row>
    <row r="55" spans="1:14" hidden="1">
      <c r="A55" s="691" t="s">
        <v>112</v>
      </c>
      <c r="B55" s="697"/>
      <c r="C55" s="684"/>
      <c r="D55" s="684"/>
      <c r="E55" s="685"/>
      <c r="F55" s="684"/>
      <c r="G55" s="706"/>
      <c r="H55" s="706"/>
      <c r="I55" s="122"/>
      <c r="J55" s="639" t="str">
        <f>IF('【印刷提出② 変更確認】'!AC$239&gt;=1,"該当","非該当")</f>
        <v>非該当</v>
      </c>
      <c r="K55" s="619" t="s">
        <v>413</v>
      </c>
      <c r="L55" s="173" t="s">
        <v>415</v>
      </c>
      <c r="M55" s="135"/>
      <c r="N55" s="213"/>
    </row>
    <row r="56" spans="1:14" hidden="1">
      <c r="A56" s="691" t="s">
        <v>112</v>
      </c>
      <c r="B56" s="697"/>
      <c r="C56" s="684" t="s">
        <v>352</v>
      </c>
      <c r="D56" s="684" t="str">
        <f>IF(AND(J56=1,M56="直接入力してください"),"×","〇")</f>
        <v>〇</v>
      </c>
      <c r="E56" s="685"/>
      <c r="F56" s="684"/>
      <c r="G56" s="706">
        <f>IF(M56="日付：",0,1)</f>
        <v>0</v>
      </c>
      <c r="H56" s="706"/>
      <c r="I56" s="122"/>
      <c r="J56" s="639" t="str">
        <f>IF('【印刷提出② 変更確認】'!AC$239&gt;=1,"該当","非該当")</f>
        <v>非該当</v>
      </c>
      <c r="K56" s="133"/>
      <c r="L56" s="174" t="s">
        <v>254</v>
      </c>
      <c r="M56" s="100" t="s">
        <v>258</v>
      </c>
      <c r="N56" s="213"/>
    </row>
    <row r="57" spans="1:14" s="113" customFormat="1" hidden="1">
      <c r="A57" s="691" t="s">
        <v>112</v>
      </c>
      <c r="B57" s="697"/>
      <c r="C57" s="684" t="s">
        <v>352</v>
      </c>
      <c r="D57" s="684" t="str">
        <f>IF(AND(J57=1,M57="自治体名：　　　　　/担当課：　　　　　　　/担当者名："),"×","〇")</f>
        <v>〇</v>
      </c>
      <c r="E57" s="685"/>
      <c r="F57" s="684"/>
      <c r="G57" s="706">
        <f>IF(M57="自治体名：　　　　　/担当課：　　　　　　　/担当者名：",0,1)</f>
        <v>0</v>
      </c>
      <c r="H57" s="706"/>
      <c r="I57" s="122"/>
      <c r="J57" s="639" t="str">
        <f>IF('【印刷提出② 変更確認】'!AC$239&gt;=1,"該当","非該当")</f>
        <v>非該当</v>
      </c>
      <c r="K57" s="133"/>
      <c r="L57" s="172" t="s">
        <v>130</v>
      </c>
      <c r="M57" s="101" t="s">
        <v>131</v>
      </c>
      <c r="N57" s="213"/>
    </row>
    <row r="58" spans="1:14" ht="15.75" hidden="1" customHeight="1">
      <c r="A58" s="691" t="s">
        <v>112</v>
      </c>
      <c r="B58" s="697"/>
      <c r="C58" s="684"/>
      <c r="D58" s="684"/>
      <c r="E58" s="685"/>
      <c r="F58" s="684"/>
      <c r="G58" s="684"/>
      <c r="I58" s="122"/>
      <c r="J58" s="639" t="str">
        <f>IF('【印刷提出② 変更確認】'!AC$239&gt;=1,"該当","非該当")</f>
        <v>非該当</v>
      </c>
      <c r="K58" s="133"/>
      <c r="L58" s="134" t="s">
        <v>158</v>
      </c>
      <c r="M58" s="135"/>
      <c r="N58" s="213"/>
    </row>
    <row r="59" spans="1:14" ht="38.1" hidden="1" customHeight="1">
      <c r="A59" s="691" t="s">
        <v>112</v>
      </c>
      <c r="B59" s="697"/>
      <c r="C59" s="684" t="s">
        <v>352</v>
      </c>
      <c r="D59" s="684" t="str">
        <f>IF(AND(J59=1,L59="直接入力してください"),"×","〇")</f>
        <v>〇</v>
      </c>
      <c r="E59" s="685"/>
      <c r="F59" s="684"/>
      <c r="G59" s="706">
        <f>IF(L59="直接入力してください",0,1)</f>
        <v>0</v>
      </c>
      <c r="H59" s="706"/>
      <c r="I59" s="122"/>
      <c r="J59" s="639" t="str">
        <f>IF('【印刷提出② 変更確認】'!AC$239&gt;=1,"該当","非該当")</f>
        <v>非該当</v>
      </c>
      <c r="K59" s="133"/>
      <c r="L59" s="898" t="s">
        <v>108</v>
      </c>
      <c r="M59" s="899"/>
      <c r="N59" s="213"/>
    </row>
    <row r="60" spans="1:14" hidden="1">
      <c r="A60" s="691" t="s">
        <v>112</v>
      </c>
      <c r="B60" s="697"/>
      <c r="C60" s="684"/>
      <c r="D60" s="684"/>
      <c r="E60" s="685"/>
      <c r="F60" s="684"/>
      <c r="G60" s="706"/>
      <c r="H60" s="706"/>
      <c r="I60" s="122"/>
      <c r="J60" s="639" t="str">
        <f>IF('【印刷提出② 変更確認】'!AC$239&gt;=1,"該当","非該当")</f>
        <v>非該当</v>
      </c>
      <c r="K60" s="619" t="s">
        <v>413</v>
      </c>
      <c r="L60" s="171" t="s">
        <v>420</v>
      </c>
      <c r="M60" s="135"/>
      <c r="N60" s="213"/>
    </row>
    <row r="61" spans="1:14" hidden="1">
      <c r="A61" s="691" t="s">
        <v>112</v>
      </c>
      <c r="B61" s="697"/>
      <c r="C61" s="684" t="s">
        <v>352</v>
      </c>
      <c r="D61" s="684" t="str">
        <f>IF(AND(J61=1,M61="直接入力してください"),"×","〇")</f>
        <v>〇</v>
      </c>
      <c r="E61" s="685"/>
      <c r="F61" s="684"/>
      <c r="G61" s="706">
        <f>IF(M61="日付：",0,1)</f>
        <v>0</v>
      </c>
      <c r="H61" s="706"/>
      <c r="I61" s="122"/>
      <c r="J61" s="639" t="str">
        <f>IF('【印刷提出② 変更確認】'!AC$239&gt;=1,"該当","非該当")</f>
        <v>非該当</v>
      </c>
      <c r="K61" s="133"/>
      <c r="L61" s="134" t="s">
        <v>259</v>
      </c>
      <c r="M61" s="100" t="s">
        <v>257</v>
      </c>
      <c r="N61" s="213"/>
    </row>
    <row r="62" spans="1:14" s="113" customFormat="1" hidden="1">
      <c r="A62" s="691" t="s">
        <v>112</v>
      </c>
      <c r="B62" s="697"/>
      <c r="C62" s="684"/>
      <c r="D62" s="684"/>
      <c r="E62" s="685"/>
      <c r="F62" s="684"/>
      <c r="G62" s="706">
        <f>IF(M62="自治体名：　　　　　/担当課：　　　　　　　/担当者名：",0,1)</f>
        <v>0</v>
      </c>
      <c r="H62" s="706"/>
      <c r="I62" s="122"/>
      <c r="J62" s="639" t="str">
        <f>IF('【印刷提出② 変更確認】'!AC$239&gt;=1,"該当","非該当")</f>
        <v>非該当</v>
      </c>
      <c r="K62" s="133"/>
      <c r="L62" s="172" t="s">
        <v>130</v>
      </c>
      <c r="M62" s="101" t="s">
        <v>131</v>
      </c>
      <c r="N62" s="213"/>
    </row>
    <row r="63" spans="1:14" ht="15.75" hidden="1" customHeight="1">
      <c r="A63" s="691" t="s">
        <v>112</v>
      </c>
      <c r="B63" s="697"/>
      <c r="C63" s="684"/>
      <c r="D63" s="684"/>
      <c r="E63" s="685"/>
      <c r="F63" s="684"/>
      <c r="G63" s="684"/>
      <c r="I63" s="122"/>
      <c r="J63" s="639" t="str">
        <f>IF('【印刷提出② 変更確認】'!AC$239&gt;=1,"該当","非該当")</f>
        <v>非該当</v>
      </c>
      <c r="K63" s="133"/>
      <c r="L63" s="134" t="s">
        <v>159</v>
      </c>
      <c r="M63" s="135"/>
      <c r="N63" s="213"/>
    </row>
    <row r="64" spans="1:14" ht="38.1" hidden="1" customHeight="1">
      <c r="A64" s="691" t="s">
        <v>112</v>
      </c>
      <c r="B64" s="697"/>
      <c r="C64" s="684" t="s">
        <v>352</v>
      </c>
      <c r="D64" s="684" t="str">
        <f>IF(AND(J64=1,L64="直接入力してください"),"×","〇")</f>
        <v>〇</v>
      </c>
      <c r="E64" s="685"/>
      <c r="F64" s="684"/>
      <c r="G64" s="706">
        <f>IF(L64="直接入力してください",0,1)</f>
        <v>0</v>
      </c>
      <c r="H64" s="706"/>
      <c r="I64" s="122"/>
      <c r="J64" s="639" t="str">
        <f>IF('【印刷提出② 変更確認】'!AC$239&gt;=1,"該当","非該当")</f>
        <v>非該当</v>
      </c>
      <c r="K64" s="133"/>
      <c r="L64" s="898" t="s">
        <v>108</v>
      </c>
      <c r="M64" s="899"/>
      <c r="N64" s="213"/>
    </row>
    <row r="65" spans="1:14" ht="35.25" hidden="1" customHeight="1">
      <c r="A65" s="699" t="s">
        <v>113</v>
      </c>
      <c r="B65" s="700" t="s">
        <v>10</v>
      </c>
      <c r="C65" s="701"/>
      <c r="D65" s="701"/>
      <c r="E65" s="698" t="str">
        <f>IF(AND(J65="該当",SUM(F67:G69)&lt;3),K65,"OK")</f>
        <v>OK</v>
      </c>
      <c r="F65" s="701"/>
      <c r="G65" s="701"/>
      <c r="H65" s="701"/>
      <c r="I65" s="511"/>
      <c r="J65" s="640" t="str">
        <f>IF('【印刷提出② 変更確認】'!AD$239&gt;=1,"該当","非該当")</f>
        <v>非該当</v>
      </c>
      <c r="K65" s="168">
        <v>6</v>
      </c>
      <c r="L65" s="129" t="s">
        <v>291</v>
      </c>
      <c r="M65" s="130"/>
      <c r="N65" s="214"/>
    </row>
    <row r="66" spans="1:14" ht="65.25" hidden="1" customHeight="1">
      <c r="A66" s="691" t="s">
        <v>113</v>
      </c>
      <c r="B66" s="697"/>
      <c r="C66" s="684"/>
      <c r="D66" s="684"/>
      <c r="E66" s="685"/>
      <c r="F66" s="684"/>
      <c r="G66" s="684"/>
      <c r="I66" s="122"/>
      <c r="J66" s="639" t="str">
        <f>IF('【印刷提出② 変更確認】'!AD$239&gt;=1,"該当","非該当")</f>
        <v>非該当</v>
      </c>
      <c r="K66" s="123"/>
      <c r="L66" s="892" t="s">
        <v>501</v>
      </c>
      <c r="M66" s="893"/>
      <c r="N66" s="213"/>
    </row>
    <row r="67" spans="1:14" hidden="1">
      <c r="A67" s="691" t="s">
        <v>113</v>
      </c>
      <c r="B67" s="697"/>
      <c r="C67" s="684" t="s">
        <v>349</v>
      </c>
      <c r="D67" s="684" t="str">
        <f>IF(AND(J67=1,K67="□"),"×","〇")</f>
        <v>〇</v>
      </c>
      <c r="E67" s="685"/>
      <c r="F67" s="684">
        <f>IF(K67="□",0,1)</f>
        <v>0</v>
      </c>
      <c r="G67" s="684"/>
      <c r="I67" s="122"/>
      <c r="J67" s="639" t="str">
        <f>IF('【印刷提出② 変更確認】'!AD$239&gt;=1,"該当","非該当")</f>
        <v>非該当</v>
      </c>
      <c r="K67" s="21" t="s">
        <v>101</v>
      </c>
      <c r="L67" s="142" t="s">
        <v>97</v>
      </c>
      <c r="M67" s="169"/>
      <c r="N67" s="213"/>
    </row>
    <row r="68" spans="1:14" hidden="1">
      <c r="A68" s="691" t="s">
        <v>113</v>
      </c>
      <c r="B68" s="697"/>
      <c r="C68" s="684" t="s">
        <v>349</v>
      </c>
      <c r="D68" s="684" t="str">
        <f>IF(AND(J68=1,K68="□"),"×","〇")</f>
        <v>〇</v>
      </c>
      <c r="E68" s="685"/>
      <c r="F68" s="684">
        <f>IF(K68="□",0,1)</f>
        <v>0</v>
      </c>
      <c r="G68" s="684"/>
      <c r="I68" s="122"/>
      <c r="J68" s="639" t="str">
        <f>IF('【印刷提出② 変更確認】'!AD$239&gt;=1,"該当","非該当")</f>
        <v>非該当</v>
      </c>
      <c r="K68" s="22" t="s">
        <v>101</v>
      </c>
      <c r="L68" s="153" t="s">
        <v>99</v>
      </c>
      <c r="M68" s="145"/>
      <c r="N68" s="213"/>
    </row>
    <row r="69" spans="1:14" s="14" customFormat="1" ht="15.75" hidden="1" customHeight="1">
      <c r="A69" s="691" t="s">
        <v>113</v>
      </c>
      <c r="B69" s="697"/>
      <c r="C69" s="684" t="s">
        <v>349</v>
      </c>
      <c r="D69" s="684" t="str">
        <f>IF(AND(J69=1,K69="□"),"×","〇")</f>
        <v>〇</v>
      </c>
      <c r="E69" s="685"/>
      <c r="F69" s="684">
        <f>IF(K69="□",0,1)</f>
        <v>0</v>
      </c>
      <c r="G69" s="684"/>
      <c r="H69" s="684"/>
      <c r="I69" s="122"/>
      <c r="J69" s="639" t="str">
        <f>IF('【印刷提出② 変更確認】'!AD$239&gt;=1,"該当","非該当")</f>
        <v>非該当</v>
      </c>
      <c r="K69" s="23" t="s">
        <v>101</v>
      </c>
      <c r="L69" s="155" t="s">
        <v>98</v>
      </c>
      <c r="M69" s="170"/>
      <c r="N69" s="213"/>
    </row>
    <row r="70" spans="1:14" ht="35.25" hidden="1" customHeight="1">
      <c r="A70" s="699" t="s">
        <v>115</v>
      </c>
      <c r="B70" s="700" t="s">
        <v>6</v>
      </c>
      <c r="C70" s="701"/>
      <c r="D70" s="701"/>
      <c r="E70" s="698" t="str">
        <f>IF(AND(J70="該当",SUM(F72:G74)&lt;3),K70,"OK")</f>
        <v>OK</v>
      </c>
      <c r="F70" s="701"/>
      <c r="G70" s="701"/>
      <c r="H70" s="701"/>
      <c r="I70" s="511"/>
      <c r="J70" s="640" t="str">
        <f>IF('【印刷提出② 変更確認】'!AE$239&gt;=1,"該当","非該当")</f>
        <v>非該当</v>
      </c>
      <c r="K70" s="168">
        <v>7</v>
      </c>
      <c r="L70" s="129" t="s">
        <v>291</v>
      </c>
      <c r="M70" s="151"/>
      <c r="N70" s="214"/>
    </row>
    <row r="71" spans="1:14" ht="67.5" hidden="1" customHeight="1">
      <c r="A71" s="691" t="s">
        <v>115</v>
      </c>
      <c r="B71" s="697"/>
      <c r="C71" s="684"/>
      <c r="D71" s="684"/>
      <c r="E71" s="685"/>
      <c r="F71" s="684"/>
      <c r="G71" s="684"/>
      <c r="I71" s="122"/>
      <c r="J71" s="639" t="str">
        <f>IF('【印刷提出② 変更確認】'!AE$239&gt;=1,"該当","非該当")</f>
        <v>非該当</v>
      </c>
      <c r="K71" s="152"/>
      <c r="L71" s="886" t="s">
        <v>502</v>
      </c>
      <c r="M71" s="887"/>
      <c r="N71" s="213"/>
    </row>
    <row r="72" spans="1:14" hidden="1">
      <c r="A72" s="691" t="s">
        <v>115</v>
      </c>
      <c r="B72" s="697"/>
      <c r="C72" s="684" t="s">
        <v>349</v>
      </c>
      <c r="D72" s="684" t="str">
        <f>IF(AND(J72=1,K72="□"),"×","〇")</f>
        <v>〇</v>
      </c>
      <c r="E72" s="685"/>
      <c r="F72" s="684">
        <f>IF(K72="□",0,1)</f>
        <v>0</v>
      </c>
      <c r="G72" s="684"/>
      <c r="I72" s="122"/>
      <c r="J72" s="639" t="str">
        <f>IF('【印刷提出② 変更確認】'!AE$239&gt;=1,"該当","非該当")</f>
        <v>非該当</v>
      </c>
      <c r="K72" s="21" t="s">
        <v>101</v>
      </c>
      <c r="L72" s="142" t="s">
        <v>100</v>
      </c>
      <c r="M72" s="143"/>
      <c r="N72" s="213"/>
    </row>
    <row r="73" spans="1:14" hidden="1">
      <c r="A73" s="691" t="s">
        <v>115</v>
      </c>
      <c r="B73" s="697"/>
      <c r="C73" s="684" t="s">
        <v>349</v>
      </c>
      <c r="D73" s="684" t="str">
        <f>IF(AND(J73=1,K73="□"),"×","〇")</f>
        <v>〇</v>
      </c>
      <c r="E73" s="685"/>
      <c r="F73" s="684">
        <f>IF(K73="□",0,1)</f>
        <v>0</v>
      </c>
      <c r="G73" s="684"/>
      <c r="I73" s="122"/>
      <c r="J73" s="639" t="str">
        <f>IF('【印刷提出② 変更確認】'!AE$239&gt;=1,"該当","非該当")</f>
        <v>非該当</v>
      </c>
      <c r="K73" s="22" t="s">
        <v>101</v>
      </c>
      <c r="L73" s="153" t="s">
        <v>99</v>
      </c>
      <c r="M73" s="154"/>
      <c r="N73" s="213"/>
    </row>
    <row r="74" spans="1:14" s="132" customFormat="1" ht="15.75" hidden="1" customHeight="1">
      <c r="A74" s="691" t="s">
        <v>115</v>
      </c>
      <c r="B74" s="697"/>
      <c r="C74" s="684" t="s">
        <v>349</v>
      </c>
      <c r="D74" s="684" t="str">
        <f>IF(AND(J74=1,K74="□"),"×","〇")</f>
        <v>〇</v>
      </c>
      <c r="E74" s="685"/>
      <c r="F74" s="684">
        <f>IF(K74="□",0,1)</f>
        <v>0</v>
      </c>
      <c r="G74" s="684"/>
      <c r="H74" s="684"/>
      <c r="I74" s="122"/>
      <c r="J74" s="639" t="str">
        <f>IF('【印刷提出② 変更確認】'!AE$239&gt;=1,"該当","非該当")</f>
        <v>非該当</v>
      </c>
      <c r="K74" s="23" t="s">
        <v>101</v>
      </c>
      <c r="L74" s="155" t="s">
        <v>98</v>
      </c>
      <c r="M74" s="156"/>
      <c r="N74" s="213"/>
    </row>
    <row r="75" spans="1:14" s="113" customFormat="1" ht="33" hidden="1" customHeight="1">
      <c r="A75" s="709" t="s">
        <v>116</v>
      </c>
      <c r="B75" s="700" t="s">
        <v>11</v>
      </c>
      <c r="C75" s="701"/>
      <c r="D75" s="701"/>
      <c r="E75" s="698" t="str">
        <f>IF(AND(J75="該当",SUM(F77:G87)&lt;7),K75,"OK")</f>
        <v>OK</v>
      </c>
      <c r="F75" s="701"/>
      <c r="G75" s="701"/>
      <c r="H75" s="701"/>
      <c r="I75" s="511"/>
      <c r="J75" s="640" t="str">
        <f>IF('【印刷提出② 変更確認】'!AF$239&gt;=1,"該当","非該当")</f>
        <v>非該当</v>
      </c>
      <c r="K75" s="168">
        <v>8</v>
      </c>
      <c r="L75" s="129" t="s">
        <v>401</v>
      </c>
      <c r="M75" s="151"/>
      <c r="N75" s="214"/>
    </row>
    <row r="76" spans="1:14" ht="31.5" hidden="1" customHeight="1">
      <c r="A76" s="710" t="s">
        <v>116</v>
      </c>
      <c r="B76" s="697"/>
      <c r="C76" s="684"/>
      <c r="D76" s="684"/>
      <c r="E76" s="685"/>
      <c r="F76" s="684"/>
      <c r="G76" s="684"/>
      <c r="I76" s="122"/>
      <c r="J76" s="639" t="str">
        <f>IF('【印刷提出② 変更確認】'!AF$239&gt;=1,"該当","非該当")</f>
        <v>非該当</v>
      </c>
      <c r="K76" s="152"/>
      <c r="L76" s="886" t="s">
        <v>316</v>
      </c>
      <c r="M76" s="887"/>
      <c r="N76" s="213"/>
    </row>
    <row r="77" spans="1:14" s="113" customFormat="1" ht="31.5" hidden="1" customHeight="1">
      <c r="A77" s="710" t="s">
        <v>116</v>
      </c>
      <c r="B77" s="697"/>
      <c r="C77" s="684" t="s">
        <v>349</v>
      </c>
      <c r="D77" s="684" t="str">
        <f>IF(AND(J77=1,K77="□"),"×","〇")</f>
        <v>〇</v>
      </c>
      <c r="E77" s="685"/>
      <c r="F77" s="684">
        <f>IF(K77="□",0,1)</f>
        <v>0</v>
      </c>
      <c r="G77" s="684"/>
      <c r="H77" s="684"/>
      <c r="I77" s="122"/>
      <c r="J77" s="639" t="str">
        <f>IF('【印刷提出② 変更確認】'!AF$239&gt;=1,"該当","非該当")</f>
        <v>非該当</v>
      </c>
      <c r="K77" s="21" t="s">
        <v>101</v>
      </c>
      <c r="L77" s="913" t="s">
        <v>473</v>
      </c>
      <c r="M77" s="914"/>
      <c r="N77" s="213"/>
    </row>
    <row r="78" spans="1:14" hidden="1">
      <c r="A78" s="710" t="s">
        <v>116</v>
      </c>
      <c r="B78" s="697"/>
      <c r="C78" s="684"/>
      <c r="D78" s="684"/>
      <c r="E78" s="685"/>
      <c r="F78" s="684"/>
      <c r="G78" s="684"/>
      <c r="I78" s="122"/>
      <c r="J78" s="639" t="str">
        <f>IF('【印刷提出② 変更確認】'!AF$239&gt;=1,"該当","非該当")</f>
        <v>非該当</v>
      </c>
      <c r="K78" s="167"/>
      <c r="L78" s="908" t="s">
        <v>253</v>
      </c>
      <c r="M78" s="909"/>
      <c r="N78" s="213"/>
    </row>
    <row r="79" spans="1:14" hidden="1">
      <c r="A79" s="710" t="s">
        <v>116</v>
      </c>
      <c r="B79" s="697"/>
      <c r="C79" s="684"/>
      <c r="D79" s="684"/>
      <c r="E79" s="685"/>
      <c r="F79" s="684"/>
      <c r="G79" s="706">
        <f>IF(M79="日付：",0,1)</f>
        <v>0</v>
      </c>
      <c r="H79" s="706"/>
      <c r="I79" s="122"/>
      <c r="J79" s="639" t="str">
        <f>IF('【印刷提出② 変更確認】'!AF$239&gt;=1,"該当","非該当")</f>
        <v>非該当</v>
      </c>
      <c r="K79" s="133"/>
      <c r="L79" s="28" t="s">
        <v>254</v>
      </c>
      <c r="M79" s="100" t="s">
        <v>256</v>
      </c>
      <c r="N79" s="213"/>
    </row>
    <row r="80" spans="1:14" s="113" customFormat="1" hidden="1">
      <c r="A80" s="710" t="s">
        <v>116</v>
      </c>
      <c r="B80" s="697"/>
      <c r="C80" s="684" t="s">
        <v>349</v>
      </c>
      <c r="D80" s="684" t="str">
        <f>IF(AND(J80=1,M80="自治体名：　　　　　/担当課：　　　　　　　/担当者名："),"×","〇")</f>
        <v>〇</v>
      </c>
      <c r="E80" s="685"/>
      <c r="F80" s="684"/>
      <c r="G80" s="706">
        <f>IF(M80="自治体名：　　　　　/担当課：　　　　　　　/担当者名：",0,1)</f>
        <v>0</v>
      </c>
      <c r="H80" s="706"/>
      <c r="I80" s="122"/>
      <c r="J80" s="639" t="str">
        <f>IF('【印刷提出② 変更確認】'!AF$239&gt;=1,"該当","非該当")</f>
        <v>非該当</v>
      </c>
      <c r="K80" s="133"/>
      <c r="L80" s="102" t="s">
        <v>130</v>
      </c>
      <c r="M80" s="101" t="s">
        <v>131</v>
      </c>
      <c r="N80" s="213"/>
    </row>
    <row r="81" spans="1:14" ht="15.75" hidden="1" customHeight="1">
      <c r="A81" s="710" t="s">
        <v>116</v>
      </c>
      <c r="B81" s="697"/>
      <c r="C81" s="684"/>
      <c r="D81" s="684"/>
      <c r="E81" s="685"/>
      <c r="F81" s="684"/>
      <c r="G81" s="684"/>
      <c r="I81" s="122"/>
      <c r="J81" s="639" t="str">
        <f>IF('【印刷提出② 変更確認】'!AF$239&gt;=1,"該当","非該当")</f>
        <v>非該当</v>
      </c>
      <c r="K81" s="133"/>
      <c r="L81" s="134" t="s">
        <v>95</v>
      </c>
      <c r="M81" s="135"/>
      <c r="N81" s="213"/>
    </row>
    <row r="82" spans="1:14" s="113" customFormat="1" ht="40.5" hidden="1" customHeight="1">
      <c r="A82" s="710" t="s">
        <v>116</v>
      </c>
      <c r="B82" s="697"/>
      <c r="C82" s="684" t="s">
        <v>349</v>
      </c>
      <c r="D82" s="684" t="str">
        <f>IF(AND(J82=1,L82="直接入力してください"),"×","〇")</f>
        <v>〇</v>
      </c>
      <c r="E82" s="685"/>
      <c r="F82" s="684"/>
      <c r="G82" s="706">
        <f>IF(L82="直接入力してください",0,1)</f>
        <v>0</v>
      </c>
      <c r="H82" s="706"/>
      <c r="I82" s="122"/>
      <c r="J82" s="639" t="str">
        <f>IF('【印刷提出② 変更確認】'!AF$239&gt;=1,"該当","非該当")</f>
        <v>非該当</v>
      </c>
      <c r="K82" s="133"/>
      <c r="L82" s="906" t="s">
        <v>108</v>
      </c>
      <c r="M82" s="907"/>
      <c r="N82" s="213"/>
    </row>
    <row r="83" spans="1:14" hidden="1">
      <c r="A83" s="710" t="s">
        <v>116</v>
      </c>
      <c r="B83" s="697"/>
      <c r="C83" s="684"/>
      <c r="D83" s="684"/>
      <c r="E83" s="685"/>
      <c r="F83" s="684"/>
      <c r="G83" s="706"/>
      <c r="H83" s="706"/>
      <c r="I83" s="122"/>
      <c r="J83" s="639" t="str">
        <f>IF('【印刷提出② 変更確認】'!AF$239&gt;=1,"該当","非該当")</f>
        <v>非該当</v>
      </c>
      <c r="K83" s="133"/>
      <c r="L83" s="137" t="s">
        <v>261</v>
      </c>
      <c r="M83" s="138"/>
      <c r="N83" s="213"/>
    </row>
    <row r="84" spans="1:14" hidden="1">
      <c r="A84" s="710" t="s">
        <v>116</v>
      </c>
      <c r="B84" s="697"/>
      <c r="C84" s="684" t="s">
        <v>349</v>
      </c>
      <c r="D84" s="684" t="str">
        <f>IF(AND(J84=1,M84="直接入力してください"),"×","〇")</f>
        <v>〇</v>
      </c>
      <c r="E84" s="685"/>
      <c r="F84" s="684"/>
      <c r="G84" s="706">
        <f>IF(M84="日付：",0,1)</f>
        <v>0</v>
      </c>
      <c r="H84" s="706"/>
      <c r="I84" s="122"/>
      <c r="J84" s="639" t="str">
        <f>IF('【印刷提出② 変更確認】'!AF$239&gt;=1,"該当","非該当")</f>
        <v>非該当</v>
      </c>
      <c r="K84" s="133"/>
      <c r="L84" s="28" t="s">
        <v>264</v>
      </c>
      <c r="M84" s="100" t="s">
        <v>258</v>
      </c>
      <c r="N84" s="213"/>
    </row>
    <row r="85" spans="1:14" s="113" customFormat="1" hidden="1">
      <c r="A85" s="710" t="s">
        <v>116</v>
      </c>
      <c r="B85" s="697"/>
      <c r="C85" s="684" t="s">
        <v>349</v>
      </c>
      <c r="D85" s="684" t="str">
        <f>IF(AND(J85=1,M85="自治体名：　　　　　/担当課：　　　　　　　/担当者名："),"×","〇")</f>
        <v>〇</v>
      </c>
      <c r="E85" s="685"/>
      <c r="F85" s="684"/>
      <c r="G85" s="706">
        <f>IF(M85="自治体名：　　　　　/担当課：　　　　　　　/担当者名：",0,1)</f>
        <v>0</v>
      </c>
      <c r="H85" s="706"/>
      <c r="I85" s="122"/>
      <c r="J85" s="639" t="str">
        <f>IF('【印刷提出② 変更確認】'!AF$239&gt;=1,"該当","非該当")</f>
        <v>非該当</v>
      </c>
      <c r="K85" s="133"/>
      <c r="L85" s="102" t="s">
        <v>130</v>
      </c>
      <c r="M85" s="101" t="s">
        <v>131</v>
      </c>
      <c r="N85" s="213"/>
    </row>
    <row r="86" spans="1:14" ht="15.75" hidden="1" customHeight="1">
      <c r="A86" s="710" t="s">
        <v>116</v>
      </c>
      <c r="B86" s="697"/>
      <c r="C86" s="684"/>
      <c r="D86" s="684"/>
      <c r="E86" s="685"/>
      <c r="F86" s="684"/>
      <c r="G86" s="684"/>
      <c r="I86" s="122"/>
      <c r="J86" s="639" t="str">
        <f>IF('【印刷提出② 変更確認】'!AF$239&gt;=1,"該当","非該当")</f>
        <v>非該当</v>
      </c>
      <c r="K86" s="133"/>
      <c r="L86" s="134" t="s">
        <v>95</v>
      </c>
      <c r="M86" s="135"/>
      <c r="N86" s="213"/>
    </row>
    <row r="87" spans="1:14" s="14" customFormat="1" ht="39.75" hidden="1" customHeight="1">
      <c r="A87" s="710" t="s">
        <v>116</v>
      </c>
      <c r="B87" s="697"/>
      <c r="C87" s="684" t="s">
        <v>349</v>
      </c>
      <c r="D87" s="684" t="str">
        <f>IF(AND(J87=1,L87="直接入力してください"),"×","〇")</f>
        <v>〇</v>
      </c>
      <c r="E87" s="685"/>
      <c r="F87" s="684"/>
      <c r="G87" s="706">
        <f>IF(L87="直接入力してください",0,1)</f>
        <v>0</v>
      </c>
      <c r="H87" s="706"/>
      <c r="I87" s="122"/>
      <c r="J87" s="639" t="str">
        <f>IF('【印刷提出② 変更確認】'!AF$239&gt;=1,"該当","非該当")</f>
        <v>非該当</v>
      </c>
      <c r="K87" s="139"/>
      <c r="L87" s="906" t="s">
        <v>108</v>
      </c>
      <c r="M87" s="907"/>
      <c r="N87" s="213"/>
    </row>
    <row r="88" spans="1:14" ht="33" hidden="1" customHeight="1">
      <c r="A88" s="711" t="s">
        <v>117</v>
      </c>
      <c r="B88" s="700" t="s">
        <v>12</v>
      </c>
      <c r="C88" s="701"/>
      <c r="D88" s="701"/>
      <c r="E88" s="698" t="str">
        <f>IF(AND(J88="該当",SUM(F91:G93)&lt;2),K88,"OK")</f>
        <v>OK</v>
      </c>
      <c r="F88" s="701"/>
      <c r="G88" s="701"/>
      <c r="H88" s="701"/>
      <c r="I88" s="511"/>
      <c r="J88" s="640" t="str">
        <f>IF('【印刷提出② 変更確認】'!AG$239&gt;=1,"該当","非該当")</f>
        <v>非該当</v>
      </c>
      <c r="K88" s="168">
        <v>9</v>
      </c>
      <c r="L88" s="129" t="s">
        <v>292</v>
      </c>
      <c r="M88" s="130"/>
      <c r="N88" s="214"/>
    </row>
    <row r="89" spans="1:14" hidden="1">
      <c r="A89" s="712" t="s">
        <v>117</v>
      </c>
      <c r="B89" s="697"/>
      <c r="C89" s="684"/>
      <c r="D89" s="684"/>
      <c r="E89" s="685"/>
      <c r="F89" s="684"/>
      <c r="G89" s="684"/>
      <c r="I89" s="122"/>
      <c r="J89" s="639" t="str">
        <f>IF('【印刷提出② 変更確認】'!AG$239&gt;=1,"該当","非該当")</f>
        <v>非該当</v>
      </c>
      <c r="K89" s="123"/>
      <c r="L89" s="886" t="s">
        <v>317</v>
      </c>
      <c r="M89" s="887"/>
      <c r="N89" s="213"/>
    </row>
    <row r="90" spans="1:14" ht="31.5" hidden="1" customHeight="1" thickBot="1">
      <c r="A90" s="712" t="s">
        <v>117</v>
      </c>
      <c r="B90" s="697"/>
      <c r="C90" s="684"/>
      <c r="D90" s="684"/>
      <c r="E90" s="685"/>
      <c r="F90" s="684"/>
      <c r="G90" s="684"/>
      <c r="I90" s="122"/>
      <c r="J90" s="639" t="str">
        <f>IF('【印刷提出② 変更確認】'!AG$239&gt;=1,"該当","非該当")</f>
        <v>非該当</v>
      </c>
      <c r="K90" s="622"/>
      <c r="L90" s="879" t="s">
        <v>447</v>
      </c>
      <c r="M90" s="883"/>
      <c r="N90" s="213"/>
    </row>
    <row r="91" spans="1:14" ht="16.5" hidden="1" thickBot="1">
      <c r="A91" s="712" t="s">
        <v>117</v>
      </c>
      <c r="B91" s="697"/>
      <c r="C91" s="684"/>
      <c r="D91" s="684"/>
      <c r="E91" s="685"/>
      <c r="F91" s="704">
        <f>IF(OR(L91="選択 【A】",L91="選択 【B】"),1,0)</f>
        <v>0</v>
      </c>
      <c r="G91" s="684"/>
      <c r="I91" s="122"/>
      <c r="J91" s="639" t="str">
        <f>IF('【印刷提出② 変更確認】'!AG$239&gt;=1,"該当","非該当")</f>
        <v>非該当</v>
      </c>
      <c r="K91" s="623"/>
      <c r="L91" s="612" t="s">
        <v>414</v>
      </c>
      <c r="M91" s="624"/>
      <c r="N91" s="213"/>
    </row>
    <row r="92" spans="1:14" hidden="1">
      <c r="A92" s="712" t="s">
        <v>117</v>
      </c>
      <c r="B92" s="697"/>
      <c r="C92" s="684" t="s">
        <v>350</v>
      </c>
      <c r="D92" s="684" t="str">
        <f>IF(AND(J92=1,K92="□"),"×","〇")</f>
        <v>〇</v>
      </c>
      <c r="E92" s="685"/>
      <c r="F92" s="684">
        <f>IF(L91="選択 【A】",1,0)</f>
        <v>0</v>
      </c>
      <c r="G92" s="684"/>
      <c r="I92" s="122"/>
      <c r="J92" s="639" t="str">
        <f>IF('【印刷提出② 変更確認】'!AG$239&gt;=1,"該当","非該当")</f>
        <v>非該当</v>
      </c>
      <c r="K92" s="625" t="s">
        <v>413</v>
      </c>
      <c r="L92" s="627" t="s">
        <v>421</v>
      </c>
      <c r="M92" s="154"/>
      <c r="N92" s="213"/>
    </row>
    <row r="93" spans="1:14" s="14" customFormat="1" ht="15.75" hidden="1" customHeight="1">
      <c r="A93" s="712" t="s">
        <v>117</v>
      </c>
      <c r="B93" s="697"/>
      <c r="C93" s="684" t="s">
        <v>351</v>
      </c>
      <c r="D93" s="688" t="str">
        <f>IF(AND(J93=1,M94="直接入力してください",K93="✔"),"×","〇")</f>
        <v>〇</v>
      </c>
      <c r="E93" s="698"/>
      <c r="F93" s="684"/>
      <c r="G93" s="706">
        <f>IF(AND(L91="選択 【B】",M94&lt;&gt;"直接入力してください"),1,0)</f>
        <v>0</v>
      </c>
      <c r="H93" s="706"/>
      <c r="I93" s="122"/>
      <c r="J93" s="639" t="str">
        <f>IF('【印刷提出② 変更確認】'!AG$239&gt;=1,"該当","非該当")</f>
        <v>非該当</v>
      </c>
      <c r="K93" s="625" t="s">
        <v>413</v>
      </c>
      <c r="L93" s="908" t="s">
        <v>460</v>
      </c>
      <c r="M93" s="909"/>
      <c r="N93" s="213"/>
    </row>
    <row r="94" spans="1:14" s="14" customFormat="1" ht="36" hidden="1" customHeight="1">
      <c r="A94" s="712" t="s">
        <v>117</v>
      </c>
      <c r="B94" s="697"/>
      <c r="C94" s="684"/>
      <c r="D94" s="688"/>
      <c r="E94" s="698"/>
      <c r="F94" s="684"/>
      <c r="G94" s="706"/>
      <c r="H94" s="706"/>
      <c r="I94" s="122"/>
      <c r="J94" s="639" t="str">
        <f>IF('【印刷提出② 変更確認】'!AG$239&gt;=1,"該当","非該当")</f>
        <v>非該当</v>
      </c>
      <c r="K94" s="626"/>
      <c r="L94" s="166"/>
      <c r="M94" s="99" t="s">
        <v>108</v>
      </c>
      <c r="N94" s="213"/>
    </row>
    <row r="95" spans="1:14" ht="33" hidden="1" customHeight="1">
      <c r="A95" s="711" t="s">
        <v>118</v>
      </c>
      <c r="B95" s="700" t="s">
        <v>13</v>
      </c>
      <c r="C95" s="701"/>
      <c r="D95" s="701"/>
      <c r="E95" s="698" t="str">
        <f>IF(AND(J95="該当",SUM(F98:G100)&lt;2),K95,"OK")</f>
        <v>OK</v>
      </c>
      <c r="F95" s="701"/>
      <c r="G95" s="701"/>
      <c r="H95" s="701"/>
      <c r="I95" s="511"/>
      <c r="J95" s="640" t="str">
        <f>IF('【印刷提出② 変更確認】'!AH$239&gt;=1,"該当","非該当")</f>
        <v>非該当</v>
      </c>
      <c r="K95" s="128">
        <v>10</v>
      </c>
      <c r="L95" s="129" t="s">
        <v>293</v>
      </c>
      <c r="M95" s="131"/>
      <c r="N95" s="214"/>
    </row>
    <row r="96" spans="1:14" hidden="1">
      <c r="A96" s="712" t="s">
        <v>118</v>
      </c>
      <c r="B96" s="697"/>
      <c r="C96" s="684"/>
      <c r="D96" s="684"/>
      <c r="E96" s="685"/>
      <c r="F96" s="684"/>
      <c r="G96" s="684"/>
      <c r="I96" s="122"/>
      <c r="J96" s="639" t="str">
        <f>IF('【印刷提出② 変更確認】'!AH$239&gt;=1,"該当","非該当")</f>
        <v>非該当</v>
      </c>
      <c r="K96" s="123"/>
      <c r="L96" s="886" t="s">
        <v>318</v>
      </c>
      <c r="M96" s="887"/>
      <c r="N96" s="213"/>
    </row>
    <row r="97" spans="1:14" ht="31.5" hidden="1" customHeight="1" thickBot="1">
      <c r="A97" s="712" t="s">
        <v>118</v>
      </c>
      <c r="B97" s="697"/>
      <c r="C97" s="684"/>
      <c r="D97" s="684"/>
      <c r="E97" s="685"/>
      <c r="F97" s="684"/>
      <c r="G97" s="684"/>
      <c r="I97" s="122"/>
      <c r="J97" s="639" t="str">
        <f>IF('【印刷提出② 変更確認】'!AH$239&gt;=1,"該当","非該当")</f>
        <v>非該当</v>
      </c>
      <c r="K97" s="566"/>
      <c r="L97" s="879" t="s">
        <v>447</v>
      </c>
      <c r="M97" s="883"/>
      <c r="N97" s="213"/>
    </row>
    <row r="98" spans="1:14" ht="16.5" hidden="1" thickBot="1">
      <c r="A98" s="712" t="s">
        <v>118</v>
      </c>
      <c r="B98" s="697"/>
      <c r="C98" s="684"/>
      <c r="D98" s="684"/>
      <c r="E98" s="685"/>
      <c r="F98" s="704">
        <f>IF(OR(L98="選択 【A】",L98="選択 【B】"),1,0)</f>
        <v>0</v>
      </c>
      <c r="G98" s="684"/>
      <c r="I98" s="122"/>
      <c r="J98" s="639" t="str">
        <f>IF('【印刷提出② 変更確認】'!AH$239&gt;=1,"該当","非該当")</f>
        <v>非該当</v>
      </c>
      <c r="K98" s="566"/>
      <c r="L98" s="612" t="s">
        <v>414</v>
      </c>
      <c r="M98" s="613"/>
      <c r="N98" s="213"/>
    </row>
    <row r="99" spans="1:14" hidden="1">
      <c r="A99" s="712" t="s">
        <v>118</v>
      </c>
      <c r="B99" s="697"/>
      <c r="C99" s="684" t="s">
        <v>350</v>
      </c>
      <c r="D99" s="684" t="str">
        <f>IF(AND(J99=1,K99="□"),"×","〇")</f>
        <v>〇</v>
      </c>
      <c r="E99" s="685"/>
      <c r="F99" s="684">
        <f>IF(L98="選択 【A】",1,0)</f>
        <v>0</v>
      </c>
      <c r="G99" s="684"/>
      <c r="I99" s="122"/>
      <c r="J99" s="639" t="str">
        <f>IF('【印刷提出② 変更確認】'!AH$239&gt;=1,"該当","非該当")</f>
        <v>非該当</v>
      </c>
      <c r="K99" s="620" t="s">
        <v>413</v>
      </c>
      <c r="L99" s="142" t="s">
        <v>422</v>
      </c>
      <c r="M99" s="143"/>
      <c r="N99" s="213"/>
    </row>
    <row r="100" spans="1:14" s="14" customFormat="1" ht="15.75" hidden="1" customHeight="1">
      <c r="A100" s="712" t="s">
        <v>118</v>
      </c>
      <c r="B100" s="697"/>
      <c r="C100" s="684" t="s">
        <v>351</v>
      </c>
      <c r="D100" s="688" t="str">
        <f>IF(AND(J100=1,M101="直接入力してください",K100="✔"),"×","〇")</f>
        <v>〇</v>
      </c>
      <c r="E100" s="698"/>
      <c r="F100" s="684"/>
      <c r="G100" s="706">
        <f>IF(AND(L98="選択 【B】",M101&lt;&gt;"直接入力してください"),1,0)</f>
        <v>0</v>
      </c>
      <c r="H100" s="706"/>
      <c r="I100" s="122"/>
      <c r="J100" s="639" t="str">
        <f>IF('【印刷提出② 変更確認】'!AH$239&gt;=1,"該当","非該当")</f>
        <v>非該当</v>
      </c>
      <c r="K100" s="619" t="s">
        <v>413</v>
      </c>
      <c r="L100" s="908" t="s">
        <v>460</v>
      </c>
      <c r="M100" s="909"/>
      <c r="N100" s="213"/>
    </row>
    <row r="101" spans="1:14" s="14" customFormat="1" ht="36" hidden="1" customHeight="1">
      <c r="A101" s="712" t="s">
        <v>118</v>
      </c>
      <c r="B101" s="697"/>
      <c r="C101" s="684"/>
      <c r="D101" s="688"/>
      <c r="E101" s="698"/>
      <c r="F101" s="684"/>
      <c r="G101" s="706"/>
      <c r="H101" s="706"/>
      <c r="I101" s="122"/>
      <c r="J101" s="639" t="str">
        <f>IF('【印刷提出② 変更確認】'!AH$239&gt;=1,"該当","非該当")</f>
        <v>非該当</v>
      </c>
      <c r="K101" s="628"/>
      <c r="L101" s="166"/>
      <c r="M101" s="99" t="s">
        <v>108</v>
      </c>
      <c r="N101" s="213"/>
    </row>
    <row r="102" spans="1:14" ht="35.25" hidden="1" customHeight="1">
      <c r="A102" s="711" t="s">
        <v>119</v>
      </c>
      <c r="B102" s="700" t="s">
        <v>14</v>
      </c>
      <c r="C102" s="701"/>
      <c r="D102" s="701"/>
      <c r="E102" s="698" t="str">
        <f>IF(AND(J102="該当",SUM(F104:G104)&lt;1),K102,"OK")</f>
        <v>OK</v>
      </c>
      <c r="F102" s="701"/>
      <c r="G102" s="701"/>
      <c r="H102" s="701"/>
      <c r="I102" s="511"/>
      <c r="J102" s="640" t="str">
        <f>IF('【印刷提出② 変更確認】'!AI$239&gt;=1,"該当","非該当")</f>
        <v>非該当</v>
      </c>
      <c r="K102" s="128">
        <v>11</v>
      </c>
      <c r="L102" s="165" t="s">
        <v>294</v>
      </c>
      <c r="M102" s="131"/>
      <c r="N102" s="214"/>
    </row>
    <row r="103" spans="1:14" ht="32.25" hidden="1" customHeight="1">
      <c r="A103" s="712" t="s">
        <v>119</v>
      </c>
      <c r="B103" s="697"/>
      <c r="C103" s="684"/>
      <c r="D103" s="684"/>
      <c r="E103" s="685"/>
      <c r="F103" s="684"/>
      <c r="G103" s="684"/>
      <c r="I103" s="122"/>
      <c r="J103" s="639" t="str">
        <f>IF('【印刷提出② 変更確認】'!AI$239&gt;=1,"該当","非該当")</f>
        <v>非該当</v>
      </c>
      <c r="K103" s="123"/>
      <c r="L103" s="886" t="s">
        <v>503</v>
      </c>
      <c r="M103" s="887"/>
      <c r="N103" s="213"/>
    </row>
    <row r="104" spans="1:14" s="14" customFormat="1" ht="15.75" hidden="1" customHeight="1">
      <c r="A104" s="712" t="s">
        <v>119</v>
      </c>
      <c r="B104" s="697"/>
      <c r="C104" s="684" t="s">
        <v>349</v>
      </c>
      <c r="D104" s="684" t="str">
        <f>IF(AND(J104=1,K104="□"),"×","〇")</f>
        <v>〇</v>
      </c>
      <c r="E104" s="685"/>
      <c r="F104" s="684">
        <f>IF(K104="□",0,1)</f>
        <v>0</v>
      </c>
      <c r="G104" s="684"/>
      <c r="H104" s="684"/>
      <c r="I104" s="122"/>
      <c r="J104" s="639" t="str">
        <f>IF('【印刷提出② 変更確認】'!AI$239&gt;=1,"該当","非該当")</f>
        <v>非該当</v>
      </c>
      <c r="K104" s="20" t="s">
        <v>101</v>
      </c>
      <c r="L104" s="159" t="s">
        <v>504</v>
      </c>
      <c r="M104" s="160"/>
      <c r="N104" s="213"/>
    </row>
    <row r="105" spans="1:14" ht="35.25" hidden="1" customHeight="1">
      <c r="A105" s="699" t="s">
        <v>15</v>
      </c>
      <c r="B105" s="700" t="s">
        <v>16</v>
      </c>
      <c r="C105" s="701"/>
      <c r="D105" s="701"/>
      <c r="E105" s="698" t="str">
        <f>IF(AND(J105="該当",SUM(F107:G107)&lt;1),K105,"OK")</f>
        <v>OK</v>
      </c>
      <c r="F105" s="701"/>
      <c r="G105" s="701"/>
      <c r="H105" s="701"/>
      <c r="I105" s="511"/>
      <c r="J105" s="640" t="str">
        <f>IF('【印刷提出② 変更確認】'!AJ$239&gt;=1,"該当","非該当")</f>
        <v>非該当</v>
      </c>
      <c r="K105" s="128">
        <v>12</v>
      </c>
      <c r="L105" s="129" t="s">
        <v>295</v>
      </c>
      <c r="M105" s="151"/>
      <c r="N105" s="214"/>
    </row>
    <row r="106" spans="1:14" ht="51" hidden="1" customHeight="1">
      <c r="A106" s="691" t="s">
        <v>15</v>
      </c>
      <c r="B106" s="697"/>
      <c r="C106" s="684"/>
      <c r="D106" s="684"/>
      <c r="E106" s="685"/>
      <c r="F106" s="684"/>
      <c r="G106" s="684"/>
      <c r="I106" s="122"/>
      <c r="J106" s="639" t="str">
        <f>IF('【印刷提出② 変更確認】'!AJ$239&gt;=1,"該当","非該当")</f>
        <v>非該当</v>
      </c>
      <c r="K106" s="152"/>
      <c r="L106" s="886" t="s">
        <v>505</v>
      </c>
      <c r="M106" s="887"/>
      <c r="N106" s="213"/>
    </row>
    <row r="107" spans="1:14" s="14" customFormat="1" ht="15.75" hidden="1" customHeight="1">
      <c r="A107" s="691" t="s">
        <v>15</v>
      </c>
      <c r="B107" s="697"/>
      <c r="C107" s="684" t="s">
        <v>349</v>
      </c>
      <c r="D107" s="684" t="str">
        <f>IF(AND(J107=1,K107="□"),"×","〇")</f>
        <v>〇</v>
      </c>
      <c r="E107" s="685"/>
      <c r="F107" s="684">
        <f>IF(K107="□",0,1)</f>
        <v>0</v>
      </c>
      <c r="G107" s="684"/>
      <c r="H107" s="684"/>
      <c r="I107" s="122"/>
      <c r="J107" s="639" t="str">
        <f>IF('【印刷提出② 変更確認】'!AJ$239&gt;=1,"該当","非該当")</f>
        <v>非該当</v>
      </c>
      <c r="K107" s="20" t="s">
        <v>101</v>
      </c>
      <c r="L107" s="159" t="s">
        <v>461</v>
      </c>
      <c r="M107" s="160"/>
      <c r="N107" s="213"/>
    </row>
    <row r="108" spans="1:14" ht="35.25" hidden="1" customHeight="1">
      <c r="A108" s="15" t="s">
        <v>17</v>
      </c>
      <c r="B108" s="12" t="s">
        <v>18</v>
      </c>
      <c r="C108" s="30"/>
      <c r="D108" s="30"/>
      <c r="E108" s="46" t="str">
        <f>IF(AND(J108="該当",SUM(F110:G110)&lt;1),K108,"OK")</f>
        <v>OK</v>
      </c>
      <c r="F108" s="30"/>
      <c r="G108" s="30"/>
      <c r="H108" s="701"/>
      <c r="I108" s="511"/>
      <c r="J108" s="640" t="str">
        <f>IF('【印刷提出② 変更確認】'!AK$239&gt;=1,"該当","非該当")</f>
        <v>非該当</v>
      </c>
      <c r="K108" s="128">
        <v>13</v>
      </c>
      <c r="L108" s="129" t="s">
        <v>296</v>
      </c>
      <c r="M108" s="131"/>
      <c r="N108" s="214"/>
    </row>
    <row r="109" spans="1:14" ht="69.75" hidden="1" customHeight="1">
      <c r="A109" s="5" t="s">
        <v>17</v>
      </c>
      <c r="I109" s="122"/>
      <c r="J109" s="639" t="str">
        <f>IF('【印刷提出② 変更確認】'!AK$239&gt;=1,"該当","非該当")</f>
        <v>非該当</v>
      </c>
      <c r="K109" s="123"/>
      <c r="L109" s="886" t="s">
        <v>506</v>
      </c>
      <c r="M109" s="887"/>
      <c r="N109" s="213"/>
    </row>
    <row r="110" spans="1:14" s="14" customFormat="1" ht="15.75" hidden="1" customHeight="1">
      <c r="A110" s="5" t="s">
        <v>17</v>
      </c>
      <c r="B110" s="10"/>
      <c r="C110" s="29" t="s">
        <v>349</v>
      </c>
      <c r="D110" s="29" t="str">
        <f>IF(AND(J110=1,K110="□"),"×","〇")</f>
        <v>〇</v>
      </c>
      <c r="E110" s="39"/>
      <c r="F110" s="29">
        <f>IF(K110="□",0,1)</f>
        <v>0</v>
      </c>
      <c r="G110" s="29"/>
      <c r="H110" s="684"/>
      <c r="I110" s="122"/>
      <c r="J110" s="639" t="str">
        <f>IF('【印刷提出② 変更確認】'!AK$239&gt;=1,"該当","非該当")</f>
        <v>非該当</v>
      </c>
      <c r="K110" s="20" t="s">
        <v>101</v>
      </c>
      <c r="L110" s="159" t="s">
        <v>105</v>
      </c>
      <c r="M110" s="160"/>
      <c r="N110" s="213"/>
    </row>
    <row r="111" spans="1:14" ht="35.25" hidden="1" customHeight="1">
      <c r="A111" s="699" t="s">
        <v>19</v>
      </c>
      <c r="B111" s="700" t="s">
        <v>20</v>
      </c>
      <c r="C111" s="701"/>
      <c r="D111" s="701"/>
      <c r="E111" s="698" t="str">
        <f>IF(AND(J111="該当",SUM(F113:G113)&lt;1),K111,"OK")</f>
        <v>OK</v>
      </c>
      <c r="F111" s="701"/>
      <c r="G111" s="701"/>
      <c r="H111" s="701"/>
      <c r="I111" s="511"/>
      <c r="J111" s="640" t="str">
        <f>IF('【印刷提出② 変更確認】'!AL$239&gt;=1,"該当","非該当")</f>
        <v>非該当</v>
      </c>
      <c r="K111" s="128">
        <v>14</v>
      </c>
      <c r="L111" s="129" t="s">
        <v>297</v>
      </c>
      <c r="M111" s="151"/>
      <c r="N111" s="214"/>
    </row>
    <row r="112" spans="1:14" ht="68.25" hidden="1" customHeight="1">
      <c r="A112" s="691" t="s">
        <v>19</v>
      </c>
      <c r="B112" s="697"/>
      <c r="C112" s="684"/>
      <c r="D112" s="684"/>
      <c r="E112" s="685"/>
      <c r="F112" s="684"/>
      <c r="G112" s="684"/>
      <c r="I112" s="122"/>
      <c r="J112" s="639" t="str">
        <f>IF('【印刷提出② 変更確認】'!AL$239&gt;=1,"該当","非該当")</f>
        <v>非該当</v>
      </c>
      <c r="K112" s="123"/>
      <c r="L112" s="886" t="s">
        <v>507</v>
      </c>
      <c r="M112" s="887"/>
      <c r="N112" s="213"/>
    </row>
    <row r="113" spans="1:14" s="14" customFormat="1" ht="15.75" hidden="1" customHeight="1">
      <c r="A113" s="691" t="s">
        <v>19</v>
      </c>
      <c r="B113" s="697"/>
      <c r="C113" s="684" t="s">
        <v>349</v>
      </c>
      <c r="D113" s="684" t="str">
        <f>IF(AND(J113=1,K113="□"),"×","〇")</f>
        <v>〇</v>
      </c>
      <c r="E113" s="685"/>
      <c r="F113" s="684">
        <f>IF(K113="□",0,1)</f>
        <v>0</v>
      </c>
      <c r="G113" s="684"/>
      <c r="H113" s="684"/>
      <c r="I113" s="122"/>
      <c r="J113" s="639" t="str">
        <f>IF('【印刷提出② 変更確認】'!AL$239&gt;=1,"該当","非該当")</f>
        <v>非該当</v>
      </c>
      <c r="K113" s="20" t="s">
        <v>101</v>
      </c>
      <c r="L113" s="159" t="s">
        <v>106</v>
      </c>
      <c r="M113" s="160"/>
      <c r="N113" s="213"/>
    </row>
    <row r="114" spans="1:14" ht="35.25" hidden="1" customHeight="1">
      <c r="A114" s="15" t="s">
        <v>21</v>
      </c>
      <c r="B114" s="12" t="s">
        <v>22</v>
      </c>
      <c r="C114" s="30"/>
      <c r="D114" s="30"/>
      <c r="E114" s="46" t="str">
        <f>IF(AND(J114="該当",SUM(F116:G116)&lt;1),K114,"OK")</f>
        <v>OK</v>
      </c>
      <c r="F114" s="30"/>
      <c r="G114" s="30"/>
      <c r="H114" s="701"/>
      <c r="I114" s="511"/>
      <c r="J114" s="640" t="str">
        <f>IF('【印刷提出② 変更確認】'!AM$239&gt;=1,"該当","非該当")</f>
        <v>非該当</v>
      </c>
      <c r="K114" s="128">
        <v>15</v>
      </c>
      <c r="L114" s="129" t="s">
        <v>298</v>
      </c>
      <c r="M114" s="131"/>
      <c r="N114" s="214"/>
    </row>
    <row r="115" spans="1:14" ht="73.5" hidden="1" customHeight="1">
      <c r="A115" s="5" t="s">
        <v>21</v>
      </c>
      <c r="I115" s="122"/>
      <c r="J115" s="639" t="str">
        <f>IF('【印刷提出② 変更確認】'!AM$239&gt;=1,"該当","非該当")</f>
        <v>非該当</v>
      </c>
      <c r="K115" s="123"/>
      <c r="L115" s="886" t="s">
        <v>508</v>
      </c>
      <c r="M115" s="887"/>
      <c r="N115" s="213"/>
    </row>
    <row r="116" spans="1:14" s="14" customFormat="1" ht="36" hidden="1" customHeight="1">
      <c r="A116" s="5" t="s">
        <v>21</v>
      </c>
      <c r="B116" s="10"/>
      <c r="C116" s="29" t="s">
        <v>349</v>
      </c>
      <c r="D116" s="29" t="str">
        <f>IF(AND(J116=1,K116="□"),"×","〇")</f>
        <v>〇</v>
      </c>
      <c r="E116" s="39"/>
      <c r="F116" s="684">
        <f>IF(K116="□",0,1)</f>
        <v>0</v>
      </c>
      <c r="G116" s="29"/>
      <c r="H116" s="684"/>
      <c r="I116" s="122"/>
      <c r="J116" s="639" t="str">
        <f>IF('【印刷提出② 変更確認】'!AM$239&gt;=1,"該当","非該当")</f>
        <v>非該当</v>
      </c>
      <c r="K116" s="20" t="s">
        <v>101</v>
      </c>
      <c r="L116" s="911" t="s">
        <v>198</v>
      </c>
      <c r="M116" s="912"/>
      <c r="N116" s="213"/>
    </row>
    <row r="117" spans="1:14" ht="35.25" hidden="1" customHeight="1">
      <c r="A117" s="711" t="s">
        <v>23</v>
      </c>
      <c r="B117" s="700" t="s">
        <v>87</v>
      </c>
      <c r="C117" s="701"/>
      <c r="D117" s="701"/>
      <c r="E117" s="698" t="str">
        <f>IF(AND(J117="該当",SUM(F119:G119)&lt;1),K117,"OK")</f>
        <v>OK</v>
      </c>
      <c r="F117" s="701"/>
      <c r="G117" s="701"/>
      <c r="H117" s="701"/>
      <c r="I117" s="511"/>
      <c r="J117" s="640" t="str">
        <f>IF('【印刷提出② 変更確認】'!AN$239&gt;=1,"該当","非該当")</f>
        <v>非該当</v>
      </c>
      <c r="K117" s="128">
        <v>16</v>
      </c>
      <c r="L117" s="129" t="s">
        <v>299</v>
      </c>
      <c r="M117" s="125"/>
      <c r="N117" s="214"/>
    </row>
    <row r="118" spans="1:14" ht="84.75" hidden="1" customHeight="1">
      <c r="A118" s="712" t="s">
        <v>23</v>
      </c>
      <c r="B118" s="697"/>
      <c r="C118" s="684"/>
      <c r="D118" s="684"/>
      <c r="E118" s="685"/>
      <c r="F118" s="684"/>
      <c r="G118" s="684"/>
      <c r="I118" s="122"/>
      <c r="J118" s="639" t="str">
        <f>IF('【印刷提出② 変更確認】'!AN$239&gt;=1,"該当","非該当")</f>
        <v>非該当</v>
      </c>
      <c r="K118" s="152"/>
      <c r="L118" s="892" t="s">
        <v>519</v>
      </c>
      <c r="M118" s="893"/>
      <c r="N118" s="213"/>
    </row>
    <row r="119" spans="1:14" s="14" customFormat="1" ht="15.75" hidden="1" customHeight="1">
      <c r="A119" s="712" t="s">
        <v>23</v>
      </c>
      <c r="B119" s="707"/>
      <c r="C119" s="684" t="s">
        <v>349</v>
      </c>
      <c r="D119" s="684" t="str">
        <f>IF(AND(J119=1,K119="□"),"×","〇")</f>
        <v>〇</v>
      </c>
      <c r="E119" s="685"/>
      <c r="F119" s="684">
        <f>IF(K119="□",0,1)</f>
        <v>0</v>
      </c>
      <c r="G119" s="684"/>
      <c r="H119" s="684"/>
      <c r="I119" s="122"/>
      <c r="J119" s="639" t="str">
        <f>IF('【印刷提出② 変更確認】'!AN$239&gt;=1,"該当","非該当")</f>
        <v>非該当</v>
      </c>
      <c r="K119" s="20" t="s">
        <v>101</v>
      </c>
      <c r="L119" s="159" t="s">
        <v>107</v>
      </c>
      <c r="M119" s="160"/>
      <c r="N119" s="213"/>
    </row>
    <row r="120" spans="1:14" ht="35.25" hidden="1" customHeight="1">
      <c r="A120" s="13" t="s">
        <v>120</v>
      </c>
      <c r="B120" s="12" t="s">
        <v>24</v>
      </c>
      <c r="C120" s="30"/>
      <c r="D120" s="30"/>
      <c r="E120" s="222" t="str">
        <f>IF(AND(J120="該当",SUM(F124:G125)&lt;1),K120,"OK")</f>
        <v>OK</v>
      </c>
      <c r="F120" s="30"/>
      <c r="G120" s="30"/>
      <c r="H120" s="701"/>
      <c r="I120" s="511"/>
      <c r="J120" s="640" t="str">
        <f>IF('【印刷提出② 変更確認】'!AO$239&gt;=1,"該当","非該当")</f>
        <v>非該当</v>
      </c>
      <c r="K120" s="128">
        <v>17</v>
      </c>
      <c r="L120" s="129" t="s">
        <v>300</v>
      </c>
      <c r="M120" s="151"/>
      <c r="N120" s="214"/>
    </row>
    <row r="121" spans="1:14" ht="86.25" hidden="1" customHeight="1">
      <c r="A121" s="6" t="s">
        <v>120</v>
      </c>
      <c r="I121" s="122"/>
      <c r="J121" s="639" t="str">
        <f>IF('【印刷提出② 変更確認】'!AO$239&gt;=1,"該当","非該当")</f>
        <v>非該当</v>
      </c>
      <c r="K121" s="152"/>
      <c r="L121" s="892" t="s">
        <v>509</v>
      </c>
      <c r="M121" s="893"/>
      <c r="N121" s="213"/>
    </row>
    <row r="122" spans="1:14" ht="31.5" hidden="1" customHeight="1" thickBot="1">
      <c r="A122" s="6" t="s">
        <v>120</v>
      </c>
      <c r="I122" s="122"/>
      <c r="J122" s="639" t="str">
        <f>IF('【印刷提出② 変更確認】'!AO$239&gt;=1,"該当","非該当")</f>
        <v>非該当</v>
      </c>
      <c r="K122" s="566"/>
      <c r="L122" s="879" t="s">
        <v>448</v>
      </c>
      <c r="M122" s="883"/>
      <c r="N122" s="213"/>
    </row>
    <row r="123" spans="1:14" ht="15.75" hidden="1" customHeight="1" thickBot="1">
      <c r="A123" s="6" t="s">
        <v>120</v>
      </c>
      <c r="I123" s="122"/>
      <c r="J123" s="639" t="str">
        <f>IF('【印刷提出② 変更確認】'!AO$239&gt;=1,"該当","非該当")</f>
        <v>非該当</v>
      </c>
      <c r="K123" s="566"/>
      <c r="L123" s="612" t="s">
        <v>414</v>
      </c>
      <c r="M123" s="613"/>
      <c r="N123" s="213"/>
    </row>
    <row r="124" spans="1:14" ht="33" hidden="1" customHeight="1">
      <c r="A124" s="6" t="s">
        <v>120</v>
      </c>
      <c r="B124" s="1"/>
      <c r="C124" s="29" t="s">
        <v>350</v>
      </c>
      <c r="D124" s="29" t="str">
        <f>IF(AND(J124=1,K124="□"),"×","〇")</f>
        <v>〇</v>
      </c>
      <c r="F124" s="29">
        <f>IF(L123="選択 【A】",1,0)</f>
        <v>0</v>
      </c>
      <c r="I124" s="122"/>
      <c r="J124" s="639" t="str">
        <f>IF('【印刷提出② 変更確認】'!AO$239&gt;=1,"該当","非該当")</f>
        <v>非該当</v>
      </c>
      <c r="K124" s="614" t="s">
        <v>413</v>
      </c>
      <c r="L124" s="894" t="s">
        <v>423</v>
      </c>
      <c r="M124" s="895"/>
      <c r="N124" s="213"/>
    </row>
    <row r="125" spans="1:14" s="14" customFormat="1" ht="15.75" hidden="1" customHeight="1">
      <c r="A125" s="6" t="s">
        <v>120</v>
      </c>
      <c r="B125" s="10"/>
      <c r="C125" s="29" t="s">
        <v>351</v>
      </c>
      <c r="D125" s="29" t="str">
        <f>IF(AND(J125=1,K125="□"),"×","〇")</f>
        <v>〇</v>
      </c>
      <c r="E125" s="39"/>
      <c r="F125" s="29">
        <f>IF(L123="選択 【B】",1,0)</f>
        <v>0</v>
      </c>
      <c r="G125" s="29"/>
      <c r="H125" s="684"/>
      <c r="I125" s="122"/>
      <c r="J125" s="639" t="str">
        <f>IF('【印刷提出② 変更確認】'!AO$239&gt;=1,"該当","非該当")</f>
        <v>非該当</v>
      </c>
      <c r="K125" s="615" t="s">
        <v>413</v>
      </c>
      <c r="L125" s="881" t="s">
        <v>424</v>
      </c>
      <c r="M125" s="882"/>
      <c r="N125" s="213"/>
    </row>
    <row r="126" spans="1:14" ht="35.25" hidden="1" customHeight="1">
      <c r="A126" s="699" t="s">
        <v>25</v>
      </c>
      <c r="B126" s="700" t="s">
        <v>26</v>
      </c>
      <c r="C126" s="701"/>
      <c r="D126" s="701"/>
      <c r="E126" s="698" t="str">
        <f>IF(AND(J126="該当",SUM(F128:G128)&lt;1),K126,"OK")</f>
        <v>OK</v>
      </c>
      <c r="F126" s="701"/>
      <c r="G126" s="701"/>
      <c r="H126" s="701"/>
      <c r="I126" s="511"/>
      <c r="J126" s="640" t="str">
        <f>IF('【印刷提出② 変更確認】'!AP$239&gt;=1,"該当","非該当")</f>
        <v>非該当</v>
      </c>
      <c r="K126" s="128">
        <v>18</v>
      </c>
      <c r="L126" s="129" t="s">
        <v>301</v>
      </c>
      <c r="M126" s="151"/>
      <c r="N126" s="214"/>
    </row>
    <row r="127" spans="1:14" ht="288.75" hidden="1" customHeight="1">
      <c r="A127" s="691" t="s">
        <v>25</v>
      </c>
      <c r="B127" s="697"/>
      <c r="C127" s="684"/>
      <c r="D127" s="684"/>
      <c r="E127" s="685"/>
      <c r="F127" s="684"/>
      <c r="G127" s="684"/>
      <c r="I127" s="122"/>
      <c r="J127" s="639" t="str">
        <f>IF('【印刷提出② 変更確認】'!AP$239&gt;=1,"該当","非該当")</f>
        <v>非該当</v>
      </c>
      <c r="K127" s="152"/>
      <c r="L127" s="886" t="s">
        <v>510</v>
      </c>
      <c r="M127" s="887"/>
      <c r="N127" s="213"/>
    </row>
    <row r="128" spans="1:14" s="14" customFormat="1" ht="36" hidden="1" customHeight="1">
      <c r="A128" s="691" t="s">
        <v>25</v>
      </c>
      <c r="B128" s="697"/>
      <c r="C128" s="684" t="s">
        <v>349</v>
      </c>
      <c r="D128" s="684" t="str">
        <f>IF(AND(J128=1,K128="□"),"×","〇")</f>
        <v>〇</v>
      </c>
      <c r="E128" s="685"/>
      <c r="F128" s="684">
        <f>IF(K128="□",0,1)</f>
        <v>0</v>
      </c>
      <c r="G128" s="684"/>
      <c r="H128" s="684"/>
      <c r="I128" s="122"/>
      <c r="J128" s="639" t="str">
        <f>IF('【印刷提出② 変更確認】'!AP$239&gt;=1,"該当","非該当")</f>
        <v>非該当</v>
      </c>
      <c r="K128" s="23" t="s">
        <v>101</v>
      </c>
      <c r="L128" s="896" t="s">
        <v>462</v>
      </c>
      <c r="M128" s="897"/>
      <c r="N128" s="213"/>
    </row>
    <row r="129" spans="1:14" ht="35.25" hidden="1" customHeight="1">
      <c r="A129" s="15" t="s">
        <v>121</v>
      </c>
      <c r="B129" s="12" t="s">
        <v>27</v>
      </c>
      <c r="C129" s="30"/>
      <c r="D129" s="30"/>
      <c r="E129" s="222" t="str">
        <f>IF(AND(J129="該当",SUM(F133:G134)&lt;1),K129,"OK")</f>
        <v>OK</v>
      </c>
      <c r="F129" s="30"/>
      <c r="G129" s="30"/>
      <c r="H129" s="701"/>
      <c r="I129" s="511"/>
      <c r="J129" s="640" t="str">
        <f>IF('【印刷提出② 変更確認】'!AQ$239&gt;=1,"該当","非該当")</f>
        <v>非該当</v>
      </c>
      <c r="K129" s="128">
        <v>19</v>
      </c>
      <c r="L129" s="129" t="s">
        <v>302</v>
      </c>
      <c r="M129" s="125"/>
      <c r="N129" s="214"/>
    </row>
    <row r="130" spans="1:14" ht="31.5" hidden="1" customHeight="1">
      <c r="A130" s="5" t="s">
        <v>121</v>
      </c>
      <c r="I130" s="122"/>
      <c r="J130" s="639" t="str">
        <f>IF('【印刷提出② 変更確認】'!AQ$239&gt;=1,"該当","非該当")</f>
        <v>非該当</v>
      </c>
      <c r="K130" s="152"/>
      <c r="L130" s="886" t="s">
        <v>520</v>
      </c>
      <c r="M130" s="887"/>
      <c r="N130" s="213"/>
    </row>
    <row r="131" spans="1:14" ht="31.5" hidden="1" customHeight="1" thickBot="1">
      <c r="A131" s="5" t="s">
        <v>121</v>
      </c>
      <c r="I131" s="122"/>
      <c r="J131" s="639" t="str">
        <f>IF('【印刷提出② 変更確認】'!AQ$239&gt;=1,"該当","非該当")</f>
        <v>非該当</v>
      </c>
      <c r="K131" s="566"/>
      <c r="L131" s="879" t="s">
        <v>448</v>
      </c>
      <c r="M131" s="883"/>
      <c r="N131" s="213"/>
    </row>
    <row r="132" spans="1:14" ht="15.75" hidden="1" customHeight="1" thickBot="1">
      <c r="A132" s="5" t="s">
        <v>121</v>
      </c>
      <c r="I132" s="122"/>
      <c r="J132" s="639" t="str">
        <f>IF('【印刷提出② 変更確認】'!AQ$239&gt;=1,"該当","非該当")</f>
        <v>非該当</v>
      </c>
      <c r="K132" s="566"/>
      <c r="L132" s="612" t="s">
        <v>414</v>
      </c>
      <c r="M132" s="613"/>
      <c r="N132" s="213"/>
    </row>
    <row r="133" spans="1:14" ht="35.25" hidden="1" customHeight="1">
      <c r="A133" s="5" t="s">
        <v>121</v>
      </c>
      <c r="B133" s="621"/>
      <c r="C133" s="29" t="s">
        <v>350</v>
      </c>
      <c r="D133" s="29" t="str">
        <f>IF(AND(J133=1,K133="□"),"×","〇")</f>
        <v>〇</v>
      </c>
      <c r="F133" s="29">
        <f>IF(L132="選択 【A】",1,0)</f>
        <v>0</v>
      </c>
      <c r="I133" s="122"/>
      <c r="J133" s="639" t="str">
        <f>IF('【印刷提出② 変更確認】'!AQ$239&gt;=1,"該当","非該当")</f>
        <v>非該当</v>
      </c>
      <c r="K133" s="614" t="s">
        <v>413</v>
      </c>
      <c r="L133" s="888" t="s">
        <v>521</v>
      </c>
      <c r="M133" s="889"/>
      <c r="N133" s="213"/>
    </row>
    <row r="134" spans="1:14" s="14" customFormat="1" ht="15.75" hidden="1" customHeight="1">
      <c r="A134" s="5" t="s">
        <v>121</v>
      </c>
      <c r="B134" s="10"/>
      <c r="C134" s="29" t="s">
        <v>351</v>
      </c>
      <c r="D134" s="29" t="str">
        <f>IF(AND(J134=1,K134="□"),"×","〇")</f>
        <v>〇</v>
      </c>
      <c r="E134" s="39"/>
      <c r="F134" s="29">
        <f>IF(L132="選択 【B】",1,0)</f>
        <v>0</v>
      </c>
      <c r="G134" s="29"/>
      <c r="H134" s="684"/>
      <c r="I134" s="122"/>
      <c r="J134" s="639" t="str">
        <f>IF('【印刷提出② 変更確認】'!AQ$239&gt;=1,"該当","非該当")</f>
        <v>非該当</v>
      </c>
      <c r="K134" s="615" t="s">
        <v>413</v>
      </c>
      <c r="L134" s="161" t="s">
        <v>425</v>
      </c>
      <c r="M134" s="162"/>
      <c r="N134" s="213"/>
    </row>
    <row r="135" spans="1:14" ht="35.25" hidden="1" customHeight="1">
      <c r="A135" s="13" t="s">
        <v>122</v>
      </c>
      <c r="B135" s="12" t="s">
        <v>28</v>
      </c>
      <c r="C135" s="30"/>
      <c r="D135" s="30"/>
      <c r="E135" s="222" t="str">
        <f>IF(AND(J135="該当",SUM(F137:G137)&lt;1),K135,"OK")</f>
        <v>OK</v>
      </c>
      <c r="F135" s="30"/>
      <c r="G135" s="30"/>
      <c r="H135" s="701"/>
      <c r="I135" s="511"/>
      <c r="J135" s="640" t="str">
        <f>IF('【印刷提出② 変更確認】'!AR$239&gt;=1,"該当","非該当")</f>
        <v>非該当</v>
      </c>
      <c r="K135" s="128">
        <v>20</v>
      </c>
      <c r="L135" s="129" t="s">
        <v>463</v>
      </c>
      <c r="M135" s="151"/>
      <c r="N135" s="214"/>
    </row>
    <row r="136" spans="1:14" ht="31.5" hidden="1" customHeight="1">
      <c r="A136" s="13" t="s">
        <v>122</v>
      </c>
      <c r="I136" s="122"/>
      <c r="J136" s="639" t="str">
        <f>IF('【印刷提出② 変更確認】'!AR$239&gt;=1,"該当","非該当")</f>
        <v>非該当</v>
      </c>
      <c r="K136" s="152"/>
      <c r="L136" s="886" t="s">
        <v>464</v>
      </c>
      <c r="M136" s="887"/>
      <c r="N136" s="213"/>
    </row>
    <row r="137" spans="1:14" s="14" customFormat="1" ht="15.75" hidden="1" customHeight="1">
      <c r="A137" s="6" t="s">
        <v>122</v>
      </c>
      <c r="B137" s="10"/>
      <c r="C137" s="684" t="s">
        <v>349</v>
      </c>
      <c r="D137" s="29" t="str">
        <f>IF(AND(J137=1,K137="□"),"×","〇")</f>
        <v>〇</v>
      </c>
      <c r="E137" s="39"/>
      <c r="F137" s="29">
        <f>IF(K137="□",0,1)</f>
        <v>0</v>
      </c>
      <c r="G137" s="29"/>
      <c r="H137" s="684"/>
      <c r="I137" s="122"/>
      <c r="J137" s="639" t="str">
        <f>IF('【印刷提出② 変更確認】'!AR$239&gt;=1,"該当","非該当")</f>
        <v>非該当</v>
      </c>
      <c r="K137" s="20" t="s">
        <v>101</v>
      </c>
      <c r="L137" s="881" t="s">
        <v>465</v>
      </c>
      <c r="M137" s="882"/>
      <c r="N137" s="213"/>
    </row>
    <row r="138" spans="1:14" ht="35.25" hidden="1" customHeight="1">
      <c r="A138" s="711" t="s">
        <v>123</v>
      </c>
      <c r="B138" s="700" t="s">
        <v>29</v>
      </c>
      <c r="C138" s="701"/>
      <c r="D138" s="701"/>
      <c r="E138" s="713" t="str">
        <f>IF(AND(J138="該当",SUM(G145:G148)&lt;3,SUM(F142:F143)&lt;2),K138,"OK")</f>
        <v>OK</v>
      </c>
      <c r="F138" s="701"/>
      <c r="G138" s="701"/>
      <c r="H138" s="701"/>
      <c r="I138" s="511"/>
      <c r="J138" s="640" t="str">
        <f>IF('【印刷提出② 変更確認】'!AS$239&gt;=1,"該当","非該当")</f>
        <v>非該当</v>
      </c>
      <c r="K138" s="128">
        <v>21</v>
      </c>
      <c r="L138" s="129" t="s">
        <v>303</v>
      </c>
      <c r="M138" s="131"/>
      <c r="N138" s="214"/>
    </row>
    <row r="139" spans="1:14" ht="98.25" hidden="1" customHeight="1">
      <c r="A139" s="712" t="s">
        <v>123</v>
      </c>
      <c r="B139" s="697"/>
      <c r="C139" s="684"/>
      <c r="D139" s="684"/>
      <c r="E139" s="685"/>
      <c r="F139" s="684"/>
      <c r="G139" s="684"/>
      <c r="I139" s="122"/>
      <c r="J139" s="639" t="str">
        <f>IF('【印刷提出② 変更確認】'!AS$239&gt;=1,"該当","非該当")</f>
        <v>非該当</v>
      </c>
      <c r="K139" s="123"/>
      <c r="L139" s="886" t="s">
        <v>431</v>
      </c>
      <c r="M139" s="887"/>
      <c r="N139" s="213"/>
    </row>
    <row r="140" spans="1:14" ht="31.5" hidden="1" customHeight="1" thickBot="1">
      <c r="A140" s="712" t="s">
        <v>123</v>
      </c>
      <c r="B140" s="697"/>
      <c r="C140" s="684"/>
      <c r="D140" s="684"/>
      <c r="E140" s="685"/>
      <c r="F140" s="684"/>
      <c r="G140" s="684"/>
      <c r="I140" s="122"/>
      <c r="J140" s="639" t="str">
        <f>IF('【印刷提出② 変更確認】'!AS$239&gt;=1,"該当","非該当")</f>
        <v>非該当</v>
      </c>
      <c r="K140" s="566"/>
      <c r="L140" s="879" t="s">
        <v>447</v>
      </c>
      <c r="M140" s="883"/>
      <c r="N140" s="213"/>
    </row>
    <row r="141" spans="1:14" ht="15.75" hidden="1" customHeight="1" thickBot="1">
      <c r="A141" s="712" t="s">
        <v>123</v>
      </c>
      <c r="B141" s="697"/>
      <c r="C141" s="684"/>
      <c r="D141" s="684"/>
      <c r="E141" s="685"/>
      <c r="F141" s="684"/>
      <c r="G141" s="684"/>
      <c r="I141" s="122"/>
      <c r="J141" s="639" t="str">
        <f>IF('【印刷提出② 変更確認】'!AS$239&gt;=1,"該当","非該当")</f>
        <v>非該当</v>
      </c>
      <c r="K141" s="566"/>
      <c r="L141" s="612" t="s">
        <v>414</v>
      </c>
      <c r="M141" s="613"/>
      <c r="N141" s="213"/>
    </row>
    <row r="142" spans="1:14" ht="15.75" hidden="1" customHeight="1">
      <c r="A142" s="712" t="s">
        <v>123</v>
      </c>
      <c r="B142" s="707"/>
      <c r="C142" s="684" t="s">
        <v>350</v>
      </c>
      <c r="D142" s="684" t="str">
        <f>IF(AND(J142=1,K142="□"),"×","〇")</f>
        <v>〇</v>
      </c>
      <c r="E142" s="685"/>
      <c r="F142" s="684">
        <f>IF(L141="選択 【A】",1,0)</f>
        <v>0</v>
      </c>
      <c r="G142" s="684"/>
      <c r="I142" s="122"/>
      <c r="J142" s="639" t="str">
        <f>IF('【印刷提出② 変更確認】'!AS$239&gt;=1,"該当","非該当")</f>
        <v>非該当</v>
      </c>
      <c r="K142" s="614" t="s">
        <v>413</v>
      </c>
      <c r="L142" s="890" t="s">
        <v>426</v>
      </c>
      <c r="M142" s="891"/>
      <c r="N142" s="213"/>
    </row>
    <row r="143" spans="1:14" ht="31.5" hidden="1" customHeight="1">
      <c r="A143" s="712" t="s">
        <v>123</v>
      </c>
      <c r="B143" s="697"/>
      <c r="C143" s="684" t="s">
        <v>351</v>
      </c>
      <c r="D143" s="684" t="str">
        <f>IF(AND(J143=1,K143="□"),"×","〇")</f>
        <v>〇</v>
      </c>
      <c r="E143" s="685"/>
      <c r="F143" s="684">
        <f>IF(L141="選択 【B】",1,0)</f>
        <v>0</v>
      </c>
      <c r="G143" s="684"/>
      <c r="I143" s="122"/>
      <c r="J143" s="639" t="str">
        <f>IF('【印刷提出② 変更確認】'!AS$239&gt;=1,"該当","非該当")</f>
        <v>非該当</v>
      </c>
      <c r="K143" s="615" t="s">
        <v>413</v>
      </c>
      <c r="L143" s="908" t="s">
        <v>430</v>
      </c>
      <c r="M143" s="909"/>
      <c r="N143" s="213"/>
    </row>
    <row r="144" spans="1:14" hidden="1">
      <c r="A144" s="712" t="s">
        <v>123</v>
      </c>
      <c r="B144" s="697"/>
      <c r="C144" s="684"/>
      <c r="D144" s="684"/>
      <c r="E144" s="685"/>
      <c r="F144" s="684"/>
      <c r="G144" s="684"/>
      <c r="I144" s="122"/>
      <c r="J144" s="639" t="str">
        <f>IF('【印刷提出② 変更確認】'!AS$239&gt;=1,"該当","非該当")</f>
        <v>非該当</v>
      </c>
      <c r="K144" s="133"/>
      <c r="L144" s="163" t="s">
        <v>260</v>
      </c>
      <c r="M144" s="164"/>
      <c r="N144" s="213"/>
    </row>
    <row r="145" spans="1:14" hidden="1">
      <c r="A145" s="712" t="s">
        <v>123</v>
      </c>
      <c r="B145" s="697"/>
      <c r="C145" s="684" t="s">
        <v>349</v>
      </c>
      <c r="D145" s="684" t="str">
        <f>IF(AND(J145=1,M145="直接入力してください"),"×","〇")</f>
        <v>〇</v>
      </c>
      <c r="E145" s="685"/>
      <c r="F145" s="684"/>
      <c r="G145" s="706">
        <f>IF(M145="日付：",0,1)</f>
        <v>0</v>
      </c>
      <c r="H145" s="706"/>
      <c r="I145" s="122"/>
      <c r="J145" s="639" t="str">
        <f>IF('【印刷提出② 変更確認】'!AS$239&gt;=1,"該当","非該当")</f>
        <v>非該当</v>
      </c>
      <c r="K145" s="133"/>
      <c r="L145" s="28" t="s">
        <v>254</v>
      </c>
      <c r="M145" s="106" t="s">
        <v>258</v>
      </c>
      <c r="N145" s="213"/>
    </row>
    <row r="146" spans="1:14" s="113" customFormat="1" hidden="1">
      <c r="A146" s="712" t="s">
        <v>123</v>
      </c>
      <c r="B146" s="697"/>
      <c r="C146" s="684" t="s">
        <v>349</v>
      </c>
      <c r="D146" s="684" t="str">
        <f>IF(AND(J146=1,M146="自治体名：　　　　　/担当課：　　　　　　　/担当者名："),"×","〇")</f>
        <v>〇</v>
      </c>
      <c r="E146" s="685"/>
      <c r="F146" s="684"/>
      <c r="G146" s="706">
        <f>IF(M146="自治体名：　　　　　/担当課：　　　　　　　/担当者名：",0,1)</f>
        <v>0</v>
      </c>
      <c r="H146" s="706"/>
      <c r="I146" s="122"/>
      <c r="J146" s="639" t="str">
        <f>IF('【印刷提出② 変更確認】'!AS$239&gt;=1,"該当","非該当")</f>
        <v>非該当</v>
      </c>
      <c r="K146" s="133"/>
      <c r="L146" s="102" t="s">
        <v>130</v>
      </c>
      <c r="M146" s="101" t="s">
        <v>131</v>
      </c>
      <c r="N146" s="213"/>
    </row>
    <row r="147" spans="1:14" ht="15.75" hidden="1" customHeight="1">
      <c r="A147" s="712" t="s">
        <v>123</v>
      </c>
      <c r="B147" s="697"/>
      <c r="C147" s="684"/>
      <c r="D147" s="684"/>
      <c r="E147" s="685"/>
      <c r="F147" s="684"/>
      <c r="G147" s="684"/>
      <c r="I147" s="122"/>
      <c r="J147" s="639" t="str">
        <f>IF('【印刷提出② 変更確認】'!AS$239&gt;=1,"該当","非該当")</f>
        <v>非該当</v>
      </c>
      <c r="K147" s="133"/>
      <c r="L147" s="134" t="s">
        <v>95</v>
      </c>
      <c r="M147" s="135"/>
      <c r="N147" s="213"/>
    </row>
    <row r="148" spans="1:14" s="14" customFormat="1" ht="36" hidden="1" customHeight="1">
      <c r="A148" s="712" t="s">
        <v>123</v>
      </c>
      <c r="B148" s="697"/>
      <c r="C148" s="684" t="s">
        <v>349</v>
      </c>
      <c r="D148" s="684" t="str">
        <f>IF(AND(J148=1,L148="直接入力してください"),"×","〇")</f>
        <v>〇</v>
      </c>
      <c r="E148" s="685"/>
      <c r="F148" s="684"/>
      <c r="G148" s="706">
        <f>IF(L148="直接入力してください",0,1)</f>
        <v>0</v>
      </c>
      <c r="H148" s="706"/>
      <c r="I148" s="122"/>
      <c r="J148" s="639" t="str">
        <f>IF('【印刷提出② 変更確認】'!AS$239&gt;=1,"該当","非該当")</f>
        <v>非該当</v>
      </c>
      <c r="K148" s="139"/>
      <c r="L148" s="906" t="s">
        <v>108</v>
      </c>
      <c r="M148" s="907"/>
      <c r="N148" s="213"/>
    </row>
    <row r="149" spans="1:14" ht="35.25" hidden="1" customHeight="1">
      <c r="A149" s="13" t="s">
        <v>146</v>
      </c>
      <c r="B149" s="12" t="s">
        <v>30</v>
      </c>
      <c r="C149" s="30"/>
      <c r="D149" s="30"/>
      <c r="E149" s="222" t="str">
        <f>IF(AND(J149="該当",SUM(F153:G154)&lt;1),K149,"OK")</f>
        <v>OK</v>
      </c>
      <c r="F149" s="30"/>
      <c r="G149" s="30"/>
      <c r="H149" s="701"/>
      <c r="I149" s="511"/>
      <c r="J149" s="640" t="str">
        <f>IF('【印刷提出② 変更確認】'!AT$239&gt;=1,"該当","非該当")</f>
        <v>非該当</v>
      </c>
      <c r="K149" s="128">
        <v>22</v>
      </c>
      <c r="L149" s="129" t="s">
        <v>304</v>
      </c>
      <c r="M149" s="130"/>
      <c r="N149" s="214"/>
    </row>
    <row r="150" spans="1:14" ht="31.5" hidden="1" customHeight="1">
      <c r="A150" s="13" t="s">
        <v>146</v>
      </c>
      <c r="I150" s="122"/>
      <c r="J150" s="639" t="str">
        <f>IF('【印刷提出② 変更確認】'!AT$239&gt;=1,"該当","非該当")</f>
        <v>非該当</v>
      </c>
      <c r="K150" s="123"/>
      <c r="L150" s="886" t="s">
        <v>319</v>
      </c>
      <c r="M150" s="887"/>
      <c r="N150" s="213"/>
    </row>
    <row r="151" spans="1:14" ht="31.5" hidden="1" customHeight="1" thickBot="1">
      <c r="A151" s="13" t="s">
        <v>146</v>
      </c>
      <c r="I151" s="122"/>
      <c r="J151" s="639" t="str">
        <f>IF('【印刷提出② 変更確認】'!AT$239&gt;=1,"該当","非該当")</f>
        <v>非該当</v>
      </c>
      <c r="K151" s="566"/>
      <c r="L151" s="879" t="s">
        <v>448</v>
      </c>
      <c r="M151" s="883"/>
      <c r="N151" s="213"/>
    </row>
    <row r="152" spans="1:14" ht="15.75" hidden="1" customHeight="1" thickBot="1">
      <c r="A152" s="13" t="s">
        <v>146</v>
      </c>
      <c r="I152" s="122"/>
      <c r="J152" s="639" t="str">
        <f>IF('【印刷提出② 変更確認】'!AT$239&gt;=1,"該当","非該当")</f>
        <v>非該当</v>
      </c>
      <c r="K152" s="566"/>
      <c r="L152" s="612" t="s">
        <v>412</v>
      </c>
      <c r="M152" s="613"/>
      <c r="N152" s="213"/>
    </row>
    <row r="153" spans="1:14" hidden="1">
      <c r="A153" s="13" t="s">
        <v>146</v>
      </c>
      <c r="B153" s="1"/>
      <c r="C153" s="29" t="s">
        <v>350</v>
      </c>
      <c r="D153" s="29" t="str">
        <f>IF(AND(J153=1,K153="□"),"×","〇")</f>
        <v>〇</v>
      </c>
      <c r="F153" s="29">
        <f>IF(L152="選択 【A】",1,0)</f>
        <v>0</v>
      </c>
      <c r="I153" s="122"/>
      <c r="J153" s="639" t="str">
        <f>IF('【印刷提出② 変更確認】'!AT$239&gt;=1,"該当","非該当")</f>
        <v>非該当</v>
      </c>
      <c r="K153" s="614" t="s">
        <v>413</v>
      </c>
      <c r="L153" s="221" t="s">
        <v>244</v>
      </c>
      <c r="M153" s="158"/>
      <c r="N153" s="213"/>
    </row>
    <row r="154" spans="1:14" s="14" customFormat="1" ht="15.75" hidden="1" customHeight="1">
      <c r="A154" s="13" t="s">
        <v>146</v>
      </c>
      <c r="B154" s="10"/>
      <c r="C154" s="29" t="s">
        <v>351</v>
      </c>
      <c r="D154" s="29" t="str">
        <f>IF(AND(J154=1,K154="□"),"×","〇")</f>
        <v>〇</v>
      </c>
      <c r="E154" s="39"/>
      <c r="F154" s="29">
        <f>IF(L152="選択 【B】",1,0)</f>
        <v>0</v>
      </c>
      <c r="G154" s="29"/>
      <c r="H154" s="684"/>
      <c r="I154" s="122"/>
      <c r="J154" s="639" t="str">
        <f>IF('【印刷提出② 変更確認】'!AT$239&gt;=1,"該当","非該当")</f>
        <v>非該当</v>
      </c>
      <c r="K154" s="615" t="s">
        <v>413</v>
      </c>
      <c r="L154" s="155" t="s">
        <v>245</v>
      </c>
      <c r="M154" s="156"/>
      <c r="N154" s="213"/>
    </row>
    <row r="155" spans="1:14" ht="30" hidden="1" customHeight="1">
      <c r="A155" s="711" t="s">
        <v>31</v>
      </c>
      <c r="B155" s="700" t="s">
        <v>32</v>
      </c>
      <c r="C155" s="701"/>
      <c r="D155" s="701"/>
      <c r="E155" s="698" t="str">
        <f>IF(AND(J155="該当",SUM(F157:G157)&lt;1),K155,"OK")</f>
        <v>OK</v>
      </c>
      <c r="F155" s="701"/>
      <c r="G155" s="701"/>
      <c r="H155" s="701"/>
      <c r="I155" s="511"/>
      <c r="J155" s="640" t="str">
        <f>IF('【印刷提出② 変更確認】'!AU$239&gt;=1,"該当","非該当")</f>
        <v>非該当</v>
      </c>
      <c r="K155" s="128">
        <v>23</v>
      </c>
      <c r="L155" s="129" t="s">
        <v>305</v>
      </c>
      <c r="M155" s="151"/>
      <c r="N155" s="214"/>
    </row>
    <row r="156" spans="1:14" hidden="1">
      <c r="A156" s="712" t="s">
        <v>31</v>
      </c>
      <c r="B156" s="697"/>
      <c r="C156" s="684"/>
      <c r="D156" s="684"/>
      <c r="E156" s="685"/>
      <c r="F156" s="684"/>
      <c r="G156" s="684"/>
      <c r="I156" s="122"/>
      <c r="J156" s="639" t="str">
        <f>IF('【印刷提出② 変更確認】'!AU$239&gt;=1,"該当","非該当")</f>
        <v>非該当</v>
      </c>
      <c r="K156" s="152"/>
      <c r="L156" s="886" t="s">
        <v>320</v>
      </c>
      <c r="M156" s="887"/>
      <c r="N156" s="213"/>
    </row>
    <row r="157" spans="1:14" s="132" customFormat="1" ht="15.75" hidden="1" customHeight="1">
      <c r="A157" s="712" t="s">
        <v>31</v>
      </c>
      <c r="B157" s="697"/>
      <c r="C157" s="684" t="s">
        <v>349</v>
      </c>
      <c r="D157" s="684" t="str">
        <f>IF(AND(J157=1,K157="□"),"×","〇")</f>
        <v>〇</v>
      </c>
      <c r="E157" s="685"/>
      <c r="F157" s="684">
        <f>IF(K157="□",0,1)</f>
        <v>0</v>
      </c>
      <c r="G157" s="684"/>
      <c r="H157" s="684"/>
      <c r="I157" s="122"/>
      <c r="J157" s="639" t="str">
        <f>IF('【印刷提出② 変更確認】'!AU$239&gt;=1,"該当","非該当")</f>
        <v>非該当</v>
      </c>
      <c r="K157" s="20" t="s">
        <v>101</v>
      </c>
      <c r="L157" s="159" t="s">
        <v>246</v>
      </c>
      <c r="M157" s="160"/>
      <c r="N157" s="213"/>
    </row>
    <row r="158" spans="1:14" s="113" customFormat="1" ht="35.25" hidden="1" customHeight="1">
      <c r="A158" s="124" t="s">
        <v>40</v>
      </c>
      <c r="B158" s="125" t="s">
        <v>64</v>
      </c>
      <c r="C158" s="126"/>
      <c r="D158" s="126"/>
      <c r="E158" s="127" t="str">
        <f>IF(AND(J158="該当",SUM(F160:G160)&lt;1),K158,"OK")</f>
        <v>OK</v>
      </c>
      <c r="F158" s="126"/>
      <c r="G158" s="126"/>
      <c r="H158" s="701"/>
      <c r="I158" s="511"/>
      <c r="J158" s="640" t="str">
        <f>IF('【印刷提出② 変更確認】'!AV$239&gt;=1,"該当","非該当")</f>
        <v>非該当</v>
      </c>
      <c r="K158" s="128">
        <v>24</v>
      </c>
      <c r="L158" s="129" t="s">
        <v>305</v>
      </c>
      <c r="M158" s="131"/>
      <c r="N158" s="214"/>
    </row>
    <row r="159" spans="1:14" hidden="1">
      <c r="A159" s="114" t="s">
        <v>40</v>
      </c>
      <c r="B159" s="115"/>
      <c r="C159" s="116"/>
      <c r="D159" s="116"/>
      <c r="E159" s="117"/>
      <c r="F159" s="116"/>
      <c r="G159" s="116"/>
      <c r="I159" s="122"/>
      <c r="J159" s="639" t="str">
        <f>IF('【印刷提出② 変更確認】'!AV$239&gt;=1,"該当","非該当")</f>
        <v>非該当</v>
      </c>
      <c r="K159" s="123"/>
      <c r="L159" s="886" t="s">
        <v>321</v>
      </c>
      <c r="M159" s="887"/>
      <c r="N159" s="213"/>
    </row>
    <row r="160" spans="1:14" s="14" customFormat="1" ht="15.75" hidden="1" customHeight="1">
      <c r="A160" s="6" t="s">
        <v>40</v>
      </c>
      <c r="B160" s="10"/>
      <c r="C160" s="29" t="s">
        <v>349</v>
      </c>
      <c r="D160" s="29" t="str">
        <f>IF(AND(J160=1,K160="□"),"×","〇")</f>
        <v>〇</v>
      </c>
      <c r="E160" s="39"/>
      <c r="F160" s="29">
        <f>IF(K160="□",0,1)</f>
        <v>0</v>
      </c>
      <c r="G160" s="29"/>
      <c r="H160" s="684"/>
      <c r="I160" s="122"/>
      <c r="J160" s="639" t="str">
        <f>IF('【印刷提出② 変更確認】'!AV$239&gt;=1,"該当","非該当")</f>
        <v>非該当</v>
      </c>
      <c r="K160" s="20" t="s">
        <v>101</v>
      </c>
      <c r="L160" s="26" t="s">
        <v>246</v>
      </c>
      <c r="M160" s="55"/>
      <c r="N160" s="213"/>
    </row>
    <row r="161" spans="1:14" ht="35.25" hidden="1" customHeight="1">
      <c r="A161" s="711" t="s">
        <v>124</v>
      </c>
      <c r="B161" s="700" t="s">
        <v>411</v>
      </c>
      <c r="C161" s="701"/>
      <c r="D161" s="701"/>
      <c r="E161" s="714" t="str">
        <f>IF(AND(J161="該当",SUM(F165:G167)&lt;1),K161,"OK")</f>
        <v>OK</v>
      </c>
      <c r="F161" s="701"/>
      <c r="G161" s="701"/>
      <c r="H161" s="701"/>
      <c r="I161" s="511"/>
      <c r="J161" s="640" t="str">
        <f>IF('【印刷提出② 変更確認】'!AW$239&gt;=1,"該当","非該当")</f>
        <v>非該当</v>
      </c>
      <c r="K161" s="128">
        <v>25</v>
      </c>
      <c r="L161" s="129" t="s">
        <v>306</v>
      </c>
      <c r="M161" s="131"/>
      <c r="N161" s="214"/>
    </row>
    <row r="162" spans="1:14" ht="67.5" hidden="1" customHeight="1">
      <c r="A162" s="712" t="s">
        <v>124</v>
      </c>
      <c r="B162" s="697"/>
      <c r="C162" s="684"/>
      <c r="D162" s="684"/>
      <c r="E162" s="685"/>
      <c r="F162" s="684"/>
      <c r="G162" s="684"/>
      <c r="I162" s="122"/>
      <c r="J162" s="639" t="str">
        <f>IF('【印刷提出② 変更確認】'!AW$239&gt;=1,"該当","非該当")</f>
        <v>非該当</v>
      </c>
      <c r="K162" s="123"/>
      <c r="L162" s="886" t="s">
        <v>522</v>
      </c>
      <c r="M162" s="887"/>
      <c r="N162" s="213"/>
    </row>
    <row r="163" spans="1:14" ht="31.5" hidden="1" customHeight="1" thickBot="1">
      <c r="A163" s="712" t="s">
        <v>124</v>
      </c>
      <c r="B163" s="697"/>
      <c r="C163" s="684"/>
      <c r="D163" s="684"/>
      <c r="E163" s="685"/>
      <c r="F163" s="684"/>
      <c r="G163" s="684"/>
      <c r="I163" s="122"/>
      <c r="J163" s="639" t="str">
        <f>IF('【印刷提出② 変更確認】'!AW$239&gt;=1,"該当","非該当")</f>
        <v>非該当</v>
      </c>
      <c r="K163" s="566"/>
      <c r="L163" s="879" t="s">
        <v>449</v>
      </c>
      <c r="M163" s="880"/>
      <c r="N163" s="213"/>
    </row>
    <row r="164" spans="1:14" ht="15.75" hidden="1" customHeight="1" thickBot="1">
      <c r="A164" s="712" t="s">
        <v>124</v>
      </c>
      <c r="B164" s="697"/>
      <c r="C164" s="684"/>
      <c r="D164" s="684"/>
      <c r="E164" s="685"/>
      <c r="F164" s="684"/>
      <c r="G164" s="684"/>
      <c r="I164" s="122"/>
      <c r="J164" s="639" t="str">
        <f>IF('【印刷提出② 変更確認】'!AW$239&gt;=1,"該当","非該当")</f>
        <v>非該当</v>
      </c>
      <c r="K164" s="566"/>
      <c r="L164" s="612" t="s">
        <v>414</v>
      </c>
      <c r="M164" s="613"/>
      <c r="N164" s="213"/>
    </row>
    <row r="165" spans="1:14" hidden="1">
      <c r="A165" s="712" t="s">
        <v>124</v>
      </c>
      <c r="B165" s="697"/>
      <c r="C165" s="684" t="s">
        <v>350</v>
      </c>
      <c r="D165" s="684" t="str">
        <f>IF(AND(J165=1,K165="□"),"×","〇")</f>
        <v>〇</v>
      </c>
      <c r="E165" s="685"/>
      <c r="F165" s="684">
        <f>IF(L164="選択 【A】",1,0)</f>
        <v>0</v>
      </c>
      <c r="G165" s="684"/>
      <c r="I165" s="122"/>
      <c r="J165" s="639" t="str">
        <f>IF('【印刷提出② 変更確認】'!AW$239&gt;=1,"該当","非該当")</f>
        <v>非該当</v>
      </c>
      <c r="K165" s="629" t="s">
        <v>432</v>
      </c>
      <c r="L165" s="142" t="s">
        <v>427</v>
      </c>
      <c r="M165" s="143"/>
      <c r="N165" s="213"/>
    </row>
    <row r="166" spans="1:14" hidden="1">
      <c r="A166" s="712" t="s">
        <v>124</v>
      </c>
      <c r="B166" s="697"/>
      <c r="C166" s="684" t="s">
        <v>351</v>
      </c>
      <c r="D166" s="684" t="str">
        <f>IF(AND(J166=1,K166="□"),"×","〇")</f>
        <v>〇</v>
      </c>
      <c r="E166" s="685"/>
      <c r="F166" s="684">
        <f>IF(L164="選択 【B】",1,0)</f>
        <v>0</v>
      </c>
      <c r="G166" s="684"/>
      <c r="I166" s="122"/>
      <c r="J166" s="639" t="str">
        <f>IF('【印刷提出② 変更確認】'!AW$239&gt;=1,"該当","非該当")</f>
        <v>非該当</v>
      </c>
      <c r="K166" s="630" t="s">
        <v>432</v>
      </c>
      <c r="L166" s="153" t="s">
        <v>428</v>
      </c>
      <c r="M166" s="154"/>
      <c r="N166" s="213"/>
    </row>
    <row r="167" spans="1:14" s="132" customFormat="1" ht="15.75" hidden="1" customHeight="1">
      <c r="A167" s="712" t="s">
        <v>124</v>
      </c>
      <c r="B167" s="697"/>
      <c r="C167" s="684" t="s">
        <v>353</v>
      </c>
      <c r="D167" s="684" t="str">
        <f>IF(AND(J167=1,K167="□"),"×","〇")</f>
        <v>〇</v>
      </c>
      <c r="E167" s="685"/>
      <c r="F167" s="684">
        <f>IF(L164="選択 【C】",1,0)</f>
        <v>0</v>
      </c>
      <c r="G167" s="684"/>
      <c r="H167" s="684"/>
      <c r="I167" s="122"/>
      <c r="J167" s="639" t="str">
        <f>IF('【印刷提出② 変更確認】'!AW$239&gt;=1,"該当","非該当")</f>
        <v>非該当</v>
      </c>
      <c r="K167" s="631" t="s">
        <v>432</v>
      </c>
      <c r="L167" s="155" t="s">
        <v>429</v>
      </c>
      <c r="M167" s="156"/>
      <c r="N167" s="213"/>
    </row>
    <row r="168" spans="1:14" s="113" customFormat="1" ht="35.25" hidden="1" customHeight="1">
      <c r="A168" s="711" t="s">
        <v>125</v>
      </c>
      <c r="B168" s="700" t="s">
        <v>33</v>
      </c>
      <c r="C168" s="701"/>
      <c r="D168" s="701"/>
      <c r="E168" s="698" t="str">
        <f>IF(AND(J168="該当",SUM(F170:G177)&lt;6),K168,"OK")</f>
        <v>OK</v>
      </c>
      <c r="F168" s="701"/>
      <c r="G168" s="701"/>
      <c r="H168" s="701"/>
      <c r="I168" s="511"/>
      <c r="J168" s="640" t="str">
        <f>IF('【印刷提出② 変更確認】'!AX$239&gt;=1,"該当","非該当")</f>
        <v>非該当</v>
      </c>
      <c r="K168" s="128">
        <v>26</v>
      </c>
      <c r="L168" s="129" t="s">
        <v>82</v>
      </c>
      <c r="M168" s="151"/>
      <c r="N168" s="214"/>
    </row>
    <row r="169" spans="1:14" ht="79.5" hidden="1" customHeight="1">
      <c r="A169" s="712" t="s">
        <v>125</v>
      </c>
      <c r="B169" s="697"/>
      <c r="C169" s="684"/>
      <c r="D169" s="684"/>
      <c r="E169" s="685"/>
      <c r="F169" s="684"/>
      <c r="G169" s="684"/>
      <c r="I169" s="122"/>
      <c r="J169" s="639" t="str">
        <f>IF('【印刷提出② 変更確認】'!AX$239&gt;=1,"該当","非該当")</f>
        <v>非該当</v>
      </c>
      <c r="K169" s="152"/>
      <c r="L169" s="886" t="s">
        <v>322</v>
      </c>
      <c r="M169" s="887"/>
      <c r="N169" s="213"/>
    </row>
    <row r="170" spans="1:14" hidden="1">
      <c r="A170" s="712" t="s">
        <v>125</v>
      </c>
      <c r="B170" s="697"/>
      <c r="C170" s="684" t="s">
        <v>349</v>
      </c>
      <c r="D170" s="684" t="str">
        <f>IF(AND(J170=1,K170="□"),"×","〇")</f>
        <v>〇</v>
      </c>
      <c r="E170" s="685"/>
      <c r="F170" s="684">
        <f>IF(K170="□",0,1)</f>
        <v>0</v>
      </c>
      <c r="G170" s="684"/>
      <c r="I170" s="122"/>
      <c r="J170" s="639" t="str">
        <f>IF('【印刷提出② 変更確認】'!AX$239&gt;=1,"該当","非該当")</f>
        <v>非該当</v>
      </c>
      <c r="K170" s="21" t="s">
        <v>101</v>
      </c>
      <c r="L170" s="24" t="s">
        <v>247</v>
      </c>
      <c r="M170" s="40"/>
      <c r="N170" s="213"/>
    </row>
    <row r="171" spans="1:14" hidden="1">
      <c r="A171" s="712" t="s">
        <v>125</v>
      </c>
      <c r="B171" s="697"/>
      <c r="C171" s="684" t="s">
        <v>349</v>
      </c>
      <c r="D171" s="684" t="str">
        <f>IF(AND(J171=1,K171="□"),"×","〇")</f>
        <v>〇</v>
      </c>
      <c r="E171" s="685"/>
      <c r="F171" s="684">
        <f>IF(K171="□",0,1)</f>
        <v>0</v>
      </c>
      <c r="G171" s="684"/>
      <c r="I171" s="122"/>
      <c r="J171" s="639" t="str">
        <f>IF('【印刷提出② 変更確認】'!AX$239&gt;=1,"該当","非該当")</f>
        <v>非該当</v>
      </c>
      <c r="K171" s="22" t="s">
        <v>101</v>
      </c>
      <c r="L171" s="45" t="s">
        <v>326</v>
      </c>
      <c r="M171" s="43"/>
      <c r="N171" s="213"/>
    </row>
    <row r="172" spans="1:14" s="113" customFormat="1" hidden="1">
      <c r="A172" s="712" t="s">
        <v>125</v>
      </c>
      <c r="B172" s="697"/>
      <c r="C172" s="684" t="s">
        <v>349</v>
      </c>
      <c r="D172" s="684" t="str">
        <f>IF(AND(J172=1,K172="□"),"×","〇")</f>
        <v>〇</v>
      </c>
      <c r="E172" s="685"/>
      <c r="F172" s="684">
        <f>IF(K172="□",0,1)</f>
        <v>0</v>
      </c>
      <c r="G172" s="706"/>
      <c r="H172" s="706"/>
      <c r="I172" s="122"/>
      <c r="J172" s="639" t="str">
        <f>IF('【印刷提出② 変更確認】'!AX$239&gt;=1,"該当","非該当")</f>
        <v>非該当</v>
      </c>
      <c r="K172" s="96" t="s">
        <v>101</v>
      </c>
      <c r="L172" s="97" t="s">
        <v>248</v>
      </c>
      <c r="M172" s="98"/>
      <c r="N172" s="213"/>
    </row>
    <row r="173" spans="1:14" hidden="1">
      <c r="A173" s="712" t="s">
        <v>125</v>
      </c>
      <c r="B173" s="697"/>
      <c r="C173" s="684"/>
      <c r="D173" s="684"/>
      <c r="E173" s="685"/>
      <c r="F173" s="684"/>
      <c r="G173" s="706"/>
      <c r="H173" s="706"/>
      <c r="I173" s="122"/>
      <c r="J173" s="639" t="str">
        <f>IF('【印刷提出② 変更確認】'!AX$239&gt;=1,"該当","非該当")</f>
        <v>非該当</v>
      </c>
      <c r="K173" s="141"/>
      <c r="L173" s="148" t="s">
        <v>253</v>
      </c>
      <c r="M173" s="149"/>
      <c r="N173" s="213"/>
    </row>
    <row r="174" spans="1:14" hidden="1">
      <c r="A174" s="712" t="s">
        <v>125</v>
      </c>
      <c r="B174" s="697"/>
      <c r="C174" s="684" t="s">
        <v>349</v>
      </c>
      <c r="D174" s="684" t="str">
        <f>IF(AND(J174=1,M174="直接入力ください"),"×","〇")</f>
        <v>〇</v>
      </c>
      <c r="E174" s="685"/>
      <c r="F174" s="684"/>
      <c r="G174" s="706">
        <f>IF(M174="日付：",0,1)</f>
        <v>0</v>
      </c>
      <c r="I174" s="122"/>
      <c r="J174" s="639" t="str">
        <f>IF('【印刷提出② 変更確認】'!AX$239&gt;=1,"該当","非該当")</f>
        <v>非該当</v>
      </c>
      <c r="K174" s="141"/>
      <c r="L174" s="105" t="s">
        <v>254</v>
      </c>
      <c r="M174" s="104" t="s">
        <v>256</v>
      </c>
      <c r="N174" s="213"/>
    </row>
    <row r="175" spans="1:14" s="113" customFormat="1" hidden="1">
      <c r="A175" s="712" t="s">
        <v>125</v>
      </c>
      <c r="B175" s="715"/>
      <c r="C175" s="684" t="s">
        <v>349</v>
      </c>
      <c r="D175" s="684" t="str">
        <f>IF(AND(J175=1,M175="自治体名：　　　　　/担当課：　　　　　　　/担当者名："),"×","〇")</f>
        <v>〇</v>
      </c>
      <c r="E175" s="685"/>
      <c r="F175" s="684"/>
      <c r="G175" s="706">
        <f>IF(M175="自治体名：　　　　　/担当課：　　　　　　　/担当者名：",0,1)</f>
        <v>0</v>
      </c>
      <c r="H175" s="706"/>
      <c r="I175" s="122"/>
      <c r="J175" s="639" t="str">
        <f>IF('【印刷提出② 変更確認】'!AX$239&gt;=1,"該当","非該当")</f>
        <v>非該当</v>
      </c>
      <c r="K175" s="150"/>
      <c r="L175" s="102" t="s">
        <v>255</v>
      </c>
      <c r="M175" s="101" t="s">
        <v>131</v>
      </c>
      <c r="N175" s="213"/>
    </row>
    <row r="176" spans="1:14" ht="15.75" hidden="1" customHeight="1">
      <c r="A176" s="712" t="s">
        <v>125</v>
      </c>
      <c r="B176" s="715"/>
      <c r="C176" s="716"/>
      <c r="D176" s="716"/>
      <c r="E176" s="717"/>
      <c r="F176" s="716"/>
      <c r="G176" s="684"/>
      <c r="I176" s="122"/>
      <c r="J176" s="639" t="str">
        <f>IF('【印刷提出② 変更確認】'!AX$239&gt;=1,"該当","非該当")</f>
        <v>非該当</v>
      </c>
      <c r="K176" s="133"/>
      <c r="L176" s="134" t="s">
        <v>95</v>
      </c>
      <c r="M176" s="135"/>
      <c r="N176" s="213"/>
    </row>
    <row r="177" spans="1:14" s="14" customFormat="1" ht="36" hidden="1" customHeight="1">
      <c r="A177" s="712" t="s">
        <v>125</v>
      </c>
      <c r="B177" s="715"/>
      <c r="C177" s="684" t="s">
        <v>349</v>
      </c>
      <c r="D177" s="684" t="str">
        <f>IF(AND(J177=1,L177="直接入力してください"),"×","〇")</f>
        <v>〇</v>
      </c>
      <c r="E177" s="685"/>
      <c r="F177" s="684"/>
      <c r="G177" s="706">
        <f>IF(L177="直接入力してください",0,1)</f>
        <v>0</v>
      </c>
      <c r="H177" s="706"/>
      <c r="I177" s="122"/>
      <c r="J177" s="639" t="str">
        <f>IF('【印刷提出② 変更確認】'!AX$239&gt;=1,"該当","非該当")</f>
        <v>非該当</v>
      </c>
      <c r="K177" s="139"/>
      <c r="L177" s="906" t="s">
        <v>108</v>
      </c>
      <c r="M177" s="907"/>
      <c r="N177" s="213"/>
    </row>
    <row r="178" spans="1:14" ht="35.25" hidden="1" customHeight="1">
      <c r="A178" s="711" t="s">
        <v>126</v>
      </c>
      <c r="B178" s="700" t="s">
        <v>33</v>
      </c>
      <c r="C178" s="701"/>
      <c r="D178" s="701"/>
      <c r="E178" s="698" t="str">
        <f>IF(AND(J178="該当",SUM(F180:G187)&lt;6),K178,"OK")</f>
        <v>OK</v>
      </c>
      <c r="F178" s="701"/>
      <c r="G178" s="701"/>
      <c r="H178" s="701"/>
      <c r="I178" s="511"/>
      <c r="J178" s="640" t="str">
        <f>IF('【印刷提出② 変更確認】'!AY$239&gt;=1,"該当","非該当")</f>
        <v>非該当</v>
      </c>
      <c r="K178" s="128">
        <v>27</v>
      </c>
      <c r="L178" s="129" t="s">
        <v>83</v>
      </c>
      <c r="M178" s="130"/>
      <c r="N178" s="214"/>
    </row>
    <row r="179" spans="1:14" ht="81" hidden="1" customHeight="1">
      <c r="A179" s="712" t="s">
        <v>126</v>
      </c>
      <c r="B179" s="715"/>
      <c r="C179" s="716"/>
      <c r="D179" s="716"/>
      <c r="E179" s="717"/>
      <c r="F179" s="716"/>
      <c r="G179" s="716"/>
      <c r="H179" s="716"/>
      <c r="I179" s="122"/>
      <c r="J179" s="639" t="str">
        <f>IF('【印刷提出② 変更確認】'!AY$239&gt;=1,"該当","非該当")</f>
        <v>非該当</v>
      </c>
      <c r="K179" s="123"/>
      <c r="L179" s="886" t="s">
        <v>323</v>
      </c>
      <c r="M179" s="887"/>
      <c r="N179" s="213"/>
    </row>
    <row r="180" spans="1:14" hidden="1">
      <c r="A180" s="712" t="s">
        <v>126</v>
      </c>
      <c r="B180" s="707"/>
      <c r="C180" s="684" t="s">
        <v>349</v>
      </c>
      <c r="D180" s="684" t="str">
        <f>IF(AND(J180=1,K180="□"),"×","〇")</f>
        <v>〇</v>
      </c>
      <c r="E180" s="685"/>
      <c r="F180" s="684">
        <f>IF(K180="□",0,1)</f>
        <v>0</v>
      </c>
      <c r="G180" s="684"/>
      <c r="I180" s="122"/>
      <c r="J180" s="639" t="str">
        <f>IF('【印刷提出② 変更確認】'!AY$239&gt;=1,"該当","非該当")</f>
        <v>非該当</v>
      </c>
      <c r="K180" s="21" t="s">
        <v>101</v>
      </c>
      <c r="L180" s="142" t="s">
        <v>249</v>
      </c>
      <c r="M180" s="143"/>
      <c r="N180" s="213"/>
    </row>
    <row r="181" spans="1:14" hidden="1">
      <c r="A181" s="712" t="s">
        <v>126</v>
      </c>
      <c r="B181" s="697"/>
      <c r="C181" s="684" t="s">
        <v>349</v>
      </c>
      <c r="D181" s="684" t="str">
        <f>IF(AND(J181=1,K181="□"),"×","〇")</f>
        <v>〇</v>
      </c>
      <c r="E181" s="685"/>
      <c r="F181" s="684">
        <f>IF(K181="□",0,1)</f>
        <v>0</v>
      </c>
      <c r="G181" s="684"/>
      <c r="I181" s="122"/>
      <c r="J181" s="639" t="str">
        <f>IF('【印刷提出② 変更確認】'!AY$239&gt;=1,"該当","非該当")</f>
        <v>非該当</v>
      </c>
      <c r="K181" s="22" t="s">
        <v>101</v>
      </c>
      <c r="L181" s="144" t="s">
        <v>327</v>
      </c>
      <c r="M181" s="145"/>
      <c r="N181" s="213"/>
    </row>
    <row r="182" spans="1:14" hidden="1">
      <c r="A182" s="712" t="s">
        <v>126</v>
      </c>
      <c r="B182" s="697"/>
      <c r="C182" s="684" t="s">
        <v>349</v>
      </c>
      <c r="D182" s="684" t="str">
        <f>IF(AND(J182=1,K182="□"),"×","〇")</f>
        <v>〇</v>
      </c>
      <c r="E182" s="685"/>
      <c r="F182" s="684">
        <f>IF(K182="□",0,1)</f>
        <v>0</v>
      </c>
      <c r="G182" s="684"/>
      <c r="I182" s="122"/>
      <c r="J182" s="639" t="str">
        <f>IF('【印刷提出② 変更確認】'!AY$239&gt;=1,"該当","非該当")</f>
        <v>非該当</v>
      </c>
      <c r="K182" s="96" t="s">
        <v>101</v>
      </c>
      <c r="L182" s="146" t="s">
        <v>250</v>
      </c>
      <c r="M182" s="147"/>
      <c r="N182" s="213"/>
    </row>
    <row r="183" spans="1:14" hidden="1">
      <c r="A183" s="712" t="s">
        <v>126</v>
      </c>
      <c r="B183" s="697"/>
      <c r="C183" s="684"/>
      <c r="D183" s="684"/>
      <c r="E183" s="685"/>
      <c r="F183" s="684"/>
      <c r="G183" s="684"/>
      <c r="I183" s="122"/>
      <c r="J183" s="639" t="str">
        <f>IF('【印刷提出② 変更確認】'!AY$239&gt;=1,"該当","非該当")</f>
        <v>非該当</v>
      </c>
      <c r="K183" s="141"/>
      <c r="L183" s="148" t="s">
        <v>253</v>
      </c>
      <c r="M183" s="149"/>
      <c r="N183" s="213"/>
    </row>
    <row r="184" spans="1:14" hidden="1">
      <c r="A184" s="712" t="s">
        <v>126</v>
      </c>
      <c r="B184" s="697"/>
      <c r="C184" s="684" t="s">
        <v>349</v>
      </c>
      <c r="D184" s="684" t="str">
        <f>IF(AND(J184=1,M184="自治体名：　　　　　/担当課：　　　　　　　/担当者名："),"×","〇")</f>
        <v>〇</v>
      </c>
      <c r="E184" s="685"/>
      <c r="F184" s="684"/>
      <c r="G184" s="706">
        <f>IF(M184="日付：",0,1)</f>
        <v>0</v>
      </c>
      <c r="I184" s="122"/>
      <c r="J184" s="639" t="str">
        <f>IF('【印刷提出② 変更確認】'!AY$239&gt;=1,"該当","非該当")</f>
        <v>非該当</v>
      </c>
      <c r="K184" s="141"/>
      <c r="L184" s="28"/>
      <c r="M184" s="100" t="s">
        <v>258</v>
      </c>
      <c r="N184" s="213"/>
    </row>
    <row r="185" spans="1:14" s="113" customFormat="1" hidden="1">
      <c r="A185" s="712" t="s">
        <v>126</v>
      </c>
      <c r="B185" s="697"/>
      <c r="C185" s="684" t="s">
        <v>349</v>
      </c>
      <c r="D185" s="684" t="str">
        <f>IF(AND(J185=1,M185="自治体名：　　　　　/担当課：　　　　　　　/担当者名："),"×","〇")</f>
        <v>〇</v>
      </c>
      <c r="E185" s="685"/>
      <c r="F185" s="684"/>
      <c r="G185" s="706">
        <f>IF(M185="自治体名：　　　　　/担当課：　　　　　　　/担当者名：",0,1)</f>
        <v>0</v>
      </c>
      <c r="H185" s="706"/>
      <c r="I185" s="122"/>
      <c r="J185" s="639" t="str">
        <f>IF('【印刷提出② 変更確認】'!AY$239&gt;=1,"該当","非該当")</f>
        <v>非該当</v>
      </c>
      <c r="K185" s="133"/>
      <c r="L185" s="102" t="s">
        <v>130</v>
      </c>
      <c r="M185" s="101" t="s">
        <v>131</v>
      </c>
      <c r="N185" s="213"/>
    </row>
    <row r="186" spans="1:14" ht="15.75" hidden="1" customHeight="1">
      <c r="A186" s="712" t="s">
        <v>126</v>
      </c>
      <c r="B186" s="697"/>
      <c r="C186" s="684"/>
      <c r="D186" s="684"/>
      <c r="E186" s="685"/>
      <c r="F186" s="684"/>
      <c r="G186" s="684"/>
      <c r="I186" s="122"/>
      <c r="J186" s="639" t="str">
        <f>IF('【印刷提出② 変更確認】'!AY$239&gt;=1,"該当","非該当")</f>
        <v>非該当</v>
      </c>
      <c r="K186" s="133"/>
      <c r="L186" s="134" t="s">
        <v>95</v>
      </c>
      <c r="M186" s="135"/>
      <c r="N186" s="213"/>
    </row>
    <row r="187" spans="1:14" s="132" customFormat="1" ht="36" hidden="1" customHeight="1">
      <c r="A187" s="712" t="s">
        <v>126</v>
      </c>
      <c r="B187" s="697"/>
      <c r="C187" s="684" t="s">
        <v>349</v>
      </c>
      <c r="D187" s="684" t="str">
        <f>IF(AND(J187=1,L187="直接入力してください"),"×","〇")</f>
        <v>〇</v>
      </c>
      <c r="E187" s="685"/>
      <c r="F187" s="684"/>
      <c r="G187" s="706">
        <f>IF(L187="直接入力してください",0,1)</f>
        <v>0</v>
      </c>
      <c r="H187" s="706"/>
      <c r="I187" s="122"/>
      <c r="J187" s="639" t="str">
        <f>IF('【印刷提出② 変更確認】'!AY$239&gt;=1,"該当","非該当")</f>
        <v>非該当</v>
      </c>
      <c r="K187" s="139"/>
      <c r="L187" s="906" t="s">
        <v>108</v>
      </c>
      <c r="M187" s="907"/>
      <c r="N187" s="213"/>
    </row>
    <row r="188" spans="1:14" s="113" customFormat="1" ht="35.25" hidden="1" customHeight="1">
      <c r="A188" s="711" t="s">
        <v>127</v>
      </c>
      <c r="B188" s="700" t="s">
        <v>33</v>
      </c>
      <c r="C188" s="701"/>
      <c r="D188" s="701"/>
      <c r="E188" s="698" t="str">
        <f>IF(AND(J188="該当",SUM(F190:G191)&lt;2),K188,"OK")</f>
        <v>OK</v>
      </c>
      <c r="F188" s="701"/>
      <c r="G188" s="701"/>
      <c r="H188" s="701"/>
      <c r="I188" s="511"/>
      <c r="J188" s="640" t="str">
        <f>IF('【印刷提出② 変更確認】'!AZ$239&gt;=1,"該当","非該当")</f>
        <v>非該当</v>
      </c>
      <c r="K188" s="128">
        <v>28</v>
      </c>
      <c r="L188" s="129" t="s">
        <v>89</v>
      </c>
      <c r="M188" s="130"/>
      <c r="N188" s="214"/>
    </row>
    <row r="189" spans="1:14" ht="80.25" hidden="1" customHeight="1">
      <c r="A189" s="712" t="s">
        <v>127</v>
      </c>
      <c r="B189" s="697"/>
      <c r="C189" s="684"/>
      <c r="D189" s="684"/>
      <c r="E189" s="685"/>
      <c r="F189" s="684"/>
      <c r="G189" s="684"/>
      <c r="I189" s="122"/>
      <c r="J189" s="639" t="str">
        <f>IF('【印刷提出② 変更確認】'!AZ$239&gt;=1,"該当","非該当")</f>
        <v>非該当</v>
      </c>
      <c r="K189" s="123"/>
      <c r="L189" s="886" t="s">
        <v>324</v>
      </c>
      <c r="M189" s="887"/>
      <c r="N189" s="213"/>
    </row>
    <row r="190" spans="1:14" hidden="1">
      <c r="A190" s="712" t="s">
        <v>127</v>
      </c>
      <c r="B190" s="697"/>
      <c r="C190" s="684" t="s">
        <v>349</v>
      </c>
      <c r="D190" s="684" t="str">
        <f>IF(AND(J190=1,K190="□"),"×","〇")</f>
        <v>〇</v>
      </c>
      <c r="E190" s="685"/>
      <c r="F190" s="684">
        <f>IF(K190="□",0,1)</f>
        <v>0</v>
      </c>
      <c r="G190" s="684"/>
      <c r="I190" s="122"/>
      <c r="J190" s="639" t="str">
        <f>IF('【印刷提出② 変更確認】'!AZ$239&gt;=1,"該当","非該当")</f>
        <v>非該当</v>
      </c>
      <c r="K190" s="21" t="s">
        <v>101</v>
      </c>
      <c r="L190" s="27" t="s">
        <v>252</v>
      </c>
      <c r="M190" s="42"/>
      <c r="N190" s="213"/>
    </row>
    <row r="191" spans="1:14" s="132" customFormat="1" ht="15.75" hidden="1" customHeight="1">
      <c r="A191" s="712" t="s">
        <v>127</v>
      </c>
      <c r="B191" s="697"/>
      <c r="C191" s="684" t="s">
        <v>349</v>
      </c>
      <c r="D191" s="684" t="str">
        <f>IF(AND(J191=1,M191="自治体名：　　　　　/担当課：　　　　　　　/担当者名："),"×","〇")</f>
        <v>〇</v>
      </c>
      <c r="E191" s="685"/>
      <c r="F191" s="684"/>
      <c r="G191" s="706">
        <f>IF(M191="自治体名：　　　　　/担当課：　　　　　　　/担当者名：",0,1)</f>
        <v>0</v>
      </c>
      <c r="H191" s="706"/>
      <c r="I191" s="122"/>
      <c r="J191" s="639" t="str">
        <f>IF('【印刷提出② 変更確認】'!AZ$239&gt;=1,"該当","非該当")</f>
        <v>非該当</v>
      </c>
      <c r="K191" s="139"/>
      <c r="L191" s="103" t="s">
        <v>130</v>
      </c>
      <c r="M191" s="99" t="s">
        <v>131</v>
      </c>
      <c r="N191" s="213"/>
    </row>
    <row r="192" spans="1:14" s="113" customFormat="1" ht="33" hidden="1" customHeight="1">
      <c r="A192" s="124" t="s">
        <v>128</v>
      </c>
      <c r="B192" s="125"/>
      <c r="C192" s="126"/>
      <c r="D192" s="126"/>
      <c r="E192" s="127" t="str">
        <f>IF(AND(J192="該当",SUM(F195:G203)&lt;6),K192,"OK")</f>
        <v>OK</v>
      </c>
      <c r="F192" s="126"/>
      <c r="G192" s="116"/>
      <c r="H192" s="684"/>
      <c r="I192" s="122"/>
      <c r="J192" s="640" t="str">
        <f>IF('【印刷提出② 変更確認】'!BA$239&gt;=1,"該当","非該当")</f>
        <v>非該当</v>
      </c>
      <c r="K192" s="128">
        <v>29</v>
      </c>
      <c r="L192" s="129" t="s">
        <v>67</v>
      </c>
      <c r="M192" s="130"/>
      <c r="N192" s="214"/>
    </row>
    <row r="193" spans="1:14" ht="31.5" hidden="1" customHeight="1">
      <c r="A193" s="114" t="s">
        <v>128</v>
      </c>
      <c r="B193" s="115"/>
      <c r="C193" s="116"/>
      <c r="D193" s="116"/>
      <c r="E193" s="117"/>
      <c r="F193" s="116"/>
      <c r="G193" s="116"/>
      <c r="I193" s="122"/>
      <c r="J193" s="639" t="str">
        <f>IF('【印刷提出② 変更確認】'!BA$239&gt;=1,"該当","非該当")</f>
        <v>非該当</v>
      </c>
      <c r="K193" s="123"/>
      <c r="L193" s="886" t="s">
        <v>474</v>
      </c>
      <c r="M193" s="887"/>
      <c r="N193" s="213"/>
    </row>
    <row r="194" spans="1:14" hidden="1">
      <c r="A194" s="6" t="s">
        <v>128</v>
      </c>
      <c r="I194" s="122"/>
      <c r="J194" s="639" t="str">
        <f>IF('【印刷提出② 変更確認】'!BA$239&gt;=1,"該当","非該当")</f>
        <v>非該当</v>
      </c>
      <c r="K194" s="140"/>
      <c r="L194" s="913" t="s">
        <v>253</v>
      </c>
      <c r="M194" s="919"/>
      <c r="N194" s="213"/>
    </row>
    <row r="195" spans="1:14" hidden="1">
      <c r="A195" s="6" t="s">
        <v>128</v>
      </c>
      <c r="B195" s="10" t="s">
        <v>34</v>
      </c>
      <c r="C195" s="29" t="s">
        <v>349</v>
      </c>
      <c r="D195" s="29" t="str">
        <f>IF(AND(J195=1,M195="直接入力してください"),"×","〇")</f>
        <v>〇</v>
      </c>
      <c r="G195" s="47">
        <f>IF(M195="日付：",0,1)</f>
        <v>0</v>
      </c>
      <c r="H195" s="706"/>
      <c r="I195" s="122"/>
      <c r="J195" s="639" t="str">
        <f>IF('【印刷提出② 変更確認】'!BA$239&gt;=1,"該当","非該当")</f>
        <v>非該当</v>
      </c>
      <c r="K195" s="133"/>
      <c r="L195" s="28" t="s">
        <v>254</v>
      </c>
      <c r="M195" s="100" t="s">
        <v>256</v>
      </c>
      <c r="N195" s="213"/>
    </row>
    <row r="196" spans="1:14" s="113" customFormat="1" hidden="1">
      <c r="A196" s="6" t="s">
        <v>128</v>
      </c>
      <c r="B196" s="10"/>
      <c r="C196" s="29" t="s">
        <v>349</v>
      </c>
      <c r="D196" s="29" t="str">
        <f>IF(AND(J196=1,M196="自治体名：　　　　　/担当課：　　　　　　　/担当者名："),"×","〇")</f>
        <v>〇</v>
      </c>
      <c r="E196" s="39"/>
      <c r="F196" s="29"/>
      <c r="G196" s="47">
        <f>IF(M196="自治体名：　　　　　/担当課：　　　　　　　/担当者名：",0,1)</f>
        <v>0</v>
      </c>
      <c r="H196" s="706"/>
      <c r="I196" s="122"/>
      <c r="J196" s="639" t="str">
        <f>IF('【印刷提出② 変更確認】'!BA$239&gt;=1,"該当","非該当")</f>
        <v>非該当</v>
      </c>
      <c r="K196" s="133"/>
      <c r="L196" s="102" t="s">
        <v>130</v>
      </c>
      <c r="M196" s="101" t="s">
        <v>131</v>
      </c>
      <c r="N196" s="213"/>
    </row>
    <row r="197" spans="1:14" ht="15.75" hidden="1" customHeight="1">
      <c r="A197" s="114" t="s">
        <v>128</v>
      </c>
      <c r="B197" s="115"/>
      <c r="C197" s="116"/>
      <c r="D197" s="116"/>
      <c r="E197" s="117"/>
      <c r="F197" s="116"/>
      <c r="G197" s="116"/>
      <c r="I197" s="122"/>
      <c r="J197" s="639" t="str">
        <f>IF('【印刷提出② 変更確認】'!BA$239&gt;=1,"該当","非該当")</f>
        <v>非該当</v>
      </c>
      <c r="K197" s="133"/>
      <c r="L197" s="134" t="s">
        <v>95</v>
      </c>
      <c r="M197" s="135"/>
      <c r="N197" s="213"/>
    </row>
    <row r="198" spans="1:14" s="113" customFormat="1" ht="36" hidden="1" customHeight="1">
      <c r="A198" s="6" t="s">
        <v>128</v>
      </c>
      <c r="B198" s="10"/>
      <c r="C198" s="29" t="s">
        <v>349</v>
      </c>
      <c r="D198" s="29" t="str">
        <f>IF(AND(J198=1,L198="直接入力してください"),"×","〇")</f>
        <v>〇</v>
      </c>
      <c r="E198" s="39"/>
      <c r="F198" s="29"/>
      <c r="G198" s="47">
        <f>IF(L198="直接入力してください",0,1)</f>
        <v>0</v>
      </c>
      <c r="H198" s="706"/>
      <c r="I198" s="122"/>
      <c r="J198" s="639" t="str">
        <f>IF('【印刷提出② 変更確認】'!BA$239&gt;=1,"該当","非該当")</f>
        <v>非該当</v>
      </c>
      <c r="K198" s="133"/>
      <c r="L198" s="906" t="s">
        <v>108</v>
      </c>
      <c r="M198" s="907"/>
      <c r="N198" s="213"/>
    </row>
    <row r="199" spans="1:14" hidden="1">
      <c r="A199" s="6" t="s">
        <v>128</v>
      </c>
      <c r="B199" s="115"/>
      <c r="C199" s="116"/>
      <c r="D199" s="116"/>
      <c r="E199" s="117"/>
      <c r="F199" s="116"/>
      <c r="G199" s="136"/>
      <c r="H199" s="706"/>
      <c r="I199" s="122"/>
      <c r="J199" s="639" t="str">
        <f>IF('【印刷提出② 変更確認】'!BA$239&gt;=1,"該当","非該当")</f>
        <v>非該当</v>
      </c>
      <c r="K199" s="133"/>
      <c r="L199" s="137" t="s">
        <v>262</v>
      </c>
      <c r="M199" s="138"/>
      <c r="N199" s="213"/>
    </row>
    <row r="200" spans="1:14" hidden="1">
      <c r="A200" s="6" t="s">
        <v>128</v>
      </c>
      <c r="C200" s="29" t="s">
        <v>349</v>
      </c>
      <c r="D200" s="29" t="str">
        <f>IF(AND(J200=1,M200="直接入力してください"),"×","〇")</f>
        <v>〇</v>
      </c>
      <c r="G200" s="47">
        <f>IF(M200="日付：",0,1)</f>
        <v>0</v>
      </c>
      <c r="H200" s="706"/>
      <c r="I200" s="122"/>
      <c r="J200" s="639" t="str">
        <f>IF('【印刷提出② 変更確認】'!BA$239&gt;=1,"該当","非該当")</f>
        <v>非該当</v>
      </c>
      <c r="K200" s="133"/>
      <c r="L200" s="28" t="s">
        <v>254</v>
      </c>
      <c r="M200" s="100" t="s">
        <v>256</v>
      </c>
      <c r="N200" s="213"/>
    </row>
    <row r="201" spans="1:14" s="113" customFormat="1" hidden="1">
      <c r="A201" s="6" t="s">
        <v>128</v>
      </c>
      <c r="B201" s="10"/>
      <c r="C201" s="29" t="s">
        <v>349</v>
      </c>
      <c r="D201" s="29" t="str">
        <f>IF(AND(J201=1,M201="自治体名：　　　　　/担当課：　　　　　　　/担当者名："),"×","〇")</f>
        <v>〇</v>
      </c>
      <c r="E201" s="39"/>
      <c r="F201" s="29"/>
      <c r="G201" s="47">
        <f>IF(M201="自治体名：　　　　　/担当課：　　　　　　　/担当者名：",0,1)</f>
        <v>0</v>
      </c>
      <c r="H201" s="706"/>
      <c r="I201" s="122"/>
      <c r="J201" s="639" t="str">
        <f>IF('【印刷提出② 変更確認】'!BA$239&gt;=1,"該当","非該当")</f>
        <v>非該当</v>
      </c>
      <c r="K201" s="133"/>
      <c r="L201" s="102" t="s">
        <v>130</v>
      </c>
      <c r="M201" s="101" t="s">
        <v>131</v>
      </c>
      <c r="N201" s="213"/>
    </row>
    <row r="202" spans="1:14" ht="15" hidden="1" customHeight="1">
      <c r="A202" s="114" t="s">
        <v>128</v>
      </c>
      <c r="B202" s="115"/>
      <c r="C202" s="116"/>
      <c r="D202" s="116"/>
      <c r="E202" s="117"/>
      <c r="F202" s="116"/>
      <c r="G202" s="116"/>
      <c r="I202" s="122"/>
      <c r="J202" s="639" t="str">
        <f>IF('【印刷提出② 変更確認】'!BA$239&gt;=1,"該当","非該当")</f>
        <v>非該当</v>
      </c>
      <c r="K202" s="133"/>
      <c r="L202" s="134" t="s">
        <v>95</v>
      </c>
      <c r="M202" s="135"/>
      <c r="N202" s="213"/>
    </row>
    <row r="203" spans="1:14" s="132" customFormat="1" ht="36" hidden="1" customHeight="1">
      <c r="A203" s="6" t="s">
        <v>128</v>
      </c>
      <c r="B203" s="10"/>
      <c r="C203" s="29" t="s">
        <v>349</v>
      </c>
      <c r="D203" s="29" t="str">
        <f>IF(AND(J203=1,L203="直接入力してください"),"×","〇")</f>
        <v>〇</v>
      </c>
      <c r="E203" s="39"/>
      <c r="F203" s="29"/>
      <c r="G203" s="47">
        <f>IF(L203="直接入力してください",0,1)</f>
        <v>0</v>
      </c>
      <c r="H203" s="706"/>
      <c r="I203" s="122"/>
      <c r="J203" s="639" t="str">
        <f>IF('【印刷提出② 変更確認】'!BA$239&gt;=1,"該当","非該当")</f>
        <v>非該当</v>
      </c>
      <c r="K203" s="139"/>
      <c r="L203" s="906" t="s">
        <v>108</v>
      </c>
      <c r="M203" s="907"/>
      <c r="N203" s="213"/>
    </row>
    <row r="204" spans="1:14" s="113" customFormat="1" ht="35.25" hidden="1" customHeight="1">
      <c r="A204" s="124" t="s">
        <v>129</v>
      </c>
      <c r="B204" s="125" t="s">
        <v>65</v>
      </c>
      <c r="C204" s="126"/>
      <c r="D204" s="126"/>
      <c r="E204" s="127" t="str">
        <f>IF(AND(J204="該当",SUM(F208:G209)&lt;1),K204,"OK")</f>
        <v>OK</v>
      </c>
      <c r="F204" s="126"/>
      <c r="G204" s="126"/>
      <c r="H204" s="701"/>
      <c r="I204" s="511"/>
      <c r="J204" s="640" t="str">
        <f>IF('【印刷提出② 変更確認】'!BB$239&gt;=1,"該当","非該当")</f>
        <v>非該当</v>
      </c>
      <c r="K204" s="128">
        <v>30</v>
      </c>
      <c r="L204" s="129" t="s">
        <v>66</v>
      </c>
      <c r="M204" s="130"/>
      <c r="N204" s="214"/>
    </row>
    <row r="205" spans="1:14" hidden="1">
      <c r="A205" s="114" t="s">
        <v>129</v>
      </c>
      <c r="B205" s="115"/>
      <c r="C205" s="116"/>
      <c r="D205" s="116"/>
      <c r="E205" s="117"/>
      <c r="F205" s="116"/>
      <c r="G205" s="116"/>
      <c r="I205" s="122"/>
      <c r="J205" s="639" t="str">
        <f>IF('【印刷提出② 変更確認】'!BB$239&gt;=1,"該当","非該当")</f>
        <v>非該当</v>
      </c>
      <c r="K205" s="123"/>
      <c r="L205" s="886" t="s">
        <v>325</v>
      </c>
      <c r="M205" s="887"/>
      <c r="N205" s="213"/>
    </row>
    <row r="206" spans="1:14" ht="31.5" hidden="1" customHeight="1" thickBot="1">
      <c r="A206" s="6" t="s">
        <v>129</v>
      </c>
      <c r="I206" s="122"/>
      <c r="J206" s="639" t="str">
        <f>IF('【印刷提出② 変更確認】'!BB$239&gt;=1,"該当","非該当")</f>
        <v>非該当</v>
      </c>
      <c r="K206" s="566"/>
      <c r="L206" s="879" t="s">
        <v>448</v>
      </c>
      <c r="M206" s="883"/>
      <c r="N206" s="213"/>
    </row>
    <row r="207" spans="1:14" ht="16.5" hidden="1" thickBot="1">
      <c r="A207" s="6"/>
      <c r="I207" s="122"/>
      <c r="J207" s="639" t="str">
        <f>IF('【印刷提出② 変更確認】'!BB$239&gt;=1,"該当","非該当")</f>
        <v>非該当</v>
      </c>
      <c r="K207" s="566"/>
      <c r="L207" s="612" t="s">
        <v>412</v>
      </c>
      <c r="M207" s="613"/>
      <c r="N207" s="213"/>
    </row>
    <row r="208" spans="1:14" hidden="1">
      <c r="A208" s="6" t="s">
        <v>129</v>
      </c>
      <c r="C208" s="29" t="s">
        <v>350</v>
      </c>
      <c r="D208" s="29" t="str">
        <f>IF(AND(J208=1,K208="▷"),"×","〇")</f>
        <v>〇</v>
      </c>
      <c r="F208" s="29">
        <f>IF(L207="選択 【A】",1,0)</f>
        <v>0</v>
      </c>
      <c r="I208" s="122"/>
      <c r="J208" s="639" t="str">
        <f>IF('【印刷提出② 変更確認】'!BB$239&gt;=1,"該当","非該当")</f>
        <v>非該当</v>
      </c>
      <c r="K208" s="632" t="s">
        <v>413</v>
      </c>
      <c r="L208" s="563" t="s">
        <v>354</v>
      </c>
      <c r="M208" s="41"/>
      <c r="N208" s="213"/>
    </row>
    <row r="209" spans="1:14" ht="15.75" hidden="1" customHeight="1">
      <c r="A209" s="6" t="s">
        <v>129</v>
      </c>
      <c r="C209" s="29" t="s">
        <v>351</v>
      </c>
      <c r="D209" s="29" t="str">
        <f>IF(AND(J209=1,K209="▷"),"×","〇")</f>
        <v>〇</v>
      </c>
      <c r="F209" s="29">
        <f>IF(L207="選択 【B】",1,0)</f>
        <v>0</v>
      </c>
      <c r="I209" s="122"/>
      <c r="J209" s="639" t="str">
        <f>IF('【印刷提出② 変更確認】'!BB$239&gt;=1,"該当","非該当")</f>
        <v>非該当</v>
      </c>
      <c r="K209" s="632" t="s">
        <v>413</v>
      </c>
      <c r="L209" s="564" t="s">
        <v>355</v>
      </c>
      <c r="M209" s="44"/>
      <c r="N209" s="213"/>
    </row>
    <row r="210" spans="1:14" ht="35.25" hidden="1" customHeight="1">
      <c r="A210" s="712" t="s">
        <v>399</v>
      </c>
      <c r="B210" s="700" t="s">
        <v>404</v>
      </c>
      <c r="C210" s="684"/>
      <c r="D210" s="684"/>
      <c r="E210" s="685" t="str">
        <f>IF(AND(J210="該当",F212&lt;1),K210,"OK")</f>
        <v>OK</v>
      </c>
      <c r="F210" s="684"/>
      <c r="G210" s="684"/>
      <c r="I210" s="122"/>
      <c r="J210" s="639" t="str">
        <f>IF('【印刷提出② 変更確認】'!BC239&gt;=1,"該当","非該当")</f>
        <v>非該当</v>
      </c>
      <c r="K210" s="128">
        <v>31</v>
      </c>
      <c r="L210" s="129" t="s">
        <v>397</v>
      </c>
      <c r="M210" s="3"/>
      <c r="N210" s="213"/>
    </row>
    <row r="211" spans="1:14" ht="48.75" hidden="1" customHeight="1">
      <c r="A211" s="712" t="s">
        <v>399</v>
      </c>
      <c r="B211" s="697"/>
      <c r="C211" s="684"/>
      <c r="D211" s="684"/>
      <c r="E211" s="685"/>
      <c r="F211" s="684"/>
      <c r="G211" s="684"/>
      <c r="I211" s="122"/>
      <c r="J211" s="641" t="str">
        <f>IF('【印刷提出② 変更確認】'!BC239&gt;=1,"該当","非該当")</f>
        <v>非該当</v>
      </c>
      <c r="K211" s="607"/>
      <c r="L211" s="886" t="s">
        <v>403</v>
      </c>
      <c r="M211" s="886"/>
      <c r="N211" s="605"/>
    </row>
    <row r="212" spans="1:14" ht="15.75" hidden="1" customHeight="1">
      <c r="A212" s="712" t="s">
        <v>399</v>
      </c>
      <c r="B212" s="697"/>
      <c r="C212" s="684" t="s">
        <v>349</v>
      </c>
      <c r="D212" s="684" t="str">
        <f>IF(AND(J212=1,K212="□"),"×","〇")</f>
        <v>〇</v>
      </c>
      <c r="E212" s="685"/>
      <c r="F212" s="684">
        <f>IF(K212="□",0,1)</f>
        <v>0</v>
      </c>
      <c r="G212" s="684"/>
      <c r="I212" s="122"/>
      <c r="J212" s="639" t="str">
        <f>IF('【印刷提出② 変更確認】'!BC239&gt;=1,"該当","非該当")</f>
        <v>非該当</v>
      </c>
      <c r="K212" s="20" t="s">
        <v>101</v>
      </c>
      <c r="L212" s="159" t="s">
        <v>398</v>
      </c>
      <c r="M212" s="606"/>
      <c r="N212" s="605"/>
    </row>
    <row r="213" spans="1:14" ht="35.25" hidden="1" customHeight="1">
      <c r="A213" s="712" t="s">
        <v>466</v>
      </c>
      <c r="B213" s="700" t="s">
        <v>467</v>
      </c>
      <c r="C213" s="684"/>
      <c r="D213" s="684"/>
      <c r="E213" s="685">
        <f>IF(AND(J213="該当",F215&lt;1),K213,"OK")</f>
        <v>32</v>
      </c>
      <c r="F213" s="684"/>
      <c r="G213" s="684"/>
      <c r="I213" s="122"/>
      <c r="J213" s="639" t="s">
        <v>470</v>
      </c>
      <c r="K213" s="128">
        <v>32</v>
      </c>
      <c r="L213" s="129" t="s">
        <v>497</v>
      </c>
      <c r="M213" s="3"/>
      <c r="N213" s="213"/>
    </row>
    <row r="214" spans="1:14" ht="82.5" hidden="1" customHeight="1">
      <c r="A214" s="712" t="s">
        <v>466</v>
      </c>
      <c r="B214" s="697"/>
      <c r="C214" s="684"/>
      <c r="D214" s="684"/>
      <c r="E214" s="685"/>
      <c r="F214" s="684"/>
      <c r="G214" s="684"/>
      <c r="I214" s="122"/>
      <c r="J214" s="641" t="s">
        <v>470</v>
      </c>
      <c r="K214" s="607"/>
      <c r="L214" s="886" t="s">
        <v>468</v>
      </c>
      <c r="M214" s="886"/>
      <c r="N214" s="605"/>
    </row>
    <row r="215" spans="1:14" ht="15.75" hidden="1" customHeight="1">
      <c r="A215" s="712" t="s">
        <v>466</v>
      </c>
      <c r="B215" s="697"/>
      <c r="C215" s="684" t="s">
        <v>349</v>
      </c>
      <c r="D215" s="684" t="str">
        <f>IF(AND(J215=1,K215="□"),"×","〇")</f>
        <v>〇</v>
      </c>
      <c r="E215" s="685"/>
      <c r="F215" s="684">
        <f>IF(K215="□",0,1)</f>
        <v>0</v>
      </c>
      <c r="G215" s="684"/>
      <c r="I215" s="122"/>
      <c r="J215" s="639" t="s">
        <v>470</v>
      </c>
      <c r="K215" s="20" t="s">
        <v>101</v>
      </c>
      <c r="L215" s="159" t="s">
        <v>469</v>
      </c>
      <c r="M215" s="606"/>
      <c r="N215" s="605"/>
    </row>
    <row r="216" spans="1:14" ht="409.5" customHeight="1">
      <c r="A216" s="6"/>
      <c r="I216" s="122"/>
      <c r="J216" s="512" t="s">
        <v>0</v>
      </c>
      <c r="K216" s="782"/>
      <c r="L216" s="783"/>
      <c r="M216" s="784"/>
      <c r="N216" s="213"/>
    </row>
    <row r="217" spans="1:14" ht="19.5" hidden="1" customHeight="1">
      <c r="A217" s="6"/>
      <c r="I217" s="122"/>
      <c r="J217" s="512" t="s">
        <v>451</v>
      </c>
      <c r="K217" s="760"/>
      <c r="L217" s="761"/>
      <c r="M217" s="762"/>
      <c r="N217" s="213"/>
    </row>
    <row r="218" spans="1:14" ht="38.1" hidden="1" customHeight="1">
      <c r="A218" s="6"/>
      <c r="I218" s="122"/>
      <c r="J218" s="512" t="s">
        <v>451</v>
      </c>
      <c r="K218" s="920" t="s">
        <v>450</v>
      </c>
      <c r="L218" s="921"/>
      <c r="M218" s="921"/>
      <c r="N218" s="213"/>
    </row>
    <row r="219" spans="1:14" ht="19.5" hidden="1">
      <c r="A219" s="686"/>
      <c r="B219" s="697"/>
      <c r="C219" s="684"/>
      <c r="D219" s="684"/>
      <c r="E219" s="684" t="str">
        <f>IF(AND(E220="OK",E221="OK",E222="OK",E223="OK",E224="OK",E225="OK",E226="OK",E227="OK",E228="OK",E229="OK",E230="OK",E231="OK",E232="OK",E233="OK",E234="OK",E235="OK",E236="OK",E237="OK",E238="OK",E239="OK",E240="OK",E241="OK",E242="OK",E243="OK",E244="OK",E245="OK",E246="OK",E247="OK",E248="OK",E249="OK"),"ALLOK","NO")</f>
        <v>ALLOK</v>
      </c>
      <c r="F219" s="684"/>
      <c r="G219" s="684"/>
      <c r="I219" s="122"/>
      <c r="J219" s="639" t="str">
        <f>IF(E219="ALLOK","","該当")</f>
        <v/>
      </c>
      <c r="K219" s="905" t="str">
        <f>IF(E219="NO","このシートでの未回答個所➡","すべて回答されました。")&amp;IF(E13=K13,E13&amp;"、","")&amp;IF(E19=K19,E19&amp;"、","")&amp;IF(E22=K22,E22&amp;"、","")&amp;IF(E29=K29,E29&amp;"、","")&amp;IF(E42=K42,E42&amp;"、","")&amp;IF(E65=K65,E65&amp;"、","")&amp;IF(E70=K70,E70&amp;"、","")&amp;IF(E75=K75,E75&amp;"、","")&amp;IF(E88=K88,E88&amp;"、","")&amp;IF(E95=K95,E95&amp;"、","")&amp;IF(E102=K102,E102&amp;"、","")&amp;IF(E105=K105,E105&amp;"、","")&amp;IF(E108=K108,E108&amp;"、","")&amp;IF(E111=K111,E111&amp;"、","")&amp;IF(E114=K114,E114&amp;"、","")&amp;IF(E117=K117,E117&amp;"、","")&amp;IF(E120=K120,E120&amp;"、","")&amp;IF(E126=K126,E126&amp;"、","")&amp;IF(E129=K129,E129&amp;"、","")&amp;IF(E135=K135,E135&amp;"、","")&amp;IF(E138=K138,E138&amp;"、","")&amp;IF(E149=K149,E149&amp;"、","")&amp;IF(E155=K155,E155&amp;"、","")&amp;IF(E158=K158,E158&amp;"、","")&amp;IF(E161=K161,E161&amp;"、","")&amp;IF(E168=K168,E168&amp;"、","")&amp;IF(E178=K178,E178&amp;"、","")&amp;IF(E188=K188,E188&amp;"、","")&amp;IF(E192=K192,E192&amp;"、","")&amp;IF(E204=K204,E204&amp;"、","")</f>
        <v>すべて回答されました。</v>
      </c>
      <c r="L219" s="905"/>
      <c r="M219" s="905"/>
      <c r="N219" s="213"/>
    </row>
    <row r="220" spans="1:14" hidden="1">
      <c r="A220" s="118"/>
      <c r="B220" s="115"/>
      <c r="C220" s="116"/>
      <c r="D220" s="116"/>
      <c r="E220" s="111" t="str">
        <f>E13</f>
        <v>OK</v>
      </c>
      <c r="F220" s="111"/>
      <c r="G220" s="111"/>
      <c r="H220" s="718"/>
      <c r="I220" s="507"/>
      <c r="J220" s="639" t="str">
        <f>J13</f>
        <v>非該当</v>
      </c>
      <c r="K220" s="111">
        <f>K13</f>
        <v>1</v>
      </c>
      <c r="L220" s="877" t="str">
        <f>L13&amp;"  ➡  "</f>
        <v xml:space="preserve">担当建築士の確認  ➡  </v>
      </c>
      <c r="M220" s="877"/>
      <c r="N220" s="213">
        <v>12</v>
      </c>
    </row>
    <row r="221" spans="1:14" hidden="1">
      <c r="A221" s="686"/>
      <c r="B221" s="697"/>
      <c r="C221" s="684"/>
      <c r="D221" s="718"/>
      <c r="E221" s="718" t="str">
        <f>E19</f>
        <v>OK</v>
      </c>
      <c r="F221" s="718"/>
      <c r="G221" s="718"/>
      <c r="H221" s="718"/>
      <c r="I221" s="507"/>
      <c r="J221" s="639" t="str">
        <f>J19</f>
        <v>非該当</v>
      </c>
      <c r="K221" s="111">
        <f>K19</f>
        <v>2</v>
      </c>
      <c r="L221" s="877" t="str">
        <f>L19&amp;"  ➡  "</f>
        <v xml:space="preserve">建築士に依頼していない場合  ➡  </v>
      </c>
      <c r="M221" s="877"/>
      <c r="N221" s="213">
        <v>18</v>
      </c>
    </row>
    <row r="222" spans="1:14" hidden="1">
      <c r="A222" s="686"/>
      <c r="B222" s="697"/>
      <c r="C222" s="684"/>
      <c r="D222" s="718"/>
      <c r="E222" s="718" t="str">
        <f>E22</f>
        <v>OK</v>
      </c>
      <c r="F222" s="718"/>
      <c r="G222" s="718"/>
      <c r="H222" s="718"/>
      <c r="I222" s="507"/>
      <c r="J222" s="639" t="str">
        <f>J22</f>
        <v>非該当</v>
      </c>
      <c r="K222" s="111">
        <f>K22</f>
        <v>3</v>
      </c>
      <c r="L222" s="877" t="str">
        <f>L22&amp;"  ➡  "</f>
        <v xml:space="preserve">保育室の有効面積について確認が必要です  ➡  </v>
      </c>
      <c r="M222" s="877"/>
      <c r="N222" s="213">
        <v>21</v>
      </c>
    </row>
    <row r="223" spans="1:14" hidden="1">
      <c r="A223" s="686"/>
      <c r="B223" s="697"/>
      <c r="C223" s="684"/>
      <c r="D223" s="718"/>
      <c r="E223" s="718" t="str">
        <f>E29</f>
        <v>OK</v>
      </c>
      <c r="F223" s="718"/>
      <c r="G223" s="718"/>
      <c r="H223" s="718"/>
      <c r="I223" s="507"/>
      <c r="J223" s="639" t="str">
        <f>J29</f>
        <v>非該当</v>
      </c>
      <c r="K223" s="114">
        <f>K29</f>
        <v>4</v>
      </c>
      <c r="L223" s="877" t="str">
        <f>L29&amp;"  ➡  "</f>
        <v xml:space="preserve">防火区画類の確認が必要です  ➡  </v>
      </c>
      <c r="M223" s="877"/>
      <c r="N223" s="213">
        <v>28</v>
      </c>
    </row>
    <row r="224" spans="1:14" hidden="1">
      <c r="A224" s="686"/>
      <c r="B224" s="697"/>
      <c r="C224" s="684"/>
      <c r="D224" s="718"/>
      <c r="E224" s="718" t="str">
        <f>E42</f>
        <v>OK</v>
      </c>
      <c r="F224" s="718"/>
      <c r="G224" s="718"/>
      <c r="H224" s="718"/>
      <c r="I224" s="507"/>
      <c r="J224" s="639" t="str">
        <f>J42</f>
        <v>非該当</v>
      </c>
      <c r="K224" s="111">
        <f>K42</f>
        <v>5</v>
      </c>
      <c r="L224" s="877" t="str">
        <f>L42&amp;"  ➡  "</f>
        <v xml:space="preserve">避難経路・歩行距離の確認が必要です  ➡  </v>
      </c>
      <c r="M224" s="877"/>
      <c r="N224" s="213">
        <v>38</v>
      </c>
    </row>
    <row r="225" spans="1:14" hidden="1">
      <c r="A225" s="686"/>
      <c r="B225" s="697"/>
      <c r="C225" s="684"/>
      <c r="D225" s="718"/>
      <c r="E225" s="718" t="str">
        <f>E65</f>
        <v>OK</v>
      </c>
      <c r="F225" s="718"/>
      <c r="G225" s="718"/>
      <c r="H225" s="718"/>
      <c r="I225" s="507"/>
      <c r="J225" s="639" t="str">
        <f>J65</f>
        <v>非該当</v>
      </c>
      <c r="K225" s="111">
        <f>K65</f>
        <v>6</v>
      </c>
      <c r="L225" s="877" t="str">
        <f>L65&amp;"  ➡  "</f>
        <v xml:space="preserve">採光・換気・排煙等の確認が必要です  ➡  </v>
      </c>
      <c r="M225" s="877"/>
      <c r="N225" s="213">
        <v>58</v>
      </c>
    </row>
    <row r="226" spans="1:14" hidden="1">
      <c r="A226" s="686"/>
      <c r="B226" s="697"/>
      <c r="C226" s="684"/>
      <c r="D226" s="718"/>
      <c r="E226" s="718" t="str">
        <f>E70</f>
        <v>OK</v>
      </c>
      <c r="F226" s="718"/>
      <c r="G226" s="718"/>
      <c r="H226" s="718"/>
      <c r="I226" s="507"/>
      <c r="J226" s="639" t="str">
        <f>J70</f>
        <v>非該当</v>
      </c>
      <c r="K226" s="111">
        <f>K70</f>
        <v>7</v>
      </c>
      <c r="L226" s="877" t="str">
        <f>L70&amp;"  ➡  "</f>
        <v xml:space="preserve">採光・換気・排煙等の確認が必要です  ➡  </v>
      </c>
      <c r="M226" s="877"/>
      <c r="N226" s="213">
        <v>63</v>
      </c>
    </row>
    <row r="227" spans="1:14" hidden="1">
      <c r="A227" s="686"/>
      <c r="B227" s="697"/>
      <c r="C227" s="684"/>
      <c r="D227" s="718"/>
      <c r="E227" s="718" t="str">
        <f>E75</f>
        <v>OK</v>
      </c>
      <c r="F227" s="718"/>
      <c r="G227" s="718"/>
      <c r="H227" s="718"/>
      <c r="I227" s="507"/>
      <c r="J227" s="639" t="str">
        <f>J75</f>
        <v>非該当</v>
      </c>
      <c r="K227" s="111">
        <f>K75</f>
        <v>8</v>
      </c>
      <c r="L227" s="877" t="str">
        <f>L75&amp;"  ➡  "</f>
        <v xml:space="preserve">居室扱いの可否について確認が必要です  ➡  </v>
      </c>
      <c r="M227" s="877"/>
      <c r="N227" s="213">
        <v>68</v>
      </c>
    </row>
    <row r="228" spans="1:14" hidden="1">
      <c r="A228" s="686"/>
      <c r="B228" s="697"/>
      <c r="C228" s="684"/>
      <c r="D228" s="718"/>
      <c r="E228" s="718" t="str">
        <f>E88</f>
        <v>OK</v>
      </c>
      <c r="F228" s="718"/>
      <c r="G228" s="718"/>
      <c r="H228" s="718"/>
      <c r="I228" s="507"/>
      <c r="J228" s="639" t="str">
        <f>J88</f>
        <v>非該当</v>
      </c>
      <c r="K228" s="111">
        <f>K88</f>
        <v>9</v>
      </c>
      <c r="L228" s="877" t="str">
        <f>L88&amp;"  ➡  "</f>
        <v xml:space="preserve">病児（病後児）保育の出入口の確認が必要です  ➡  </v>
      </c>
      <c r="M228" s="877"/>
      <c r="N228" s="213">
        <v>81</v>
      </c>
    </row>
    <row r="229" spans="1:14" hidden="1">
      <c r="A229" s="686"/>
      <c r="B229" s="697"/>
      <c r="C229" s="684"/>
      <c r="D229" s="718"/>
      <c r="E229" s="718" t="str">
        <f>E95</f>
        <v>OK</v>
      </c>
      <c r="F229" s="718"/>
      <c r="G229" s="718"/>
      <c r="H229" s="718"/>
      <c r="I229" s="507"/>
      <c r="J229" s="639" t="str">
        <f>J95</f>
        <v>非該当</v>
      </c>
      <c r="K229" s="111">
        <f>K95</f>
        <v>10</v>
      </c>
      <c r="L229" s="877" t="str">
        <f>L95&amp;"  ➡  "</f>
        <v xml:space="preserve">病児（病後児）保育のトイレの確認が必要です  ➡  </v>
      </c>
      <c r="M229" s="877"/>
      <c r="N229" s="213">
        <v>85</v>
      </c>
    </row>
    <row r="230" spans="1:14" hidden="1">
      <c r="A230" s="686"/>
      <c r="B230" s="697"/>
      <c r="C230" s="684"/>
      <c r="D230" s="718"/>
      <c r="E230" s="718" t="str">
        <f>E102</f>
        <v>OK</v>
      </c>
      <c r="F230" s="718"/>
      <c r="G230" s="718"/>
      <c r="H230" s="718"/>
      <c r="I230" s="507"/>
      <c r="J230" s="639" t="str">
        <f>J102</f>
        <v>非該当</v>
      </c>
      <c r="K230" s="111">
        <f>K102</f>
        <v>11</v>
      </c>
      <c r="L230" s="877" t="str">
        <f>L102&amp;"  ➡  "</f>
        <v xml:space="preserve">別紙の提出が必要です  ➡  </v>
      </c>
      <c r="M230" s="877"/>
      <c r="N230" s="213">
        <v>89</v>
      </c>
    </row>
    <row r="231" spans="1:14" hidden="1">
      <c r="A231" s="686"/>
      <c r="B231" s="697"/>
      <c r="C231" s="684"/>
      <c r="D231" s="718"/>
      <c r="E231" s="718" t="str">
        <f>E105</f>
        <v>OK</v>
      </c>
      <c r="F231" s="718"/>
      <c r="G231" s="718"/>
      <c r="H231" s="718"/>
      <c r="I231" s="507"/>
      <c r="J231" s="639" t="str">
        <f>J105</f>
        <v>非該当</v>
      </c>
      <c r="K231" s="111">
        <f>K105</f>
        <v>12</v>
      </c>
      <c r="L231" s="877" t="str">
        <f>L105&amp;"  ➡  "</f>
        <v xml:space="preserve">感染防止の仕切りの確認が必要です  ➡  </v>
      </c>
      <c r="M231" s="877"/>
      <c r="N231" s="213">
        <v>92</v>
      </c>
    </row>
    <row r="232" spans="1:14" hidden="1">
      <c r="A232" s="118"/>
      <c r="B232" s="115"/>
      <c r="C232" s="116"/>
      <c r="D232" s="111"/>
      <c r="E232" s="111" t="str">
        <f>E108</f>
        <v>OK</v>
      </c>
      <c r="F232" s="111"/>
      <c r="G232" s="111"/>
      <c r="H232" s="718"/>
      <c r="I232" s="507"/>
      <c r="J232" s="639" t="str">
        <f>J108</f>
        <v>非該当</v>
      </c>
      <c r="K232" s="111">
        <f>K108</f>
        <v>13</v>
      </c>
      <c r="L232" s="877" t="str">
        <f>L108&amp;"  ➡  "</f>
        <v xml:space="preserve">体調不良児スペースの仕切りの確認が必要です  ➡  </v>
      </c>
      <c r="M232" s="877"/>
      <c r="N232" s="213">
        <v>95</v>
      </c>
    </row>
    <row r="233" spans="1:14" hidden="1">
      <c r="A233" s="686"/>
      <c r="B233" s="697"/>
      <c r="C233" s="684"/>
      <c r="D233" s="718"/>
      <c r="E233" s="718" t="str">
        <f>E111</f>
        <v>OK</v>
      </c>
      <c r="F233" s="718"/>
      <c r="G233" s="718"/>
      <c r="H233" s="718"/>
      <c r="I233" s="507"/>
      <c r="J233" s="639" t="str">
        <f>J111</f>
        <v>非該当</v>
      </c>
      <c r="K233" s="111">
        <f>K111</f>
        <v>14</v>
      </c>
      <c r="L233" s="877" t="str">
        <f>L111&amp;"  ➡  "</f>
        <v xml:space="preserve">体調不良児スペースの安静・安全の確保が必要です  ➡  </v>
      </c>
      <c r="M233" s="877"/>
      <c r="N233" s="213">
        <v>98</v>
      </c>
    </row>
    <row r="234" spans="1:14" hidden="1">
      <c r="A234" s="118"/>
      <c r="B234" s="115"/>
      <c r="C234" s="116"/>
      <c r="D234" s="111"/>
      <c r="E234" s="111" t="str">
        <f>E114</f>
        <v>OK</v>
      </c>
      <c r="F234" s="111"/>
      <c r="G234" s="111"/>
      <c r="H234" s="718"/>
      <c r="I234" s="507"/>
      <c r="J234" s="639" t="str">
        <f>J114</f>
        <v>非該当</v>
      </c>
      <c r="K234" s="111">
        <f>K114</f>
        <v>15</v>
      </c>
      <c r="L234" s="877" t="str">
        <f>L114&amp;"  ➡  "</f>
        <v xml:space="preserve">事務室兼体調不良児室と他のスペースとの仕切りの確認が必要です  ➡  </v>
      </c>
      <c r="M234" s="877"/>
      <c r="N234" s="213">
        <v>101</v>
      </c>
    </row>
    <row r="235" spans="1:14" hidden="1">
      <c r="A235" s="686"/>
      <c r="B235" s="697"/>
      <c r="C235" s="684"/>
      <c r="D235" s="718"/>
      <c r="E235" s="718" t="str">
        <f>E117</f>
        <v>OK</v>
      </c>
      <c r="F235" s="718"/>
      <c r="G235" s="718"/>
      <c r="H235" s="718"/>
      <c r="I235" s="507"/>
      <c r="J235" s="639" t="str">
        <f>J117</f>
        <v>非該当</v>
      </c>
      <c r="K235" s="111">
        <f>K117</f>
        <v>16</v>
      </c>
      <c r="L235" s="877" t="str">
        <f>L117&amp;"  ➡  "</f>
        <v xml:space="preserve">安静室の設置が必要です  ➡  </v>
      </c>
      <c r="M235" s="877"/>
      <c r="N235" s="213">
        <v>104</v>
      </c>
    </row>
    <row r="236" spans="1:14" hidden="1">
      <c r="A236" s="118"/>
      <c r="B236" s="115"/>
      <c r="C236" s="116"/>
      <c r="D236" s="111"/>
      <c r="E236" s="111" t="str">
        <f>E120</f>
        <v>OK</v>
      </c>
      <c r="F236" s="111"/>
      <c r="G236" s="111"/>
      <c r="H236" s="718"/>
      <c r="I236" s="507"/>
      <c r="J236" s="639" t="str">
        <f>J120</f>
        <v>非該当</v>
      </c>
      <c r="K236" s="111">
        <f>K120</f>
        <v>17</v>
      </c>
      <c r="L236" s="877" t="str">
        <f>L120&amp;"  ➡  "</f>
        <v xml:space="preserve">安静室の仕切りについて確認が必要です  ➡  </v>
      </c>
      <c r="M236" s="877"/>
      <c r="N236" s="213">
        <v>107</v>
      </c>
    </row>
    <row r="237" spans="1:14" hidden="1">
      <c r="A237" s="686"/>
      <c r="B237" s="697"/>
      <c r="C237" s="684"/>
      <c r="D237" s="718"/>
      <c r="E237" s="718" t="str">
        <f>E126</f>
        <v>OK</v>
      </c>
      <c r="F237" s="718"/>
      <c r="G237" s="718"/>
      <c r="H237" s="718"/>
      <c r="I237" s="507"/>
      <c r="J237" s="639" t="str">
        <f>J126</f>
        <v>非該当</v>
      </c>
      <c r="K237" s="111">
        <f>K126</f>
        <v>18</v>
      </c>
      <c r="L237" s="877" t="str">
        <f>L126&amp;"  ➡  "</f>
        <v xml:space="preserve">一時預かり一般型の間仕切りについて確認が必要です  ➡  </v>
      </c>
      <c r="M237" s="877"/>
      <c r="N237" s="213">
        <v>111</v>
      </c>
    </row>
    <row r="238" spans="1:14" hidden="1">
      <c r="A238" s="118"/>
      <c r="B238" s="115"/>
      <c r="C238" s="116"/>
      <c r="D238" s="111"/>
      <c r="E238" s="111" t="str">
        <f>E129</f>
        <v>OK</v>
      </c>
      <c r="F238" s="111"/>
      <c r="G238" s="111"/>
      <c r="H238" s="718"/>
      <c r="I238" s="507"/>
      <c r="J238" s="639" t="str">
        <f>J129</f>
        <v>非該当</v>
      </c>
      <c r="K238" s="111">
        <f>K129</f>
        <v>19</v>
      </c>
      <c r="L238" s="877" t="str">
        <f>L129&amp;"  ➡  "</f>
        <v xml:space="preserve">地域交流スペースの整備に助成金を受けているか確認が必要です  ➡  </v>
      </c>
      <c r="M238" s="877"/>
      <c r="N238" s="213">
        <v>114</v>
      </c>
    </row>
    <row r="239" spans="1:14" hidden="1">
      <c r="A239" s="118"/>
      <c r="B239" s="115"/>
      <c r="C239" s="116"/>
      <c r="D239" s="111"/>
      <c r="E239" s="111" t="str">
        <f>E135</f>
        <v>OK</v>
      </c>
      <c r="F239" s="111"/>
      <c r="G239" s="111"/>
      <c r="H239" s="718"/>
      <c r="I239" s="507"/>
      <c r="J239" s="639" t="str">
        <f>J135</f>
        <v>非該当</v>
      </c>
      <c r="K239" s="111">
        <f>K135</f>
        <v>20</v>
      </c>
      <c r="L239" s="877" t="str">
        <f>L135&amp;"  ➡  "</f>
        <v xml:space="preserve">整備費等の返還について確認が必要です  ➡  </v>
      </c>
      <c r="M239" s="877"/>
      <c r="N239" s="213">
        <v>118</v>
      </c>
    </row>
    <row r="240" spans="1:14" hidden="1">
      <c r="A240" s="686"/>
      <c r="B240" s="697"/>
      <c r="C240" s="684"/>
      <c r="D240" s="718"/>
      <c r="E240" s="718" t="str">
        <f>E138</f>
        <v>OK</v>
      </c>
      <c r="F240" s="718"/>
      <c r="G240" s="718"/>
      <c r="H240" s="718"/>
      <c r="I240" s="507"/>
      <c r="J240" s="639" t="str">
        <f>J138</f>
        <v>非該当</v>
      </c>
      <c r="K240" s="111">
        <f>K138</f>
        <v>21</v>
      </c>
      <c r="L240" s="877" t="str">
        <f>L138&amp;"  ➡  "</f>
        <v xml:space="preserve">収容人員について確認が必要です  ➡  </v>
      </c>
      <c r="M240" s="877"/>
      <c r="N240" s="213">
        <v>122</v>
      </c>
    </row>
    <row r="241" spans="1:14" hidden="1">
      <c r="A241" s="118"/>
      <c r="B241" s="115"/>
      <c r="C241" s="116"/>
      <c r="D241" s="111"/>
      <c r="E241" s="111" t="str">
        <f>E149</f>
        <v>OK</v>
      </c>
      <c r="F241" s="111"/>
      <c r="G241" s="111"/>
      <c r="H241" s="718"/>
      <c r="I241" s="507"/>
      <c r="J241" s="639" t="str">
        <f>J149</f>
        <v>非該当</v>
      </c>
      <c r="K241" s="111">
        <f>K149</f>
        <v>22</v>
      </c>
      <c r="L241" s="877" t="str">
        <f>L149&amp;"  ➡  "</f>
        <v xml:space="preserve">建築関連工事の経費計上について確認が必要です  ➡  </v>
      </c>
      <c r="M241" s="877"/>
      <c r="N241" s="213">
        <v>131</v>
      </c>
    </row>
    <row r="242" spans="1:14" hidden="1">
      <c r="A242" s="686"/>
      <c r="B242" s="697"/>
      <c r="C242" s="684"/>
      <c r="D242" s="718"/>
      <c r="E242" s="718" t="str">
        <f>E155</f>
        <v>OK</v>
      </c>
      <c r="F242" s="718"/>
      <c r="G242" s="718"/>
      <c r="H242" s="718"/>
      <c r="I242" s="507"/>
      <c r="J242" s="639" t="str">
        <f>J155</f>
        <v>非該当</v>
      </c>
      <c r="K242" s="111">
        <f>K155</f>
        <v>23</v>
      </c>
      <c r="L242" s="877" t="str">
        <f>L155&amp;"  ➡  "</f>
        <v xml:space="preserve">便所数について確認が必要です  ➡  </v>
      </c>
      <c r="M242" s="877"/>
      <c r="N242" s="213">
        <v>135</v>
      </c>
    </row>
    <row r="243" spans="1:14" hidden="1">
      <c r="A243" s="118"/>
      <c r="B243" s="115"/>
      <c r="C243" s="116"/>
      <c r="D243" s="111"/>
      <c r="E243" s="111" t="str">
        <f>E158</f>
        <v>OK</v>
      </c>
      <c r="F243" s="111"/>
      <c r="G243" s="111"/>
      <c r="H243" s="718"/>
      <c r="I243" s="507"/>
      <c r="J243" s="639" t="str">
        <f>J158</f>
        <v>非該当</v>
      </c>
      <c r="K243" s="111">
        <f>K158</f>
        <v>24</v>
      </c>
      <c r="L243" s="877" t="str">
        <f>L158&amp;"  ➡  "</f>
        <v xml:space="preserve">便所数について確認が必要です  ➡  </v>
      </c>
      <c r="M243" s="877"/>
      <c r="N243" s="213">
        <v>138</v>
      </c>
    </row>
    <row r="244" spans="1:14" hidden="1">
      <c r="A244" s="686"/>
      <c r="B244" s="697"/>
      <c r="C244" s="684"/>
      <c r="D244" s="718"/>
      <c r="E244" s="718" t="str">
        <f>E161</f>
        <v>OK</v>
      </c>
      <c r="F244" s="718"/>
      <c r="G244" s="718"/>
      <c r="H244" s="718"/>
      <c r="I244" s="507"/>
      <c r="J244" s="639" t="str">
        <f>J161</f>
        <v>非該当</v>
      </c>
      <c r="K244" s="111">
        <f>K161</f>
        <v>25</v>
      </c>
      <c r="L244" s="877" t="str">
        <f>L161&amp;"  ➡  "</f>
        <v xml:space="preserve">定員内訳変更の施設整備内容について確認が必要です  ➡  </v>
      </c>
      <c r="M244" s="877"/>
      <c r="N244" s="213">
        <v>141</v>
      </c>
    </row>
    <row r="245" spans="1:14" hidden="1">
      <c r="A245" s="686"/>
      <c r="B245" s="697"/>
      <c r="C245" s="684"/>
      <c r="D245" s="718"/>
      <c r="E245" s="718" t="str">
        <f>E168</f>
        <v>OK</v>
      </c>
      <c r="F245" s="718"/>
      <c r="G245" s="718"/>
      <c r="H245" s="718"/>
      <c r="I245" s="507"/>
      <c r="J245" s="639" t="str">
        <f>J168</f>
        <v>非該当</v>
      </c>
      <c r="K245" s="111">
        <f>K168</f>
        <v>26</v>
      </c>
      <c r="L245" s="877" t="str">
        <f>L168&amp;"  ➡  "</f>
        <v xml:space="preserve">病児保育事業（病児対応型、病後児対応型）の施設整備内容について確認が必要です  ➡  </v>
      </c>
      <c r="M245" s="877"/>
      <c r="N245" s="213">
        <v>146</v>
      </c>
    </row>
    <row r="246" spans="1:14" hidden="1">
      <c r="A246" s="686"/>
      <c r="B246" s="697"/>
      <c r="C246" s="684"/>
      <c r="D246" s="718"/>
      <c r="E246" s="718" t="str">
        <f>E178</f>
        <v>OK</v>
      </c>
      <c r="F246" s="718"/>
      <c r="G246" s="718"/>
      <c r="H246" s="718"/>
      <c r="I246" s="507"/>
      <c r="J246" s="639" t="str">
        <f>J178</f>
        <v>非該当</v>
      </c>
      <c r="K246" s="111">
        <f>K178</f>
        <v>27</v>
      </c>
      <c r="L246" s="1" t="str">
        <f>L178&amp;"  ➡  "</f>
        <v xml:space="preserve">病児保育事業（体調不良児対応型）の施設整備内容について確認が必要です  ➡  </v>
      </c>
      <c r="M246" s="119"/>
      <c r="N246" s="213">
        <v>156</v>
      </c>
    </row>
    <row r="247" spans="1:14" hidden="1">
      <c r="A247" s="686"/>
      <c r="B247" s="697"/>
      <c r="C247" s="684"/>
      <c r="D247" s="718"/>
      <c r="E247" s="718" t="str">
        <f>E188</f>
        <v>OK</v>
      </c>
      <c r="F247" s="718"/>
      <c r="G247" s="718"/>
      <c r="H247" s="718"/>
      <c r="I247" s="507"/>
      <c r="J247" s="639" t="str">
        <f>J188</f>
        <v>非該当</v>
      </c>
      <c r="K247" s="111">
        <f>K188</f>
        <v>28</v>
      </c>
      <c r="L247" s="877" t="str">
        <f>L188&amp;"  ➡  "</f>
        <v xml:space="preserve">一時預かり保育事業（一般型）の施設整備内容について確認が必要です  ➡  </v>
      </c>
      <c r="M247" s="877"/>
      <c r="N247" s="213">
        <v>166</v>
      </c>
    </row>
    <row r="248" spans="1:14" hidden="1">
      <c r="A248" s="118"/>
      <c r="B248" s="115"/>
      <c r="C248" s="116"/>
      <c r="D248" s="111"/>
      <c r="E248" s="111" t="str">
        <f>E192</f>
        <v>OK</v>
      </c>
      <c r="F248" s="111"/>
      <c r="G248" s="111"/>
      <c r="H248" s="718"/>
      <c r="I248" s="507"/>
      <c r="J248" s="639" t="str">
        <f>J192</f>
        <v>非該当</v>
      </c>
      <c r="K248" s="111">
        <f>K192</f>
        <v>29</v>
      </c>
      <c r="L248" s="877" t="str">
        <f>L192&amp;"  ➡  "</f>
        <v xml:space="preserve">保育課もしくは保健所の確認が必要な場合があります  ➡  </v>
      </c>
      <c r="M248" s="877"/>
      <c r="N248" s="213">
        <v>170</v>
      </c>
    </row>
    <row r="249" spans="1:14" hidden="1">
      <c r="A249" s="118"/>
      <c r="B249" s="115"/>
      <c r="C249" s="116"/>
      <c r="D249" s="111"/>
      <c r="E249" s="111" t="str">
        <f>E204</f>
        <v>OK</v>
      </c>
      <c r="F249" s="111"/>
      <c r="G249" s="111"/>
      <c r="H249" s="718"/>
      <c r="I249" s="507"/>
      <c r="J249" s="639" t="str">
        <f>J204</f>
        <v>非該当</v>
      </c>
      <c r="K249" s="111">
        <f>K204</f>
        <v>30</v>
      </c>
      <c r="L249" s="877" t="str">
        <f>L204&amp;"  ➡  "</f>
        <v xml:space="preserve">調理室設置について確認が必要です  ➡  </v>
      </c>
      <c r="M249" s="877"/>
      <c r="N249" s="213">
        <v>182</v>
      </c>
    </row>
    <row r="250" spans="1:14" ht="15.75" hidden="1" customHeight="1">
      <c r="A250" s="686"/>
      <c r="B250" s="697"/>
      <c r="C250" s="684"/>
      <c r="D250" s="718"/>
      <c r="E250" s="718" t="str">
        <f>E210</f>
        <v>OK</v>
      </c>
      <c r="F250" s="718"/>
      <c r="G250" s="718"/>
      <c r="H250" s="718"/>
      <c r="I250" s="507"/>
      <c r="J250" s="639" t="str">
        <f>J210</f>
        <v>非該当</v>
      </c>
      <c r="K250" s="111">
        <f>K210</f>
        <v>31</v>
      </c>
      <c r="L250" s="877" t="str">
        <f>L210&amp;"  ➡  "</f>
        <v xml:space="preserve">体調不良児型を行う部屋は、居室として建築関連法令等の遵守が必要です  ➡  </v>
      </c>
      <c r="M250" s="877"/>
      <c r="N250" s="213"/>
    </row>
    <row r="251" spans="1:14" ht="15.75" hidden="1" customHeight="1">
      <c r="A251" s="686"/>
      <c r="B251" s="697"/>
      <c r="C251" s="684"/>
      <c r="D251" s="718"/>
      <c r="E251" s="718">
        <f>E213</f>
        <v>32</v>
      </c>
      <c r="F251" s="718"/>
      <c r="G251" s="718"/>
      <c r="H251" s="718"/>
      <c r="I251" s="507"/>
      <c r="J251" s="639" t="str">
        <f>J213</f>
        <v>該当</v>
      </c>
      <c r="K251" s="111">
        <f>K213</f>
        <v>32</v>
      </c>
      <c r="L251" s="877" t="str">
        <f>L213&amp;"  ➡  "</f>
        <v xml:space="preserve">工事にかかる費用について運営費から支出できないことの確認が必要です  ➡  </v>
      </c>
      <c r="M251" s="877"/>
      <c r="N251" s="213"/>
    </row>
    <row r="252" spans="1:14" ht="24" hidden="1" customHeight="1">
      <c r="A252" s="686"/>
      <c r="B252" s="697"/>
      <c r="C252" s="684"/>
      <c r="D252" s="718"/>
      <c r="E252" s="718"/>
      <c r="F252" s="718"/>
      <c r="G252" s="718"/>
      <c r="H252" s="718"/>
      <c r="I252" s="507"/>
      <c r="J252" s="639" t="s">
        <v>267</v>
      </c>
      <c r="K252" s="878" t="s">
        <v>527</v>
      </c>
      <c r="L252" s="878"/>
      <c r="M252" s="878"/>
      <c r="N252" s="213"/>
    </row>
    <row r="253" spans="1:14" ht="20.25" hidden="1" customHeight="1">
      <c r="A253" s="680"/>
      <c r="B253" s="681"/>
      <c r="C253" s="682"/>
      <c r="D253" s="682"/>
      <c r="E253" s="719"/>
      <c r="F253" s="719"/>
      <c r="G253" s="719"/>
      <c r="H253" s="682"/>
      <c r="I253" s="122"/>
      <c r="J253" s="639" t="s">
        <v>251</v>
      </c>
      <c r="K253" s="230"/>
      <c r="L253" s="232" t="s">
        <v>313</v>
      </c>
      <c r="M253" s="230"/>
      <c r="N253" s="213"/>
    </row>
    <row r="254" spans="1:14" ht="18" hidden="1">
      <c r="A254" s="680"/>
      <c r="B254" s="681"/>
      <c r="C254" s="682"/>
      <c r="D254" s="682"/>
      <c r="E254" s="683"/>
      <c r="F254" s="884">
        <f ca="1">TODAY()</f>
        <v>45950</v>
      </c>
      <c r="G254" s="884"/>
      <c r="H254" s="682"/>
      <c r="I254" s="122"/>
      <c r="J254" s="639" t="s">
        <v>266</v>
      </c>
      <c r="K254" s="120"/>
      <c r="L254" s="786" t="str">
        <f ca="1">K255</f>
        <v xml:space="preserve">保育施設名_法令SCS_3結果入力_251020 .pdf </v>
      </c>
      <c r="M254" s="121"/>
      <c r="N254" s="231" t="s">
        <v>312</v>
      </c>
    </row>
    <row r="255" spans="1:14" ht="24" hidden="1" customHeight="1">
      <c r="K255" s="608" t="str">
        <f ca="1">'【印刷提出① 基本事項】'!F7&amp;"_法令SCS_3結果入力_"&amp;TEXT(F254,"yymmdd")&amp;" .pdf "</f>
        <v xml:space="preserve">保育施設名_法令SCS_3結果入力_251020 .pdf </v>
      </c>
    </row>
    <row r="256" spans="1:14" hidden="1">
      <c r="K256" s="1" t="str">
        <f ca="1">'【印刷提出① 基本事項】'!F7&amp;"_法令SCS_3結果入力_"&amp;TEXT(F254,"yymmdd")&amp;" .pdf "</f>
        <v xml:space="preserve">保育施設名_法令SCS_3結果入力_251020 .pdf </v>
      </c>
      <c r="L256" s="638"/>
    </row>
  </sheetData>
  <sheetProtection algorithmName="SHA-512" hashValue="dFjf8PTXK0YVc5MS/9vUseN0XhpCReiu0ir795/+U4Z6KN0iQHZp1gm5VNhs486kDzq/swaejedJrwSurybADQ==" saltValue="Ki/7pq1ODaJK2xlm2u7flw==" spinCount="100000" sheet="1" objects="1" scenarios="1" formatRows="0" selectLockedCells="1" autoFilter="0"/>
  <autoFilter ref="J2:J256" xr:uid="{00000000-0009-0000-0000-000004000000}">
    <filterColumn colId="0">
      <filters>
        <filter val="➡"/>
      </filters>
    </filterColumn>
  </autoFilter>
  <mergeCells count="109">
    <mergeCell ref="L220:M220"/>
    <mergeCell ref="L221:M221"/>
    <mergeCell ref="L222:M222"/>
    <mergeCell ref="L236:M236"/>
    <mergeCell ref="L237:M237"/>
    <mergeCell ref="L238:M238"/>
    <mergeCell ref="L239:M239"/>
    <mergeCell ref="L230:M230"/>
    <mergeCell ref="L231:M231"/>
    <mergeCell ref="L232:M232"/>
    <mergeCell ref="L233:M233"/>
    <mergeCell ref="L234:M234"/>
    <mergeCell ref="L235:M235"/>
    <mergeCell ref="L20:M20"/>
    <mergeCell ref="L93:M93"/>
    <mergeCell ref="L23:M23"/>
    <mergeCell ref="L223:M223"/>
    <mergeCell ref="L211:M211"/>
    <mergeCell ref="L76:M76"/>
    <mergeCell ref="L77:M77"/>
    <mergeCell ref="L30:M30"/>
    <mergeCell ref="L43:M43"/>
    <mergeCell ref="L54:M54"/>
    <mergeCell ref="L59:M59"/>
    <mergeCell ref="L31:M31"/>
    <mergeCell ref="L32:M32"/>
    <mergeCell ref="L45:M45"/>
    <mergeCell ref="L35:M35"/>
    <mergeCell ref="L41:M41"/>
    <mergeCell ref="L48:M48"/>
    <mergeCell ref="L78:M78"/>
    <mergeCell ref="L194:M194"/>
    <mergeCell ref="L140:M140"/>
    <mergeCell ref="K218:M218"/>
    <mergeCell ref="L82:M82"/>
    <mergeCell ref="L87:M87"/>
    <mergeCell ref="L103:M103"/>
    <mergeCell ref="L2:M2"/>
    <mergeCell ref="K219:M219"/>
    <mergeCell ref="L193:M193"/>
    <mergeCell ref="L198:M198"/>
    <mergeCell ref="L203:M203"/>
    <mergeCell ref="L205:M205"/>
    <mergeCell ref="L169:M169"/>
    <mergeCell ref="L177:M177"/>
    <mergeCell ref="L189:M189"/>
    <mergeCell ref="L179:M179"/>
    <mergeCell ref="L187:M187"/>
    <mergeCell ref="L143:M143"/>
    <mergeCell ref="L148:M148"/>
    <mergeCell ref="L150:M150"/>
    <mergeCell ref="L162:M162"/>
    <mergeCell ref="K3:L3"/>
    <mergeCell ref="L106:M106"/>
    <mergeCell ref="L109:M109"/>
    <mergeCell ref="L112:M112"/>
    <mergeCell ref="L115:M115"/>
    <mergeCell ref="L116:M116"/>
    <mergeCell ref="L100:M100"/>
    <mergeCell ref="L214:M214"/>
    <mergeCell ref="L14:M14"/>
    <mergeCell ref="L4:M4"/>
    <mergeCell ref="L156:M156"/>
    <mergeCell ref="L159:M159"/>
    <mergeCell ref="L130:M130"/>
    <mergeCell ref="L133:M133"/>
    <mergeCell ref="L136:M136"/>
    <mergeCell ref="L139:M139"/>
    <mergeCell ref="L142:M142"/>
    <mergeCell ref="L118:M118"/>
    <mergeCell ref="L121:M121"/>
    <mergeCell ref="L124:M124"/>
    <mergeCell ref="L127:M127"/>
    <mergeCell ref="L128:M128"/>
    <mergeCell ref="L96:M96"/>
    <mergeCell ref="L89:M89"/>
    <mergeCell ref="L90:M90"/>
    <mergeCell ref="L97:M97"/>
    <mergeCell ref="L64:M64"/>
    <mergeCell ref="L66:M66"/>
    <mergeCell ref="L71:M71"/>
    <mergeCell ref="L122:M122"/>
    <mergeCell ref="L125:M125"/>
    <mergeCell ref="L11:M11"/>
    <mergeCell ref="L5:M5"/>
    <mergeCell ref="L251:M251"/>
    <mergeCell ref="K252:M252"/>
    <mergeCell ref="L163:M163"/>
    <mergeCell ref="L137:M137"/>
    <mergeCell ref="L151:M151"/>
    <mergeCell ref="L131:M131"/>
    <mergeCell ref="F254:G254"/>
    <mergeCell ref="L224:M224"/>
    <mergeCell ref="L225:M225"/>
    <mergeCell ref="L226:M226"/>
    <mergeCell ref="L227:M227"/>
    <mergeCell ref="L228:M228"/>
    <mergeCell ref="L229:M229"/>
    <mergeCell ref="L240:M240"/>
    <mergeCell ref="L241:M241"/>
    <mergeCell ref="L242:M242"/>
    <mergeCell ref="L243:M243"/>
    <mergeCell ref="L244:M244"/>
    <mergeCell ref="L250:M250"/>
    <mergeCell ref="L245:M245"/>
    <mergeCell ref="L247:M247"/>
    <mergeCell ref="L248:M248"/>
    <mergeCell ref="L249:M249"/>
    <mergeCell ref="L206:M206"/>
  </mergeCells>
  <phoneticPr fontId="3"/>
  <conditionalFormatting sqref="A2:H255">
    <cfRule type="containsBlanks" dxfId="265" priority="533">
      <formula>LEN(TRIM(A2))=0</formula>
    </cfRule>
  </conditionalFormatting>
  <conditionalFormatting sqref="I255:N255">
    <cfRule type="containsBlanks" dxfId="264" priority="629">
      <formula>LEN(TRIM(I255))=0</formula>
    </cfRule>
  </conditionalFormatting>
  <conditionalFormatting sqref="K21">
    <cfRule type="expression" dxfId="261" priority="249">
      <formula>AND($J$21="該当",$K$21="□")</formula>
    </cfRule>
  </conditionalFormatting>
  <conditionalFormatting sqref="K24">
    <cfRule type="expression" dxfId="260" priority="256">
      <formula>AND($J$24="該当",$K$24="□")</formula>
    </cfRule>
  </conditionalFormatting>
  <conditionalFormatting sqref="K25">
    <cfRule type="expression" dxfId="259" priority="259">
      <formula>AND($J$25="該当",$K$25="□")</formula>
    </cfRule>
  </conditionalFormatting>
  <conditionalFormatting sqref="K26">
    <cfRule type="expression" dxfId="258" priority="265">
      <formula>AND($J$26="該当",$K$26="□")</formula>
    </cfRule>
  </conditionalFormatting>
  <conditionalFormatting sqref="K27">
    <cfRule type="expression" dxfId="257" priority="269">
      <formula>AND($J$27="該当",$K$27="□")</formula>
    </cfRule>
  </conditionalFormatting>
  <conditionalFormatting sqref="K28">
    <cfRule type="expression" dxfId="256" priority="270">
      <formula>AND($J$28="該当",$K$28="□")</formula>
    </cfRule>
  </conditionalFormatting>
  <conditionalFormatting sqref="K31">
    <cfRule type="expression" dxfId="255" priority="271">
      <formula>AND($J$30="該当",$K$31="□")</formula>
    </cfRule>
  </conditionalFormatting>
  <conditionalFormatting sqref="K44">
    <cfRule type="expression" dxfId="254" priority="275">
      <formula>AND($J$44="該当",$K$44="□")</formula>
    </cfRule>
  </conditionalFormatting>
  <conditionalFormatting sqref="K67">
    <cfRule type="expression" dxfId="253" priority="277">
      <formula>AND($J$67="該当",$K$67="□")</formula>
    </cfRule>
  </conditionalFormatting>
  <conditionalFormatting sqref="K68">
    <cfRule type="expression" dxfId="252" priority="282">
      <formula>AND($J$68="該当",$K$68="□")</formula>
    </cfRule>
  </conditionalFormatting>
  <conditionalFormatting sqref="K69">
    <cfRule type="expression" dxfId="251" priority="283">
      <formula>AND($J$69="該当",$K$69="□")</formula>
    </cfRule>
  </conditionalFormatting>
  <conditionalFormatting sqref="K72">
    <cfRule type="expression" dxfId="250" priority="284">
      <formula>AND($J$72="該当",$K$72="□")</formula>
    </cfRule>
  </conditionalFormatting>
  <conditionalFormatting sqref="K73">
    <cfRule type="expression" dxfId="249" priority="286">
      <formula>AND($J$73="該当",$K$73="□")</formula>
    </cfRule>
  </conditionalFormatting>
  <conditionalFormatting sqref="K74">
    <cfRule type="expression" dxfId="248" priority="297">
      <formula>AND($J$74="該当",$K$74="□")</formula>
    </cfRule>
  </conditionalFormatting>
  <conditionalFormatting sqref="K77">
    <cfRule type="expression" dxfId="247" priority="298">
      <formula>AND($J$77="該当",$K$77="□")</formula>
    </cfRule>
  </conditionalFormatting>
  <conditionalFormatting sqref="K100">
    <cfRule type="expression" dxfId="246" priority="589">
      <formula>AND($J$95="該当",$L$98="選択 【B】")</formula>
    </cfRule>
  </conditionalFormatting>
  <conditionalFormatting sqref="K104">
    <cfRule type="expression" dxfId="245" priority="331">
      <formula>AND($J$104="該当",$K$104="□")</formula>
    </cfRule>
  </conditionalFormatting>
  <conditionalFormatting sqref="K107">
    <cfRule type="expression" dxfId="244" priority="332">
      <formula>AND($J$107="該当",$K$107="□")</formula>
    </cfRule>
  </conditionalFormatting>
  <conditionalFormatting sqref="K110">
    <cfRule type="expression" dxfId="243" priority="334">
      <formula>AND($J$110="該当",$K$110="□")</formula>
    </cfRule>
  </conditionalFormatting>
  <conditionalFormatting sqref="K113">
    <cfRule type="expression" dxfId="242" priority="336">
      <formula>AND($J$113="該当",$K$113="□")</formula>
    </cfRule>
  </conditionalFormatting>
  <conditionalFormatting sqref="K116">
    <cfRule type="expression" dxfId="241" priority="349">
      <formula>AND($J$116="該当",$K$116="□")</formula>
    </cfRule>
  </conditionalFormatting>
  <conditionalFormatting sqref="K119">
    <cfRule type="expression" dxfId="240" priority="350">
      <formula>AND($J$119="該当",$K$119="□")</formula>
    </cfRule>
  </conditionalFormatting>
  <conditionalFormatting sqref="K128">
    <cfRule type="expression" dxfId="239" priority="351">
      <formula>AND($J$128="該当",$K$128="□")</formula>
    </cfRule>
  </conditionalFormatting>
  <conditionalFormatting sqref="K137">
    <cfRule type="expression" dxfId="238" priority="9">
      <formula>AND($J$137="該当",$K$137="□")</formula>
    </cfRule>
    <cfRule type="expression" dxfId="237" priority="676">
      <formula>AND($J$135="該当",#REF!="選択 【B】")</formula>
    </cfRule>
  </conditionalFormatting>
  <conditionalFormatting sqref="K157">
    <cfRule type="expression" dxfId="236" priority="355">
      <formula>AND($J$157="該当",$K$157="□")</formula>
    </cfRule>
  </conditionalFormatting>
  <conditionalFormatting sqref="K160">
    <cfRule type="expression" dxfId="235" priority="356">
      <formula>AND($J$160="該当",$K$160="□")</formula>
    </cfRule>
  </conditionalFormatting>
  <conditionalFormatting sqref="K170">
    <cfRule type="expression" dxfId="234" priority="357">
      <formula>AND($J$168="該当",$K$170="□")</formula>
    </cfRule>
  </conditionalFormatting>
  <conditionalFormatting sqref="K171">
    <cfRule type="expression" dxfId="233" priority="359">
      <formula>AND($J$168="該当",$K$171="□")</formula>
    </cfRule>
  </conditionalFormatting>
  <conditionalFormatting sqref="K172">
    <cfRule type="expression" dxfId="232" priority="360">
      <formula>AND($J$168="該当",$K$172="□")</formula>
    </cfRule>
  </conditionalFormatting>
  <conditionalFormatting sqref="K180">
    <cfRule type="expression" dxfId="231" priority="365">
      <formula>AND($J$178="該当",$K$180="□")</formula>
    </cfRule>
  </conditionalFormatting>
  <conditionalFormatting sqref="K181">
    <cfRule type="expression" dxfId="230" priority="368">
      <formula>AND($J$178="該当",$K$181="□")</formula>
    </cfRule>
  </conditionalFormatting>
  <conditionalFormatting sqref="K182">
    <cfRule type="expression" dxfId="229" priority="373">
      <formula>AND($J$178="該当",$K$182="□")</formula>
    </cfRule>
  </conditionalFormatting>
  <conditionalFormatting sqref="K190">
    <cfRule type="expression" dxfId="228" priority="409">
      <formula>AND($J$188="該当",$K$190="□")</formula>
    </cfRule>
  </conditionalFormatting>
  <conditionalFormatting sqref="K209">
    <cfRule type="expression" dxfId="227" priority="818">
      <formula>AND($J$204="該当",$L$207="選択 【A】")</formula>
    </cfRule>
  </conditionalFormatting>
  <conditionalFormatting sqref="K212">
    <cfRule type="expression" dxfId="226" priority="418">
      <formula>AND($J$212="該当",$K$212="□")</formula>
    </cfRule>
  </conditionalFormatting>
  <conditionalFormatting sqref="K215">
    <cfRule type="expression" dxfId="225" priority="2">
      <formula>AND($J$215="該当",$K$215="□")</formula>
    </cfRule>
  </conditionalFormatting>
  <conditionalFormatting sqref="K220">
    <cfRule type="expression" dxfId="224" priority="747">
      <formula>$E$220=1</formula>
    </cfRule>
  </conditionalFormatting>
  <conditionalFormatting sqref="K221">
    <cfRule type="expression" dxfId="223" priority="746">
      <formula>$E$221=2</formula>
    </cfRule>
  </conditionalFormatting>
  <conditionalFormatting sqref="K222">
    <cfRule type="expression" dxfId="222" priority="745">
      <formula>$E$222=3</formula>
    </cfRule>
  </conditionalFormatting>
  <conditionalFormatting sqref="K223">
    <cfRule type="expression" dxfId="221" priority="744">
      <formula>$E$223=4</formula>
    </cfRule>
  </conditionalFormatting>
  <conditionalFormatting sqref="K224">
    <cfRule type="expression" dxfId="220" priority="743">
      <formula>$E$224=5</formula>
    </cfRule>
  </conditionalFormatting>
  <conditionalFormatting sqref="K225">
    <cfRule type="expression" dxfId="219" priority="742">
      <formula>$E$225</formula>
    </cfRule>
  </conditionalFormatting>
  <conditionalFormatting sqref="K226">
    <cfRule type="expression" dxfId="218" priority="741">
      <formula>$E$226</formula>
    </cfRule>
  </conditionalFormatting>
  <conditionalFormatting sqref="K227">
    <cfRule type="expression" dxfId="217" priority="740">
      <formula>$E$227=8</formula>
    </cfRule>
  </conditionalFormatting>
  <conditionalFormatting sqref="K228">
    <cfRule type="expression" dxfId="216" priority="739">
      <formula>$E$228=9</formula>
    </cfRule>
  </conditionalFormatting>
  <conditionalFormatting sqref="K229">
    <cfRule type="expression" dxfId="215" priority="738">
      <formula>$E$229=10</formula>
    </cfRule>
  </conditionalFormatting>
  <conditionalFormatting sqref="K230">
    <cfRule type="expression" dxfId="214" priority="737">
      <formula>$E$230=11</formula>
    </cfRule>
  </conditionalFormatting>
  <conditionalFormatting sqref="K231">
    <cfRule type="expression" dxfId="213" priority="736">
      <formula>$E$231=12</formula>
    </cfRule>
  </conditionalFormatting>
  <conditionalFormatting sqref="K232">
    <cfRule type="expression" dxfId="212" priority="735">
      <formula>$E$232=13</formula>
    </cfRule>
  </conditionalFormatting>
  <conditionalFormatting sqref="K233">
    <cfRule type="expression" dxfId="211" priority="734">
      <formula>$E$233=14</formula>
    </cfRule>
  </conditionalFormatting>
  <conditionalFormatting sqref="K234">
    <cfRule type="expression" dxfId="210" priority="733">
      <formula>$E$234=15</formula>
    </cfRule>
  </conditionalFormatting>
  <conditionalFormatting sqref="K235">
    <cfRule type="expression" dxfId="209" priority="732">
      <formula>$E$235=16</formula>
    </cfRule>
  </conditionalFormatting>
  <conditionalFormatting sqref="K236">
    <cfRule type="expression" dxfId="208" priority="731">
      <formula>$E$236=17</formula>
    </cfRule>
  </conditionalFormatting>
  <conditionalFormatting sqref="K237">
    <cfRule type="expression" dxfId="207" priority="730">
      <formula>$E$237=18</formula>
    </cfRule>
  </conditionalFormatting>
  <conditionalFormatting sqref="K238">
    <cfRule type="expression" dxfId="206" priority="729">
      <formula>$E$238=19</formula>
    </cfRule>
  </conditionalFormatting>
  <conditionalFormatting sqref="K239">
    <cfRule type="expression" dxfId="205" priority="728">
      <formula>$E$239=20</formula>
    </cfRule>
  </conditionalFormatting>
  <conditionalFormatting sqref="K240">
    <cfRule type="expression" dxfId="204" priority="727">
      <formula>$E$240=21</formula>
    </cfRule>
  </conditionalFormatting>
  <conditionalFormatting sqref="K241">
    <cfRule type="expression" dxfId="203" priority="726">
      <formula>$E$241=22</formula>
    </cfRule>
  </conditionalFormatting>
  <conditionalFormatting sqref="K242">
    <cfRule type="expression" dxfId="202" priority="725">
      <formula>$E$242=23</formula>
    </cfRule>
  </conditionalFormatting>
  <conditionalFormatting sqref="K243">
    <cfRule type="expression" dxfId="201" priority="724">
      <formula>$E$243=24</formula>
    </cfRule>
  </conditionalFormatting>
  <conditionalFormatting sqref="K244">
    <cfRule type="expression" dxfId="200" priority="723">
      <formula>$E$244=25</formula>
    </cfRule>
  </conditionalFormatting>
  <conditionalFormatting sqref="K245">
    <cfRule type="expression" dxfId="199" priority="722">
      <formula>$E$245=26</formula>
    </cfRule>
  </conditionalFormatting>
  <conditionalFormatting sqref="K246">
    <cfRule type="expression" dxfId="198" priority="721">
      <formula>$E$246=27</formula>
    </cfRule>
  </conditionalFormatting>
  <conditionalFormatting sqref="K247">
    <cfRule type="expression" dxfId="197" priority="720">
      <formula>$E$247=28</formula>
    </cfRule>
  </conditionalFormatting>
  <conditionalFormatting sqref="K248">
    <cfRule type="expression" dxfId="196" priority="719">
      <formula>$E$248=29</formula>
    </cfRule>
  </conditionalFormatting>
  <conditionalFormatting sqref="K249">
    <cfRule type="expression" dxfId="195" priority="5">
      <formula>$E$249=30</formula>
    </cfRule>
  </conditionalFormatting>
  <conditionalFormatting sqref="K250">
    <cfRule type="expression" dxfId="194" priority="4">
      <formula>$E$250=31</formula>
    </cfRule>
  </conditionalFormatting>
  <conditionalFormatting sqref="K251">
    <cfRule type="expression" dxfId="193" priority="718">
      <formula>$E$251=32</formula>
    </cfRule>
  </conditionalFormatting>
  <conditionalFormatting sqref="K93:L93 K90:M92 K94:M94">
    <cfRule type="expression" dxfId="192" priority="831">
      <formula>AND($J$88="該当",$L$91="選択 【A】")</formula>
    </cfRule>
  </conditionalFormatting>
  <conditionalFormatting sqref="K93:L93 K90:M92">
    <cfRule type="expression" dxfId="191" priority="828">
      <formula>AND($J$88="該当",$L$91="選択 【B】")</formula>
    </cfRule>
  </conditionalFormatting>
  <conditionalFormatting sqref="K93:L93">
    <cfRule type="expression" dxfId="190" priority="581">
      <formula>AND($J$88="該当",$L$91="選択 【B】")</formula>
    </cfRule>
  </conditionalFormatting>
  <conditionalFormatting sqref="K100:L100">
    <cfRule type="expression" dxfId="189" priority="11">
      <formula>AND($J$95="該当",$L$98="～選択してください～　　▼")</formula>
    </cfRule>
  </conditionalFormatting>
  <conditionalFormatting sqref="K134:L134">
    <cfRule type="expression" dxfId="188" priority="658">
      <formula>AND($J$129="該当",$L$132="選択 【B】")</formula>
    </cfRule>
  </conditionalFormatting>
  <conditionalFormatting sqref="K3:M92 K93:L93 K94:M99 K100:L100 K101:M215">
    <cfRule type="expression" priority="1">
      <formula>$B$5=1</formula>
    </cfRule>
  </conditionalFormatting>
  <conditionalFormatting sqref="K13:M18">
    <cfRule type="expression" dxfId="186" priority="946">
      <formula>$J$13="非該当"</formula>
    </cfRule>
  </conditionalFormatting>
  <conditionalFormatting sqref="K19:M21">
    <cfRule type="expression" dxfId="185" priority="950">
      <formula>$J$19="非該当"</formula>
    </cfRule>
  </conditionalFormatting>
  <conditionalFormatting sqref="K22:M28">
    <cfRule type="expression" dxfId="184" priority="953">
      <formula>$J$22="非該当"</formula>
    </cfRule>
  </conditionalFormatting>
  <conditionalFormatting sqref="K29:M41">
    <cfRule type="expression" dxfId="183" priority="956">
      <formula>$J$29="非該当"</formula>
    </cfRule>
  </conditionalFormatting>
  <conditionalFormatting sqref="K32:M34 K37:M41">
    <cfRule type="expression" dxfId="182" priority="716">
      <formula>AND($J$29="該当",$L$33="選択 【B】")</formula>
    </cfRule>
  </conditionalFormatting>
  <conditionalFormatting sqref="K32:M35">
    <cfRule type="expression" dxfId="181" priority="215">
      <formula>AND($J$30="該当",$L$33="～選択してください～　　▼")</formula>
    </cfRule>
  </conditionalFormatting>
  <conditionalFormatting sqref="K34:M34">
    <cfRule type="expression" dxfId="180" priority="568">
      <formula>AND($J$30="該当",$L$33="選択 【A】")</formula>
    </cfRule>
  </conditionalFormatting>
  <conditionalFormatting sqref="K35:M35">
    <cfRule type="expression" dxfId="179" priority="572">
      <formula>AND($J$29="該当",$L$33="選択 【B】")</formula>
    </cfRule>
  </conditionalFormatting>
  <conditionalFormatting sqref="K35:M36 K32:M33">
    <cfRule type="expression" dxfId="178" priority="715">
      <formula>AND($J$30="該当",$L$33="選択 【A】")</formula>
    </cfRule>
  </conditionalFormatting>
  <conditionalFormatting sqref="K36:M41">
    <cfRule type="expression" dxfId="177" priority="419">
      <formula>AND($J$30="該当",$L$33="～選択してください～　　▼")</formula>
    </cfRule>
  </conditionalFormatting>
  <conditionalFormatting sqref="K42:M64">
    <cfRule type="expression" dxfId="176" priority="3">
      <formula>$J$43="非該当"</formula>
    </cfRule>
  </conditionalFormatting>
  <conditionalFormatting sqref="K45:M48 K50:M64">
    <cfRule type="expression" dxfId="175" priority="823">
      <formula>AND($J$42="該当",$L$46="選択 【B】")</formula>
    </cfRule>
  </conditionalFormatting>
  <conditionalFormatting sqref="K45:M48">
    <cfRule type="expression" dxfId="174" priority="216">
      <formula>AND($J$42="該当",$L$46="～選択してください～　　▼")</formula>
    </cfRule>
  </conditionalFormatting>
  <conditionalFormatting sqref="K45:M49">
    <cfRule type="expression" dxfId="173" priority="827">
      <formula>AND($J$42="該当",$L$46="選択 【A】")</formula>
    </cfRule>
  </conditionalFormatting>
  <conditionalFormatting sqref="K47:M47">
    <cfRule type="expression" dxfId="172" priority="576">
      <formula>AND($J$42="該当",$L$46="選択 【A】")</formula>
    </cfRule>
  </conditionalFormatting>
  <conditionalFormatting sqref="K48:M48">
    <cfRule type="expression" dxfId="171" priority="579">
      <formula>AND($J$42="該当",$L$46="選択 【B】")</formula>
    </cfRule>
  </conditionalFormatting>
  <conditionalFormatting sqref="K49:M64">
    <cfRule type="expression" dxfId="170" priority="421">
      <formula>AND($J$42="該当",$L$46="～選択してください～　　▼")</formula>
    </cfRule>
  </conditionalFormatting>
  <conditionalFormatting sqref="K65:M69">
    <cfRule type="expression" dxfId="169" priority="959">
      <formula>$J$65="非該当"</formula>
    </cfRule>
  </conditionalFormatting>
  <conditionalFormatting sqref="K70:M74">
    <cfRule type="expression" dxfId="168" priority="961">
      <formula>$J$70="非該当"</formula>
    </cfRule>
  </conditionalFormatting>
  <conditionalFormatting sqref="K75:M87">
    <cfRule type="expression" dxfId="167" priority="962">
      <formula>$J$75="非該当"</formula>
    </cfRule>
  </conditionalFormatting>
  <conditionalFormatting sqref="K88:M92 K93:L93 K94:M94">
    <cfRule type="expression" dxfId="166" priority="963">
      <formula>$J$88="非該当"</formula>
    </cfRule>
  </conditionalFormatting>
  <conditionalFormatting sqref="K90:M92 K93:L93">
    <cfRule type="expression" dxfId="165" priority="218">
      <formula>AND($J$88="該当",$L$91="～選択してください～　　▼")</formula>
    </cfRule>
  </conditionalFormatting>
  <conditionalFormatting sqref="K92:M92">
    <cfRule type="expression" dxfId="164" priority="580">
      <formula>AND($J$88="該当",$L$91="選択 【A】")</formula>
    </cfRule>
  </conditionalFormatting>
  <conditionalFormatting sqref="K94:M94">
    <cfRule type="expression" dxfId="163" priority="425">
      <formula>AND($J$88="該当",$L$91="～選択してください～　　▼")</formula>
    </cfRule>
  </conditionalFormatting>
  <conditionalFormatting sqref="K95:M99 K100 K101:M101">
    <cfRule type="expression" dxfId="162" priority="964">
      <formula>$J$95="非該当"</formula>
    </cfRule>
  </conditionalFormatting>
  <conditionalFormatting sqref="K97:M99 K100 K101:M101">
    <cfRule type="expression" dxfId="161" priority="834">
      <formula>AND($J$95="該当",$L$98="選択 【A】")</formula>
    </cfRule>
  </conditionalFormatting>
  <conditionalFormatting sqref="K97:M99">
    <cfRule type="expression" dxfId="160" priority="832">
      <formula>AND($J$95="該当",$L$98="選択 【B】")</formula>
    </cfRule>
    <cfRule type="expression" dxfId="159" priority="219">
      <formula>AND($J$95="該当",$L$98="～選択してください～　　▼")</formula>
    </cfRule>
  </conditionalFormatting>
  <conditionalFormatting sqref="K99:M99">
    <cfRule type="expression" dxfId="158" priority="588">
      <formula>AND($J$95="該当",$L$98="選択 【A】")</formula>
    </cfRule>
  </conditionalFormatting>
  <conditionalFormatting sqref="K101:M101">
    <cfRule type="expression" dxfId="157" priority="427">
      <formula>AND($J$95="該当",$L$98="～選択してください～　　▼")</formula>
    </cfRule>
  </conditionalFormatting>
  <conditionalFormatting sqref="K102:M104">
    <cfRule type="expression" dxfId="156" priority="966">
      <formula>$J$102="非該当"</formula>
    </cfRule>
  </conditionalFormatting>
  <conditionalFormatting sqref="K105:M107">
    <cfRule type="expression" dxfId="155" priority="967">
      <formula>$J$105="非該当"</formula>
    </cfRule>
  </conditionalFormatting>
  <conditionalFormatting sqref="K108:M110">
    <cfRule type="expression" dxfId="154" priority="968">
      <formula>$J$108="非該当"</formula>
    </cfRule>
  </conditionalFormatting>
  <conditionalFormatting sqref="K111:M113">
    <cfRule type="expression" dxfId="153" priority="970">
      <formula>$J$111="非該当"</formula>
    </cfRule>
  </conditionalFormatting>
  <conditionalFormatting sqref="K114:M116">
    <cfRule type="expression" dxfId="152" priority="971">
      <formula>$J$114="非該当"</formula>
    </cfRule>
  </conditionalFormatting>
  <conditionalFormatting sqref="K117:M119">
    <cfRule type="expression" dxfId="151" priority="972">
      <formula>$J$117="非該当"</formula>
    </cfRule>
  </conditionalFormatting>
  <conditionalFormatting sqref="K120:M125">
    <cfRule type="expression" dxfId="150" priority="973">
      <formula>$J$120="非該当"</formula>
    </cfRule>
  </conditionalFormatting>
  <conditionalFormatting sqref="K122:M125">
    <cfRule type="expression" dxfId="149" priority="843">
      <formula>AND($J$120="該当",$L$123="選択 【B】")</formula>
    </cfRule>
    <cfRule type="expression" dxfId="148" priority="839">
      <formula>AND($J$120="該当",$L$123="選択 【A】")</formula>
    </cfRule>
    <cfRule type="expression" dxfId="147" priority="221">
      <formula>AND($J$120="該当",$L$123="～選択してください～　　▼")</formula>
    </cfRule>
  </conditionalFormatting>
  <conditionalFormatting sqref="K124:M124">
    <cfRule type="expression" dxfId="146" priority="621">
      <formula>AND($J$120="該当",$L$123="選択 【A】")</formula>
    </cfRule>
  </conditionalFormatting>
  <conditionalFormatting sqref="K125:M125">
    <cfRule type="expression" dxfId="145" priority="627">
      <formula>AND($J$120="該当",$L$123="選択 【B】")</formula>
    </cfRule>
  </conditionalFormatting>
  <conditionalFormatting sqref="K126:M128">
    <cfRule type="expression" dxfId="144" priority="986">
      <formula>$J$126="非該当"</formula>
    </cfRule>
  </conditionalFormatting>
  <conditionalFormatting sqref="K129:M134">
    <cfRule type="expression" dxfId="143" priority="1001">
      <formula>$J$129="非該当"</formula>
    </cfRule>
  </conditionalFormatting>
  <conditionalFormatting sqref="K131:M134">
    <cfRule type="expression" dxfId="142" priority="844">
      <formula>AND($J$129="該当",$L$132="選択 【A】")</formula>
    </cfRule>
    <cfRule type="expression" dxfId="141" priority="847">
      <formula>AND($J$129="該当",$L$132="選択 【B】")</formula>
    </cfRule>
    <cfRule type="expression" dxfId="140" priority="226">
      <formula>AND($J$129="該当",$L$132="～選択してください～　　▼")</formula>
    </cfRule>
  </conditionalFormatting>
  <conditionalFormatting sqref="K133:M133">
    <cfRule type="expression" dxfId="139" priority="628">
      <formula>AND($J$129="該当",$L$132="選択 【A】")</formula>
    </cfRule>
  </conditionalFormatting>
  <conditionalFormatting sqref="K135:M137">
    <cfRule type="expression" dxfId="138" priority="1002">
      <formula>$J$135="非該当"</formula>
    </cfRule>
  </conditionalFormatting>
  <conditionalFormatting sqref="K138:M148">
    <cfRule type="expression" dxfId="137" priority="4811">
      <formula>$J$138="非該当"</formula>
    </cfRule>
  </conditionalFormatting>
  <conditionalFormatting sqref="K140:M143">
    <cfRule type="expression" dxfId="136" priority="860">
      <formula>AND($J$138="該当",$L$141="選択 【B】")</formula>
    </cfRule>
    <cfRule type="expression" dxfId="135" priority="855">
      <formula>AND($J$138="該当",$L$141="選択 【A】")</formula>
    </cfRule>
    <cfRule type="expression" dxfId="134" priority="230">
      <formula>AND($J$138="該当",$L$141="～選択してください～　　▼")</formula>
    </cfRule>
  </conditionalFormatting>
  <conditionalFormatting sqref="K142:M142">
    <cfRule type="expression" dxfId="133" priority="764">
      <formula>AND($J$138="該当",$L$141="選択 【A】")</formula>
    </cfRule>
  </conditionalFormatting>
  <conditionalFormatting sqref="K143:M143">
    <cfRule type="expression" dxfId="132" priority="765">
      <formula>AND($J$138="該当",$L$141="選択 【B】")</formula>
    </cfRule>
  </conditionalFormatting>
  <conditionalFormatting sqref="K144:M148">
    <cfRule type="expression" dxfId="131" priority="429">
      <formula>AND($J$138="該当",$L$141="～選択してください～　　▼")</formula>
    </cfRule>
  </conditionalFormatting>
  <conditionalFormatting sqref="K149:M154">
    <cfRule type="expression" dxfId="130" priority="4815">
      <formula>$J$149="非該当"</formula>
    </cfRule>
  </conditionalFormatting>
  <conditionalFormatting sqref="K151:M154">
    <cfRule type="expression" dxfId="129" priority="863">
      <formula>AND($J$149="該当",$L$152="選択 【B】")</formula>
    </cfRule>
    <cfRule type="expression" dxfId="128" priority="231">
      <formula>AND($J$149="該当",$L$152="～選択ください～　　▼")</formula>
    </cfRule>
    <cfRule type="expression" dxfId="127" priority="862">
      <formula>AND($J$149="該当",$L$152="選択 【A】")</formula>
    </cfRule>
  </conditionalFormatting>
  <conditionalFormatting sqref="K153:M153">
    <cfRule type="expression" dxfId="126" priority="766">
      <formula>AND($J$149="該当",$L$152="選択 【A】")</formula>
    </cfRule>
  </conditionalFormatting>
  <conditionalFormatting sqref="K154:M154">
    <cfRule type="expression" dxfId="125" priority="775">
      <formula>AND($J$149="該当",$L$152="選択 【B】")</formula>
    </cfRule>
  </conditionalFormatting>
  <conditionalFormatting sqref="K155:M157">
    <cfRule type="expression" dxfId="124" priority="4825">
      <formula>$J$155="非該当"</formula>
    </cfRule>
  </conditionalFormatting>
  <conditionalFormatting sqref="K158:M160">
    <cfRule type="expression" dxfId="123" priority="4889">
      <formula>$J$158="非該当"</formula>
    </cfRule>
  </conditionalFormatting>
  <conditionalFormatting sqref="K161:M167">
    <cfRule type="expression" dxfId="122" priority="5667">
      <formula>$J$161="非該当"</formula>
    </cfRule>
  </conditionalFormatting>
  <conditionalFormatting sqref="K163:M167">
    <cfRule type="expression" dxfId="121" priority="232">
      <formula>AND($J$161="該当",$L$164="～選択してください～　　▼")</formula>
    </cfRule>
    <cfRule type="expression" dxfId="120" priority="868">
      <formula>AND($J$161="該当",$L$164="選択 【C】")</formula>
    </cfRule>
    <cfRule type="expression" dxfId="119" priority="867">
      <formula>AND($J$161="該当",$L$164="選択 【A】")</formula>
    </cfRule>
    <cfRule type="expression" dxfId="118" priority="866">
      <formula>AND($J$161="該当",$L$164="選択 【B】")</formula>
    </cfRule>
  </conditionalFormatting>
  <conditionalFormatting sqref="K165:M165">
    <cfRule type="expression" dxfId="117" priority="778">
      <formula>AND($J$161="該当",$L$164="選択 【A】")</formula>
    </cfRule>
  </conditionalFormatting>
  <conditionalFormatting sqref="K166:M166">
    <cfRule type="expression" dxfId="116" priority="788">
      <formula>AND($J$161="該当",$L$164="選択 【B】")</formula>
    </cfRule>
  </conditionalFormatting>
  <conditionalFormatting sqref="K167:M167">
    <cfRule type="expression" dxfId="115" priority="812">
      <formula>AND($J$161="該当",$L$164="選択 【C】")</formula>
    </cfRule>
  </conditionalFormatting>
  <conditionalFormatting sqref="K168:M177">
    <cfRule type="expression" dxfId="114" priority="8666">
      <formula>$J$168="非該当"</formula>
    </cfRule>
  </conditionalFormatting>
  <conditionalFormatting sqref="K178:M187">
    <cfRule type="expression" dxfId="113" priority="8667">
      <formula>$J$178="非該当"</formula>
    </cfRule>
  </conditionalFormatting>
  <conditionalFormatting sqref="K188:M191">
    <cfRule type="expression" dxfId="112" priority="8669">
      <formula>$J$188="非該当"</formula>
    </cfRule>
  </conditionalFormatting>
  <conditionalFormatting sqref="K192:M203">
    <cfRule type="expression" dxfId="111" priority="8684">
      <formula>$J$192="非該当"</formula>
    </cfRule>
  </conditionalFormatting>
  <conditionalFormatting sqref="K204:M209">
    <cfRule type="expression" dxfId="110" priority="883">
      <formula>$J$204="非該当"</formula>
    </cfRule>
  </conditionalFormatting>
  <conditionalFormatting sqref="K206:M209">
    <cfRule type="expression" dxfId="109" priority="214">
      <formula>AND($J$204="該当",$L$207="～選択ください～　　▼")</formula>
    </cfRule>
    <cfRule type="expression" dxfId="108" priority="877">
      <formula>AND($J$201="該当",$L$207="選択 【B】")</formula>
    </cfRule>
    <cfRule type="expression" dxfId="107" priority="820">
      <formula>AND($J$204="該当",$L$207="選択 【A】")</formula>
    </cfRule>
  </conditionalFormatting>
  <conditionalFormatting sqref="K208:M208">
    <cfRule type="expression" dxfId="106" priority="540">
      <formula>AND($J$204="該当",$L$207="選択 【A】")</formula>
    </cfRule>
  </conditionalFormatting>
  <conditionalFormatting sqref="K209:M209">
    <cfRule type="expression" dxfId="105" priority="819">
      <formula>AND($J$204="該当",$L$207="選択 【B】")</formula>
    </cfRule>
  </conditionalFormatting>
  <conditionalFormatting sqref="K210:M212">
    <cfRule type="expression" dxfId="104" priority="8699">
      <formula>$J$210="非該当"</formula>
    </cfRule>
  </conditionalFormatting>
  <conditionalFormatting sqref="K213:M215">
    <cfRule type="expression" dxfId="103" priority="894">
      <formula>$J$213="非該当"</formula>
    </cfRule>
  </conditionalFormatting>
  <conditionalFormatting sqref="K219:M219">
    <cfRule type="expression" dxfId="102" priority="5161">
      <formula>"D173=""NO"""</formula>
    </cfRule>
  </conditionalFormatting>
  <conditionalFormatting sqref="L33">
    <cfRule type="expression" dxfId="100" priority="201">
      <formula>AND($J$30="該当",$L$33="～選択してください～　　▼")</formula>
    </cfRule>
    <cfRule type="expression" dxfId="99" priority="432">
      <formula>AND($J$30="該当",OR($L$33="選択 【A】",$L$33="選択 【B】"))</formula>
    </cfRule>
  </conditionalFormatting>
  <conditionalFormatting sqref="L46">
    <cfRule type="expression" dxfId="98" priority="480">
      <formula>AND($J$42="該当",OR($L$46="選択 【A】",$L$46="選択 【B】"))</formula>
    </cfRule>
    <cfRule type="expression" dxfId="97" priority="202">
      <formula>AND($J$42="該当",$L$46="～選択してください～　　▼")</formula>
    </cfRule>
  </conditionalFormatting>
  <conditionalFormatting sqref="L54">
    <cfRule type="expression" dxfId="96" priority="551">
      <formula>AND($J$42="該当",$L$46="選択 【A】",$L$54="直接入力してください")</formula>
    </cfRule>
  </conditionalFormatting>
  <conditionalFormatting sqref="L59">
    <cfRule type="expression" dxfId="95" priority="554">
      <formula>AND($J$42="該当",$L$46="選択 【A】",$L$59="直接入力してください")</formula>
    </cfRule>
  </conditionalFormatting>
  <conditionalFormatting sqref="L64">
    <cfRule type="expression" dxfId="94" priority="558">
      <formula>AND($J$42="該当",$L$46="選択 【A】",$L$64="直接入力してください")</formula>
    </cfRule>
  </conditionalFormatting>
  <conditionalFormatting sqref="L82">
    <cfRule type="expression" dxfId="93" priority="306">
      <formula>AND($J$82="該当",$L$82="直接入力してください")</formula>
    </cfRule>
  </conditionalFormatting>
  <conditionalFormatting sqref="L91">
    <cfRule type="expression" dxfId="92" priority="483">
      <formula>AND($J$88="該当",OR($L$91="選択 【A】",$L$91="選択 【B】"))</formula>
    </cfRule>
    <cfRule type="expression" dxfId="91" priority="203">
      <formula>AND($J$88="該当",$L$91="～選択してください～　　▼")</formula>
    </cfRule>
  </conditionalFormatting>
  <conditionalFormatting sqref="L98">
    <cfRule type="expression" dxfId="90" priority="495">
      <formula>AND($J$95="該当",OR($L$98="選択 【A】",$L$98="選択 【B】"))</formula>
    </cfRule>
    <cfRule type="expression" dxfId="89" priority="204">
      <formula>AND($J$95="該当",$L$98="～選択してください～　　▼")</formula>
    </cfRule>
  </conditionalFormatting>
  <conditionalFormatting sqref="L100">
    <cfRule type="expression" dxfId="88" priority="15">
      <formula>$J$95="非該当"</formula>
    </cfRule>
    <cfRule type="expression" dxfId="87" priority="14">
      <formula>AND($J$95="該当",$L$98="選択 【A】")</formula>
    </cfRule>
    <cfRule type="expression" dxfId="86" priority="13">
      <formula>AND($J$95="該当",$L$98="選択 【B】")</formula>
    </cfRule>
    <cfRule type="expression" dxfId="85" priority="12">
      <formula>AND($J$95="該当",$L$98="選択 【B】")</formula>
    </cfRule>
  </conditionalFormatting>
  <conditionalFormatting sqref="L123">
    <cfRule type="expression" dxfId="84" priority="497">
      <formula>AND($J$120="該当",OR($L$123="選択 【A】",$L$123="選択 【B】"))</formula>
    </cfRule>
    <cfRule type="expression" dxfId="83" priority="206">
      <formula>AND($J$120="該当",$L$123="～選択してください～　　▼")</formula>
    </cfRule>
  </conditionalFormatting>
  <conditionalFormatting sqref="L132">
    <cfRule type="expression" dxfId="82" priority="527">
      <formula>AND($J$129="該当",OR($L$132="選択 【A】",$L$132="選択 【B】"))</formula>
    </cfRule>
    <cfRule type="expression" dxfId="81" priority="207">
      <formula>AND($J$129="該当",$L$132="～選択してください～　　▼")</formula>
    </cfRule>
  </conditionalFormatting>
  <conditionalFormatting sqref="L141">
    <cfRule type="expression" dxfId="80" priority="538">
      <formula>AND($J$138="該当",OR($L$141="選択 【A】",$L$141="選択 【B】"))</formula>
    </cfRule>
    <cfRule type="expression" dxfId="79" priority="211">
      <formula>AND($J$138="該当",$L$141="～選択してください～　　▼")</formula>
    </cfRule>
  </conditionalFormatting>
  <conditionalFormatting sqref="L152">
    <cfRule type="expression" dxfId="78" priority="212">
      <formula>AND($J$149="該当",$L$152="～選択ください～　　▼")</formula>
    </cfRule>
  </conditionalFormatting>
  <conditionalFormatting sqref="L164">
    <cfRule type="expression" dxfId="77" priority="539">
      <formula>AND($J$161="該当",OR($L$164="選択 【A】",$L$164="選択 【B】",$L$164="選択 【C】"))</formula>
    </cfRule>
    <cfRule type="expression" dxfId="76" priority="213">
      <formula>AND($J$161="該当",$L$164="～選択してください～　　▼")</formula>
    </cfRule>
  </conditionalFormatting>
  <conditionalFormatting sqref="L198">
    <cfRule type="expression" dxfId="75" priority="413">
      <formula>AND($J$192="該当",$L$198="直接入力してください")</formula>
    </cfRule>
  </conditionalFormatting>
  <conditionalFormatting sqref="L207">
    <cfRule type="expression" dxfId="74" priority="241">
      <formula>AND($J$204="該当",OR($L$207="選択 【A】",$L$207="選択 【B】",$L$164="選択 【C】"))</formula>
    </cfRule>
    <cfRule type="expression" dxfId="73" priority="8">
      <formula>AND($J$204="該当",$L$207="～選択ください～　　▼")</formula>
    </cfRule>
  </conditionalFormatting>
  <conditionalFormatting sqref="L220">
    <cfRule type="expression" dxfId="72" priority="683">
      <formula>$E$220="OK"</formula>
    </cfRule>
  </conditionalFormatting>
  <conditionalFormatting sqref="L221">
    <cfRule type="expression" dxfId="71" priority="684">
      <formula>$E$221="OK"</formula>
    </cfRule>
  </conditionalFormatting>
  <conditionalFormatting sqref="L222">
    <cfRule type="expression" dxfId="70" priority="685">
      <formula>$E$222="OK"</formula>
    </cfRule>
  </conditionalFormatting>
  <conditionalFormatting sqref="L223">
    <cfRule type="expression" dxfId="69" priority="686">
      <formula>$E$223="OK"</formula>
    </cfRule>
  </conditionalFormatting>
  <conditionalFormatting sqref="L224">
    <cfRule type="expression" dxfId="68" priority="687">
      <formula>$E$224="OK"</formula>
    </cfRule>
  </conditionalFormatting>
  <conditionalFormatting sqref="L225">
    <cfRule type="expression" dxfId="67" priority="688">
      <formula>$E$225="OK"</formula>
    </cfRule>
  </conditionalFormatting>
  <conditionalFormatting sqref="L226">
    <cfRule type="expression" dxfId="66" priority="689">
      <formula>$E$226="OK"</formula>
    </cfRule>
  </conditionalFormatting>
  <conditionalFormatting sqref="L227">
    <cfRule type="expression" dxfId="65" priority="690">
      <formula>$E$227="OK"</formula>
    </cfRule>
  </conditionalFormatting>
  <conditionalFormatting sqref="L228">
    <cfRule type="expression" dxfId="64" priority="691">
      <formula>$E$228="OK"</formula>
    </cfRule>
  </conditionalFormatting>
  <conditionalFormatting sqref="L229">
    <cfRule type="expression" dxfId="63" priority="692">
      <formula>$E$229="OK"</formula>
    </cfRule>
  </conditionalFormatting>
  <conditionalFormatting sqref="L230">
    <cfRule type="expression" dxfId="62" priority="693">
      <formula>$E$230="OK"</formula>
    </cfRule>
  </conditionalFormatting>
  <conditionalFormatting sqref="L231">
    <cfRule type="expression" dxfId="61" priority="694">
      <formula>$E$231="OK"</formula>
    </cfRule>
  </conditionalFormatting>
  <conditionalFormatting sqref="L232">
    <cfRule type="expression" dxfId="60" priority="695">
      <formula>$E$232="OK"</formula>
    </cfRule>
  </conditionalFormatting>
  <conditionalFormatting sqref="L233">
    <cfRule type="expression" dxfId="59" priority="696">
      <formula>$E$233="OK"</formula>
    </cfRule>
  </conditionalFormatting>
  <conditionalFormatting sqref="L234">
    <cfRule type="expression" dxfId="58" priority="697">
      <formula>$E$234="OK"</formula>
    </cfRule>
  </conditionalFormatting>
  <conditionalFormatting sqref="L235">
    <cfRule type="expression" dxfId="57" priority="698">
      <formula>$E$235="OK"</formula>
    </cfRule>
  </conditionalFormatting>
  <conditionalFormatting sqref="L236">
    <cfRule type="expression" dxfId="56" priority="699">
      <formula>$E$236="OK"</formula>
    </cfRule>
  </conditionalFormatting>
  <conditionalFormatting sqref="L237">
    <cfRule type="expression" dxfId="55" priority="700">
      <formula>$E$237="OK"</formula>
    </cfRule>
  </conditionalFormatting>
  <conditionalFormatting sqref="L238">
    <cfRule type="expression" dxfId="54" priority="701">
      <formula>$E$238="OK"</formula>
    </cfRule>
  </conditionalFormatting>
  <conditionalFormatting sqref="L239">
    <cfRule type="expression" dxfId="53" priority="702">
      <formula>$E$239="OK"</formula>
    </cfRule>
  </conditionalFormatting>
  <conditionalFormatting sqref="L240">
    <cfRule type="expression" dxfId="52" priority="703">
      <formula>$E$240="OK"</formula>
    </cfRule>
  </conditionalFormatting>
  <conditionalFormatting sqref="L241">
    <cfRule type="expression" dxfId="51" priority="704">
      <formula>$E$241="OK"</formula>
    </cfRule>
  </conditionalFormatting>
  <conditionalFormatting sqref="L242">
    <cfRule type="expression" dxfId="50" priority="705">
      <formula>$E$242="OK"</formula>
    </cfRule>
  </conditionalFormatting>
  <conditionalFormatting sqref="L243">
    <cfRule type="expression" dxfId="49" priority="706">
      <formula>$E$243="OK"</formula>
    </cfRule>
  </conditionalFormatting>
  <conditionalFormatting sqref="L244">
    <cfRule type="expression" dxfId="48" priority="707">
      <formula>$E$244="OK"</formula>
    </cfRule>
  </conditionalFormatting>
  <conditionalFormatting sqref="L245">
    <cfRule type="expression" dxfId="47" priority="708">
      <formula>$E$245="OK"</formula>
    </cfRule>
  </conditionalFormatting>
  <conditionalFormatting sqref="L246">
    <cfRule type="expression" dxfId="46" priority="709">
      <formula>$E$246="OK"</formula>
    </cfRule>
  </conditionalFormatting>
  <conditionalFormatting sqref="L247">
    <cfRule type="expression" dxfId="45" priority="710">
      <formula>$E$247="OK"</formula>
    </cfRule>
  </conditionalFormatting>
  <conditionalFormatting sqref="L248">
    <cfRule type="expression" dxfId="44" priority="711">
      <formula>$E$248="OK"</formula>
    </cfRule>
  </conditionalFormatting>
  <conditionalFormatting sqref="L250">
    <cfRule type="expression" dxfId="43" priority="682">
      <formula>$E$250="OK"</formula>
    </cfRule>
  </conditionalFormatting>
  <conditionalFormatting sqref="L41:M41">
    <cfRule type="expression" dxfId="42" priority="545">
      <formula>AND($J$29="該当",$L$41="直接入力してください",$L$33="選択 【A】")</formula>
    </cfRule>
  </conditionalFormatting>
  <conditionalFormatting sqref="L87:M87">
    <cfRule type="expression" dxfId="41" priority="328">
      <formula>AND($J$87="該当",$L$87="直接入力してください")</formula>
    </cfRule>
  </conditionalFormatting>
  <conditionalFormatting sqref="L148:M148">
    <cfRule type="expression" dxfId="40" priority="566">
      <formula>AND($J$148="該当",$L$148="直接入力してください",OR($L$141="選択 【A】",$L$141="選択 【B】"))</formula>
    </cfRule>
  </conditionalFormatting>
  <conditionalFormatting sqref="L177:M177">
    <cfRule type="expression" dxfId="39" priority="364">
      <formula>AND($J$168="該当",$L$177="直接入力してください")</formula>
    </cfRule>
  </conditionalFormatting>
  <conditionalFormatting sqref="L187:M187">
    <cfRule type="expression" dxfId="38" priority="407">
      <formula>AND($J$178="該当",$L$187="直接入力してください")</formula>
    </cfRule>
  </conditionalFormatting>
  <conditionalFormatting sqref="L203:M203">
    <cfRule type="expression" dxfId="37" priority="417">
      <formula>AND($J$192="該当",$L$203="直接入力してください")</formula>
    </cfRule>
  </conditionalFormatting>
  <conditionalFormatting sqref="L251:M251">
    <cfRule type="expression" dxfId="36" priority="7">
      <formula>$E$251="OK"</formula>
    </cfRule>
  </conditionalFormatting>
  <conditionalFormatting sqref="M12">
    <cfRule type="expression" dxfId="31" priority="884">
      <formula>$D$12=0</formula>
    </cfRule>
  </conditionalFormatting>
  <conditionalFormatting sqref="M15">
    <cfRule type="expression" dxfId="30" priority="885">
      <formula>AND($J$15="該当",$M$15="直接入力してください")</formula>
    </cfRule>
  </conditionalFormatting>
  <conditionalFormatting sqref="M16">
    <cfRule type="expression" dxfId="29" priority="886">
      <formula>AND($J$16="該当",$M$16="直接入力してください")</formula>
    </cfRule>
  </conditionalFormatting>
  <conditionalFormatting sqref="M17">
    <cfRule type="expression" dxfId="28" priority="890">
      <formula>AND($J$17="該当",$M$17="直接入力してください")</formula>
    </cfRule>
  </conditionalFormatting>
  <conditionalFormatting sqref="M18">
    <cfRule type="expression" dxfId="27" priority="891">
      <formula>AND($J$18="該当",$M$18="直接入力してください")</formula>
    </cfRule>
  </conditionalFormatting>
  <conditionalFormatting sqref="M36">
    <cfRule type="expression" dxfId="26" priority="541">
      <formula>AND($L$33="選択 【B】",$M$36="直接入力してください")</formula>
    </cfRule>
  </conditionalFormatting>
  <conditionalFormatting sqref="M38">
    <cfRule type="expression" dxfId="25" priority="542">
      <formula>AND($J$29="該当",$M$38="日付：",$L$33="選択 【A】")</formula>
    </cfRule>
  </conditionalFormatting>
  <conditionalFormatting sqref="M39">
    <cfRule type="expression" dxfId="24" priority="544">
      <formula>AND($J$29="該当",$M$39="自治体名：　　　　　/担当課：　　　　　　　/担当者名：",$L$33="選択 【A】")</formula>
    </cfRule>
  </conditionalFormatting>
  <conditionalFormatting sqref="M49">
    <cfRule type="expression" dxfId="23" priority="546">
      <formula>AND($J$42="該当",$L$46="選択 【B】",$M$49="直接入力してください")</formula>
    </cfRule>
  </conditionalFormatting>
  <conditionalFormatting sqref="M51">
    <cfRule type="expression" dxfId="22" priority="548">
      <formula>AND($J$42="該当",$L$46="選択 【A】",$M$51="日付：")</formula>
    </cfRule>
  </conditionalFormatting>
  <conditionalFormatting sqref="M52">
    <cfRule type="expression" dxfId="21" priority="549">
      <formula>AND($J$42="該当",L$46="選択 【A】",$M$52="自治体名：　　　　　/担当課：　　　　　　　/担当者名：")</formula>
    </cfRule>
  </conditionalFormatting>
  <conditionalFormatting sqref="M56">
    <cfRule type="expression" dxfId="20" priority="552">
      <formula>AND($J$42="該当",$L$46="選択 【A】",$M$56="日付：")</formula>
    </cfRule>
  </conditionalFormatting>
  <conditionalFormatting sqref="M57">
    <cfRule type="expression" dxfId="19" priority="553">
      <formula>AND($J$42="該当",$L$46="選択 【A】",$M$57="自治体名：　　　　　/担当課：　　　　　　　/担当者名：")</formula>
    </cfRule>
  </conditionalFormatting>
  <conditionalFormatting sqref="M61">
    <cfRule type="expression" dxfId="18" priority="556">
      <formula>AND($J$42="該当",$L$46="選択 【A】",$M$61="日付：")</formula>
    </cfRule>
  </conditionalFormatting>
  <conditionalFormatting sqref="M62">
    <cfRule type="expression" dxfId="17" priority="557">
      <formula>AND($J$42="該当",$L$46="選択 【A】",$M$62="自治体名：　　　　　/担当課：　　　　　　　/担当者名：")</formula>
    </cfRule>
  </conditionalFormatting>
  <conditionalFormatting sqref="M79">
    <cfRule type="expression" dxfId="16" priority="302">
      <formula>AND($J$79="該当",$M$79="日付：")</formula>
    </cfRule>
  </conditionalFormatting>
  <conditionalFormatting sqref="M80">
    <cfRule type="expression" dxfId="15" priority="305">
      <formula>AND($J$80="該当",$M$80="自治体名：　　　　　/担当課：　　　　　　　/担当者名：")</formula>
    </cfRule>
  </conditionalFormatting>
  <conditionalFormatting sqref="M84">
    <cfRule type="expression" dxfId="14" priority="308">
      <formula>AND($J$84="該当",$M$84="日付：")</formula>
    </cfRule>
  </conditionalFormatting>
  <conditionalFormatting sqref="M85">
    <cfRule type="expression" dxfId="13" priority="326">
      <formula>AND($J$85="該当",$M$85="自治体名：　　　　　/担当課：　　　　　　　/担当者名：")</formula>
    </cfRule>
  </conditionalFormatting>
  <conditionalFormatting sqref="M94">
    <cfRule type="expression" dxfId="12" priority="559">
      <formula>AND($J$88="該当",$L$91="選択 【B】",$M$94="直接入力してください")</formula>
    </cfRule>
  </conditionalFormatting>
  <conditionalFormatting sqref="M101">
    <cfRule type="expression" dxfId="11" priority="560">
      <formula>AND($J$95="該当",$M$101="直接入力してください",$L$98="選択 【B】")</formula>
    </cfRule>
  </conditionalFormatting>
  <conditionalFormatting sqref="M145">
    <cfRule type="expression" dxfId="10" priority="562">
      <formula>AND($J$145="該当",$M$145="日付：",OR($L$141="選択 【A】",$L$141="選択 【B】"))</formula>
    </cfRule>
  </conditionalFormatting>
  <conditionalFormatting sqref="M146">
    <cfRule type="expression" dxfId="9" priority="563">
      <formula>AND($J$146="該当",$M$146="自治体名：　　　　　/担当課：　　　　　　　/担当者名：",OR($L$141="選択 【A】",$L$141="選択 【B】"))</formula>
    </cfRule>
  </conditionalFormatting>
  <conditionalFormatting sqref="M174">
    <cfRule type="expression" dxfId="8" priority="361">
      <formula>AND($J$168="該当",$M$174="日付：")</formula>
    </cfRule>
  </conditionalFormatting>
  <conditionalFormatting sqref="M175">
    <cfRule type="expression" dxfId="7" priority="363">
      <formula>AND($J$168="該当",$M$175="自治体名：　　　　　/担当課：　　　　　　　/担当者名：")</formula>
    </cfRule>
  </conditionalFormatting>
  <conditionalFormatting sqref="M184">
    <cfRule type="expression" dxfId="6" priority="383">
      <formula>AND($J$178="該当",$M$184="日付：")</formula>
    </cfRule>
  </conditionalFormatting>
  <conditionalFormatting sqref="M185">
    <cfRule type="expression" dxfId="5" priority="384">
      <formula>AND($J$178="該当",$M$185="自治体名：　　　　　/担当課：　　　　　　　/担当者名：")</formula>
    </cfRule>
  </conditionalFormatting>
  <conditionalFormatting sqref="M191">
    <cfRule type="expression" dxfId="4" priority="410">
      <formula>AND($J$188="該当",$M$191="自治体名：　　　　　/担当課：　　　　　　　/担当者名：")</formula>
    </cfRule>
  </conditionalFormatting>
  <conditionalFormatting sqref="M195">
    <cfRule type="expression" dxfId="3" priority="411">
      <formula>AND($J$192="該当",$M$195="日付：")</formula>
    </cfRule>
  </conditionalFormatting>
  <conditionalFormatting sqref="M196">
    <cfRule type="expression" dxfId="2" priority="412">
      <formula>AND($J$192="該当",$M$196="自治体名：　　　　　/担当課：　　　　　　　/担当者名：")</formula>
    </cfRule>
  </conditionalFormatting>
  <conditionalFormatting sqref="M200">
    <cfRule type="expression" dxfId="1" priority="414">
      <formula>AND($J$192="該当",$M$200="日付：")</formula>
    </cfRule>
  </conditionalFormatting>
  <conditionalFormatting sqref="M201">
    <cfRule type="expression" dxfId="0" priority="416">
      <formula>AND($J$192="該当",$M$201="自治体名：　　　　　/担当課：　　　　　　　/担当者名：")</formula>
    </cfRule>
  </conditionalFormatting>
  <dataValidations count="6">
    <dataValidation type="list" showInputMessage="1" showErrorMessage="1" sqref="K76:K78 K180:K182 K116 K130 K160 K71:K74 K31 K156:K157 K67:K69 K104 K190 K21 K24:K28 K121 K118:K119 K44 K127:K128 K136:K137 K106:K107 K169:K172 K110 K113 K212 K215" xr:uid="{00000000-0002-0000-0400-000000000000}">
      <formula1>"□,✔"</formula1>
    </dataValidation>
    <dataValidation type="list" allowBlank="1" showInputMessage="1" showErrorMessage="1" sqref="L152 L207" xr:uid="{00000000-0002-0000-0400-000001000000}">
      <formula1>"～選択ください～　　▼,選択 【A】,選択 【B】"</formula1>
    </dataValidation>
    <dataValidation type="list" allowBlank="1" showInputMessage="1" showErrorMessage="1" sqref="L164" xr:uid="{00000000-0002-0000-0400-000002000000}">
      <formula1>"～選択してください～　　▼,選択 【A】,選択 【B】,選択 【C】"</formula1>
    </dataValidation>
    <dataValidation type="list" allowBlank="1" showInputMessage="1" showErrorMessage="1" sqref="L33 L46 L91 L123 L132 L141 L98" xr:uid="{00000000-0002-0000-0400-000003000000}">
      <formula1>"～選択してください～　　▼,選択 【A】,選択 【B】"</formula1>
    </dataValidation>
    <dataValidation type="list" allowBlank="1" showInputMessage="1" showErrorMessage="1" sqref="L256" xr:uid="{00000000-0002-0000-0400-000004000000}">
      <formula1>"'【印刷提出① 基本事項】'!F7&amp;""_法令SCS_3結果入力_""&amp;TEXT(F250,""yymmdd"")&amp;"" .pdf """</formula1>
    </dataValidation>
    <dataValidation type="list" allowBlank="1" showInputMessage="1" showErrorMessage="1" sqref="L254" xr:uid="{00000000-0002-0000-0400-000005000000}">
      <formula1>$K$255:$K$256</formula1>
    </dataValidation>
  </dataValidations>
  <pageMargins left="0.70866141732283472" right="0.70866141732283472" top="0.74803149606299213" bottom="0.74803149606299213" header="0.31496062992125984" footer="0.31496062992125984"/>
  <pageSetup paperSize="9" scale="88" fitToHeight="0" orientation="portrait" verticalDpi="1200" r:id="rId1"/>
  <headerFooter>
    <oddHeader>&amp;C&amp;A&amp;R&amp;D</oddHeader>
    <oddFooter>&amp;C&amp;P/&amp;N</oddFooter>
  </headerFooter>
  <rowBreaks count="1" manualBreakCount="1">
    <brk id="217" min="10" max="12" man="1"/>
  </rowBreaks>
  <drawing r:id="rId2"/>
  <extLst>
    <ext xmlns:x14="http://schemas.microsoft.com/office/spreadsheetml/2009/9/main" uri="{78C0D931-6437-407d-A8EE-F0AAD7539E65}">
      <x14:conditionalFormattings>
        <x14:conditionalFormatting xmlns:xm="http://schemas.microsoft.com/office/excel/2006/main">
          <x14:cfRule type="expression" priority="242" id="{BF12AEDE-B8CF-473D-A7DB-BB57050DD738}">
            <xm:f>AND('【印刷提出② 変更確認】'!B16=0,'【印刷提出② 変更確認】'!#REF!=0,'【印刷提出② 変更確認】'!B205=0,'【印刷提出② 変更確認】'!B210=0,'【印刷提出② 変更確認】'!B215=0,'【印刷提出② 変更確認】'!B220=0,'【印刷提出② 変更確認】'!B230=0,'【印刷提出② 変更確認】'!B235=0)</xm:f>
            <x14:dxf>
              <font>
                <color theme="0"/>
              </font>
              <fill>
                <patternFill patternType="none">
                  <bgColor auto="1"/>
                </patternFill>
              </fill>
            </x14:dxf>
          </x14:cfRule>
          <xm:sqref>K3</xm:sqref>
        </x14:conditionalFormatting>
        <x14:conditionalFormatting xmlns:xm="http://schemas.microsoft.com/office/excel/2006/main">
          <x14:cfRule type="expression" priority="858" id="{8D0C264A-0EDF-4B00-BBD9-958502274404}">
            <xm:f>AND('【印刷提出② 変更確認】'!B16&gt;0,'【印刷提出② 変更確認】'!#REF!&gt;0,'【印刷提出② 変更確認】'!B205&gt;0,'【印刷提出② 変更確認】'!B210&gt;0,'【印刷提出② 変更確認】'!B215&gt;0,'【印刷提出② 変更確認】'!B220&gt;0,'【印刷提出② 変更確認】'!B230&gt;0)</xm:f>
            <x14:dxf>
              <border>
                <bottom style="thin">
                  <color auto="1"/>
                </bottom>
                <vertical/>
                <horizontal/>
              </border>
            </x14:dxf>
          </x14:cfRule>
          <xm:sqref>K11</xm:sqref>
        </x14:conditionalFormatting>
        <x14:conditionalFormatting xmlns:xm="http://schemas.microsoft.com/office/excel/2006/main">
          <x14:cfRule type="expression" priority="879" id="{187742DC-4492-4123-8142-E09F4694187B}">
            <xm:f>AND('【印刷提出② 変更確認】'!F16=0,'【印刷提出② 変更確認】'!#REF!=0,'【印刷提出② 変更確認】'!F205=0,'【印刷提出② 変更確認】'!F210=0,'【印刷提出② 変更確認】'!F215=0,'【印刷提出② 変更確認】'!F220=0,'【印刷提出② 変更確認】'!F230=0,'【印刷提出② 変更確認】'!F235=0)</xm:f>
            <x14:dxf>
              <font>
                <color theme="0"/>
              </font>
              <fill>
                <patternFill patternType="none">
                  <bgColor auto="1"/>
                </patternFill>
              </fill>
              <border>
                <bottom style="thin">
                  <color theme="0"/>
                </bottom>
              </border>
            </x14:dxf>
          </x14:cfRule>
          <xm:sqref>K11:M11</xm:sqref>
        </x14:conditionalFormatting>
        <x14:conditionalFormatting xmlns:xm="http://schemas.microsoft.com/office/excel/2006/main">
          <x14:cfRule type="expression" priority="8671" id="{66D0E12F-2118-4CD4-B9D8-80144996BAD5}">
            <xm:f>AND('【印刷提出② 変更確認】'!$A$16=0,'【印刷提出② 変更確認】'!$F$239&lt;8)</xm:f>
            <x14:dxf>
              <font>
                <color theme="0"/>
              </font>
            </x14:dxf>
          </x14:cfRule>
          <xm:sqref>K219:M219</xm:sqref>
        </x14:conditionalFormatting>
        <x14:conditionalFormatting xmlns:xm="http://schemas.microsoft.com/office/excel/2006/main">
          <x14:cfRule type="expression" priority="245" id="{DDF5CDC2-5E4E-4171-983A-AC7D248C105E}">
            <xm:f>'【印刷提出① 基本事項】'!$K$5="文字を消して直接ここに「法人名」を入力してください"</xm:f>
            <x14:dxf>
              <font>
                <b val="0"/>
                <i val="0"/>
                <color rgb="FFFF0000"/>
              </font>
              <fill>
                <patternFill>
                  <bgColor rgb="FFFFFF00"/>
                </patternFill>
              </fill>
            </x14:dxf>
          </x14:cfRule>
          <xm:sqref>M6</xm:sqref>
        </x14:conditionalFormatting>
        <x14:conditionalFormatting xmlns:xm="http://schemas.microsoft.com/office/excel/2006/main">
          <x14:cfRule type="expression" priority="246" id="{B02AAAEB-BB23-45E6-B804-38FF06F14B7D}">
            <xm:f>'【印刷提出① 基本事項】'!$K$7="文字を消して直接ここに「保育施設名」を入力してください"</xm:f>
            <x14:dxf>
              <font>
                <b val="0"/>
                <i val="0"/>
                <color rgb="FFFF0000"/>
              </font>
              <fill>
                <patternFill>
                  <bgColor rgb="FFFFFF00"/>
                </patternFill>
              </fill>
            </x14:dxf>
          </x14:cfRule>
          <xm:sqref>M7</xm:sqref>
        </x14:conditionalFormatting>
        <x14:conditionalFormatting xmlns:xm="http://schemas.microsoft.com/office/excel/2006/main">
          <x14:cfRule type="expression" priority="248" id="{5C1D1865-CAAF-48B3-990E-04137C4D96F9}">
            <xm:f>'【印刷提出① 基本事項】'!$K$9="入力してください"</xm:f>
            <x14:dxf>
              <font>
                <b val="0"/>
                <i val="0"/>
                <color rgb="FFFF0000"/>
              </font>
              <fill>
                <patternFill>
                  <bgColor rgb="FFFFFF00"/>
                </patternFill>
              </fill>
            </x14:dxf>
          </x14:cfRule>
          <xm:sqref>M8</xm:sqref>
        </x14:conditionalFormatting>
        <x14:conditionalFormatting xmlns:xm="http://schemas.microsoft.com/office/excel/2006/main">
          <x14:cfRule type="expression" priority="779" id="{D7D369B3-C4D5-4807-860D-B5F365645FC0}">
            <xm:f>'【印刷提出① 基本事項】'!$P$13="入力してください"</xm:f>
            <x14:dxf>
              <font>
                <b val="0"/>
                <i val="0"/>
                <color rgb="FFFF0000"/>
              </font>
              <fill>
                <patternFill>
                  <bgColor rgb="FFFFFF00"/>
                </patternFill>
              </fill>
            </x14:dxf>
          </x14:cfRule>
          <xm:sqref>M9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G I i W w f u L 7 a m A A A A 9 w A A A B I A H A B D b 2 5 m a W c v U G F j a 2 F n Z S 5 4 b W w g o h g A K K A U A A A A A A A A A A A A A A A A A A A A A A A A A A A A h Y 9 L D o I w G I S v Q r q n L z U a 8 l M W 7 o w k J C b G b V M r V K E Y K J a 7 u f B I X k G M o u 5 c z s w 3 y c z 9 e o O k r 8 r g o p v W 1 D Z G D F M U a K v q v b F 5 j D p 3 C B c o E Z B J d Z K 5 D g b Y t l H f m h g V z p 0 j Q r z 3 2 E 9 w 3 e S E U 8 r I L l 1 v V K E r G R r b O m m V R p / W / n 8 L C d i + x g i O 2 X S G G e V z T I G M L q T G f g k + D H 6 m P y Y s u 9 J 1 j R Z H G a 4 y I K M E 8 j 4 h H l B L A w Q U A A I A C A C o Y i 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G I i W y i K R 7 g O A A A A E Q A A A B M A H A B G b 3 J t d W x h c y 9 T Z W N 0 a W 9 u M S 5 t I K I Y A C i g F A A A A A A A A A A A A A A A A A A A A A A A A A A A A C t O T S 7 J z M 9 T C I b Q h t Y A U E s B A i 0 A F A A C A A g A q G I i W w f u L 7 a m A A A A 9 w A A A B I A A A A A A A A A A A A A A A A A A A A A A E N v b m Z p Z y 9 Q Y W N r Y W d l L n h t b F B L A Q I t A B Q A A g A I A K h i I l s P y u m r p A A A A O k A A A A T A A A A A A A A A A A A A A A A A P I A A A B b Q 2 9 u d G V u d F 9 U e X B l c 1 0 u e G 1 s U E s B A i 0 A F A A C A A g A q G I i 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J a 7 h K U 4 Q 9 F k + X S g g A s M A 4 A A A A A A g A A A A A A A 2 Y A A M A A A A A Q A A A A U K w i K k S J Q l x D r g o W J 5 U L Z A A A A A A E g A A A o A A A A B A A A A D 1 b W 8 B U K a 6 4 P n P 0 8 p H 4 q z r U A A A A A n e w K w R p 4 z 6 O + C E E a N 7 k i 4 g 8 1 W 5 m Y h d T d 5 7 7 2 s S u i b C Z J U J 8 q 5 J K T z 7 t n B I Z T a L 6 S a L I s 3 b 8 V I W + 0 x a o x Z Z s 1 w m F R R R 6 Q J f H L x P O p M F K j 8 u F A A A A G H s Z g I A S h / 1 o S w 1 R G J X n c 0 a M + 8 B < / D a t a M a s h u p > 
</file>

<file path=customXml/itemProps1.xml><?xml version="1.0" encoding="utf-8"?>
<ds:datastoreItem xmlns:ds="http://schemas.openxmlformats.org/officeDocument/2006/customXml" ds:itemID="{8BD39977-96C0-42B4-B80B-4208B74CB0A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18</vt:i4>
      </vt:variant>
    </vt:vector>
  </HeadingPairs>
  <TitlesOfParts>
    <vt:vector size="23" baseType="lpstr">
      <vt:lpstr>【はじめに】</vt:lpstr>
      <vt:lpstr>【マニュアル】</vt:lpstr>
      <vt:lpstr>【印刷提出① 基本事項】</vt:lpstr>
      <vt:lpstr>【印刷提出② 変更確認】</vt:lpstr>
      <vt:lpstr>【印刷提出③ 結果入力】</vt:lpstr>
      <vt:lpstr>・2016年度※平成28</vt:lpstr>
      <vt:lpstr>・2017年度※平成29</vt:lpstr>
      <vt:lpstr>・2017年度※平成30</vt:lpstr>
      <vt:lpstr>・2018年度※平成30</vt:lpstr>
      <vt:lpstr>・2019年度※令和元</vt:lpstr>
      <vt:lpstr>・2020年度※令和2</vt:lpstr>
      <vt:lpstr>・2021年度※令和3</vt:lpstr>
      <vt:lpstr>・2022年度※令和4</vt:lpstr>
      <vt:lpstr>・入力してください</vt:lpstr>
      <vt:lpstr>【はじめに】!Print_Area</vt:lpstr>
      <vt:lpstr>【マニュアル】!Print_Area</vt:lpstr>
      <vt:lpstr>'【印刷提出① 基本事項】'!Print_Area</vt:lpstr>
      <vt:lpstr>'【印刷提出② 変更確認】'!Print_Area</vt:lpstr>
      <vt:lpstr>'【印刷提出③ 結果入力】'!Print_Area</vt:lpstr>
      <vt:lpstr>運営開始年度</vt:lpstr>
      <vt:lpstr>選択してください</vt:lpstr>
      <vt:lpstr>入力してください</vt:lpstr>
      <vt:lpstr>入力の順番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2025-09-25T06:33:54Z</cp:lastPrinted>
  <dcterms:created xsi:type="dcterms:W3CDTF">2023-11-16T01:25:17Z</dcterms:created>
  <dcterms:modified xsi:type="dcterms:W3CDTF">2025-10-20T07:51:15Z</dcterms:modified>
</cp:coreProperties>
</file>