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c-fs\共有\審査部\審査課\01_一課\４.審査（決定額変更、定員変更、図面相談）\2026年度_図面相談\5_通知・建築関連資料集\建築関連資料\"/>
    </mc:Choice>
  </mc:AlternateContent>
  <xr:revisionPtr revIDLastSave="0" documentId="8_{BAC9918B-CCF0-47FE-95C6-1ED2760B1B6C}" xr6:coauthVersionLast="47" xr6:coauthVersionMax="47" xr10:uidLastSave="{00000000-0000-0000-0000-000000000000}"/>
  <bookViews>
    <workbookView xWindow="29265" yWindow="1290" windowWidth="27765" windowHeight="13335" xr2:uid="{02129F0B-A24B-4183-BDB3-E3AB5D75751F}"/>
  </bookViews>
  <sheets>
    <sheet name="【はじめに】 " sheetId="6" r:id="rId1"/>
    <sheet name="【マニュアル】 " sheetId="5" r:id="rId2"/>
    <sheet name="【① 基本事項】" sheetId="3" r:id="rId3"/>
    <sheet name="S①" sheetId="1" state="hidden" r:id="rId4"/>
    <sheet name="【②結果入力】" sheetId="2" r:id="rId5"/>
  </sheets>
  <definedNames>
    <definedName name="_xlnm._FilterDatabase" localSheetId="4" hidden="1">【②結果入力】!$J$2:$J$440</definedName>
    <definedName name="・2015年度※平成27" localSheetId="1">YearList15[・2015年度※平成27]</definedName>
    <definedName name="・2015年度※平成27">YearList15[・2015年度※平成27]</definedName>
    <definedName name="・2016年度※平成28" localSheetId="1">YearList16[・2016年度※平成28]</definedName>
    <definedName name="・2016年度※平成28">YearList16[・2016年度※平成28]</definedName>
    <definedName name="・2017年度※平成29" localSheetId="1">YearList17[・2017年度※平成29]</definedName>
    <definedName name="・2017年度※平成29">YearList17[・2017年度※平成29]</definedName>
    <definedName name="・2018年度※平成30" localSheetId="1">YearList18[・2018年度※平成30]</definedName>
    <definedName name="・2018年度※平成30">YearList18[・2018年度※平成30]</definedName>
    <definedName name="・2019年度※令和元" localSheetId="1">YearList19[・2019年度※令和元]</definedName>
    <definedName name="・2019年度※令和元">YearList19[・2019年度※令和元]</definedName>
    <definedName name="・2020年度※令和2" localSheetId="1">YearList20[・2020年度※令和2]</definedName>
    <definedName name="・2020年度※令和2">YearList20[・2020年度※令和2]</definedName>
    <definedName name="・2021年度※令和3" localSheetId="1">YearList21[・2021年度※令和3]</definedName>
    <definedName name="・2021年度※令和3">YearList21[・2021年度※令和3]</definedName>
    <definedName name="・2022年度※令和4" localSheetId="1">YearList22[・2022年度※令和4]</definedName>
    <definedName name="・2022年度※令和4">YearList22[・2022年度※令和4]</definedName>
    <definedName name="・2023年度※令和5" localSheetId="1">YearList23[・2023年度※令和5]</definedName>
    <definedName name="・2023年度※令和5">YearList23[・2023年度※令和5]</definedName>
    <definedName name="_xlnm.Print_Area" localSheetId="2">'【① 基本事項】'!$E$2:$M$278</definedName>
    <definedName name="_xlnm.Print_Area" localSheetId="4">【②結果入力】!$K$3:$M$436</definedName>
    <definedName name="_xlnm.Print_Area" localSheetId="0">'【はじめに】 '!$C$2:$E$10</definedName>
    <definedName name="_xlnm.Print_Area" localSheetId="1">'【マニュアル】 '!$E$2:$Z$385</definedName>
    <definedName name="Z_29AD5CCF_8FC4_4967_B7E7_5C07F6A62AA2_.wvu.FilterData" localSheetId="4" hidden="1">【②結果入力】!#REF!</definedName>
    <definedName name="Z_2AF57083_9CEC_4BCD_94C3_7053D249D049_.wvu.FilterData" localSheetId="4" hidden="1">【②結果入力】!#REF!</definedName>
    <definedName name="Z_2AF57083_9CEC_4BCD_94C3_7053D249D049_.wvu.PrintArea" localSheetId="4" hidden="1">【②結果入力】!#REF!</definedName>
    <definedName name="Z_3F957820_786D_45CF_971E_6139B2C16C9C_.wvu.FilterData" localSheetId="4" hidden="1">【②結果入力】!#REF!</definedName>
    <definedName name="Z_3FB0810F_5A49_4A13_B0F9_7E985F0BB6CF_.wvu.FilterData" localSheetId="4" hidden="1">【②結果入力】!#REF!</definedName>
    <definedName name="Z_55391D45_FFC7_4779_8571_9ECEF0D4C06A_.wvu.FilterData" localSheetId="4" hidden="1">【②結果入力】!#REF!</definedName>
    <definedName name="Z_55391D45_FFC7_4779_8571_9ECEF0D4C06A_.wvu.PrintArea" localSheetId="4" hidden="1">【②結果入力】!#REF!</definedName>
    <definedName name="Z_7028DD1E_93C1_4948_8583_2A1FA09A7BE4_.wvu.FilterData" localSheetId="4" hidden="1">【②結果入力】!#REF!</definedName>
    <definedName name="Z_81D81CE1_08DD_4882_9B5D_03A26B9FCB75_.wvu.FilterData" localSheetId="4" hidden="1">【②結果入力】!#REF!</definedName>
    <definedName name="Z_A4EAE8D9_13B8_4A98_8E71_F343BEE86472_.wvu.FilterData" localSheetId="4" hidden="1">【②結果入力】!#REF!</definedName>
    <definedName name="Z_A949D45A_D497_459A_86EA_8A0A09EB619A_.wvu.FilterData" localSheetId="4" hidden="1">【②結果入力】!#REF!</definedName>
    <definedName name="Z_ACC70898_8724_433C_8C3C_2B881F400E54_.wvu.FilterData" localSheetId="4" hidden="1">【②結果入力】!#REF!</definedName>
    <definedName name="運営開始年度">S①!$C$61:$K$61</definedName>
    <definedName name="運営開始年度1">S①!$B$61:$K$61</definedName>
    <definedName name="選択してください" localSheetId="1">YearList00[選択してください]</definedName>
    <definedName name="選択してください">YearList00[選択してください]</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G236" i="2" l="1"/>
  <c r="F236" i="2"/>
  <c r="F438" i="2"/>
  <c r="G233" i="2"/>
  <c r="G231" i="2"/>
  <c r="G230" i="2"/>
  <c r="F228" i="2"/>
  <c r="F227" i="2"/>
  <c r="F224" i="2"/>
  <c r="F221" i="2"/>
  <c r="F218" i="2"/>
  <c r="F215" i="2"/>
  <c r="F214" i="2"/>
  <c r="G209" i="2"/>
  <c r="G207" i="2"/>
  <c r="G206" i="2"/>
  <c r="G204" i="2"/>
  <c r="G202" i="2"/>
  <c r="G201" i="2"/>
  <c r="G197" i="2"/>
  <c r="F196" i="2"/>
  <c r="G193" i="2"/>
  <c r="G191" i="2"/>
  <c r="G190" i="2"/>
  <c r="F188" i="2"/>
  <c r="F187" i="2"/>
  <c r="F186" i="2"/>
  <c r="G183" i="2"/>
  <c r="G181" i="2"/>
  <c r="G180" i="2"/>
  <c r="F178" i="2"/>
  <c r="F177" i="2"/>
  <c r="F176" i="2"/>
  <c r="F173" i="2"/>
  <c r="F170" i="2"/>
  <c r="F167" i="2"/>
  <c r="F164" i="2"/>
  <c r="F163" i="2"/>
  <c r="G158" i="2"/>
  <c r="G156" i="2"/>
  <c r="G155" i="2"/>
  <c r="F153" i="2"/>
  <c r="F152" i="2"/>
  <c r="F147" i="2"/>
  <c r="F144" i="2"/>
  <c r="F143" i="2"/>
  <c r="F138" i="2"/>
  <c r="F135" i="2"/>
  <c r="F134" i="2"/>
  <c r="F129" i="2"/>
  <c r="F126" i="2"/>
  <c r="F123" i="2"/>
  <c r="F120" i="2"/>
  <c r="F117" i="2"/>
  <c r="F114" i="2"/>
  <c r="G111" i="2"/>
  <c r="F111" i="2"/>
  <c r="E111" i="2"/>
  <c r="G110" i="2"/>
  <c r="F110" i="2"/>
  <c r="G109" i="2"/>
  <c r="F109" i="2"/>
  <c r="G107" i="2"/>
  <c r="F106" i="2"/>
  <c r="F105" i="2"/>
  <c r="G100" i="2"/>
  <c r="F99" i="2"/>
  <c r="F98" i="2"/>
  <c r="G94" i="2"/>
  <c r="G91" i="2"/>
  <c r="G89" i="2"/>
  <c r="G88" i="2"/>
  <c r="G86" i="2"/>
  <c r="D86" i="2"/>
  <c r="G84" i="2"/>
  <c r="D84" i="2"/>
  <c r="G83" i="2"/>
  <c r="G81" i="2"/>
  <c r="G80" i="2"/>
  <c r="F79" i="2"/>
  <c r="F75" i="2"/>
  <c r="F74" i="2"/>
  <c r="F73" i="2"/>
  <c r="F70" i="2"/>
  <c r="F69" i="2"/>
  <c r="F68" i="2"/>
  <c r="G65" i="2"/>
  <c r="G63" i="2"/>
  <c r="G62" i="2"/>
  <c r="G60" i="2"/>
  <c r="G58" i="2"/>
  <c r="G57" i="2"/>
  <c r="G55" i="2"/>
  <c r="G53" i="2"/>
  <c r="G52" i="2"/>
  <c r="G50" i="2"/>
  <c r="F47" i="2"/>
  <c r="F45" i="2"/>
  <c r="G42" i="2"/>
  <c r="G40" i="2"/>
  <c r="G39" i="2"/>
  <c r="G37" i="2"/>
  <c r="F34" i="2"/>
  <c r="F32" i="2"/>
  <c r="F29" i="2"/>
  <c r="F28" i="2"/>
  <c r="F27" i="2"/>
  <c r="F26" i="2"/>
  <c r="F25" i="2"/>
  <c r="F22" i="2"/>
  <c r="G19" i="2"/>
  <c r="G18" i="2"/>
  <c r="G17" i="2"/>
  <c r="G16" i="2"/>
  <c r="M10" i="2"/>
  <c r="M9" i="2"/>
  <c r="M8" i="2" a="1"/>
  <c r="M8" i="2" s="1"/>
  <c r="M7" i="2" a="1"/>
  <c r="M7" i="2" s="1"/>
  <c r="L11" i="2"/>
  <c r="L10" i="2"/>
  <c r="L9" i="2"/>
  <c r="L8" i="2"/>
  <c r="L7" i="2"/>
  <c r="N241" i="1"/>
  <c r="A29" i="3"/>
  <c r="A36" i="3"/>
  <c r="A41" i="3"/>
  <c r="A46" i="3"/>
  <c r="A53" i="3"/>
  <c r="A58" i="3"/>
  <c r="C58" i="3"/>
  <c r="C64" i="3"/>
  <c r="A70" i="3"/>
  <c r="C70" i="3"/>
  <c r="C76" i="3"/>
  <c r="C81" i="3"/>
  <c r="A86" i="3"/>
  <c r="C86" i="3"/>
  <c r="A94" i="3"/>
  <c r="A99" i="3"/>
  <c r="A104" i="3"/>
  <c r="C104" i="3"/>
  <c r="A110" i="3"/>
  <c r="C110" i="3"/>
  <c r="A116" i="3"/>
  <c r="C116" i="3"/>
  <c r="A126" i="3"/>
  <c r="A131" i="3"/>
  <c r="A136" i="3"/>
  <c r="C136" i="3"/>
  <c r="A142" i="3"/>
  <c r="C142" i="3"/>
  <c r="A148" i="3"/>
  <c r="C148" i="3"/>
  <c r="A158" i="3"/>
  <c r="A163" i="3"/>
  <c r="A168" i="3"/>
  <c r="C168" i="3"/>
  <c r="A177" i="3"/>
  <c r="A182" i="3"/>
  <c r="A187" i="3"/>
  <c r="C187" i="3"/>
  <c r="A194" i="3"/>
  <c r="C194" i="3"/>
  <c r="A200" i="3"/>
  <c r="C200" i="3"/>
  <c r="A208" i="3"/>
  <c r="A213" i="3"/>
  <c r="A218" i="3"/>
  <c r="A223" i="3"/>
  <c r="A228" i="3"/>
  <c r="L62" i="1"/>
  <c r="L63" i="1"/>
  <c r="L64" i="1"/>
  <c r="L65" i="1"/>
  <c r="Q244" i="2"/>
  <c r="K16" i="3"/>
  <c r="E110" i="2" l="1"/>
  <c r="G30" i="2"/>
  <c r="E105" i="2"/>
  <c r="G43" i="2"/>
  <c r="G39" i="5"/>
  <c r="F39" i="5"/>
  <c r="G38" i="5"/>
  <c r="F38" i="5"/>
  <c r="L17" i="5"/>
  <c r="E9" i="5"/>
  <c r="O101" i="2"/>
  <c r="O244" i="2" l="1"/>
  <c r="O436" i="2"/>
  <c r="O435" i="2"/>
  <c r="O434" i="2"/>
  <c r="O431" i="2"/>
  <c r="O430" i="2"/>
  <c r="L278" i="2"/>
  <c r="O287" i="2"/>
  <c r="O295" i="2"/>
  <c r="O393" i="2"/>
  <c r="G233" i="3" l="1"/>
  <c r="G235" i="3"/>
  <c r="G236" i="3"/>
  <c r="G237" i="3"/>
  <c r="G239" i="3"/>
  <c r="G241" i="3"/>
  <c r="G242" i="3"/>
  <c r="G243" i="3"/>
  <c r="F245" i="3"/>
  <c r="F247" i="3"/>
  <c r="F248" i="3"/>
  <c r="F249" i="3"/>
  <c r="F251" i="3"/>
  <c r="F253" i="3"/>
  <c r="F254" i="3"/>
  <c r="F255" i="3"/>
  <c r="F257" i="3"/>
  <c r="F259" i="3"/>
  <c r="F260" i="3"/>
  <c r="F261" i="3"/>
  <c r="F263" i="3"/>
  <c r="F265" i="3"/>
  <c r="F266" i="3"/>
  <c r="F267" i="3"/>
  <c r="F269" i="3"/>
  <c r="F271" i="3"/>
  <c r="F272" i="3"/>
  <c r="F273" i="3"/>
  <c r="R317" i="1"/>
  <c r="S317" i="1" s="1"/>
  <c r="L317" i="1" s="1"/>
  <c r="E2" i="3"/>
  <c r="BS11" i="1"/>
  <c r="BU321" i="1"/>
  <c r="BT321" i="1"/>
  <c r="BS321" i="1"/>
  <c r="BU320" i="1"/>
  <c r="BT320" i="1"/>
  <c r="BS320" i="1"/>
  <c r="BU319" i="1"/>
  <c r="BT319" i="1"/>
  <c r="BS319" i="1"/>
  <c r="BU315" i="1"/>
  <c r="BT315" i="1"/>
  <c r="BS315" i="1"/>
  <c r="BU314" i="1"/>
  <c r="BT314" i="1"/>
  <c r="BS314" i="1"/>
  <c r="BU313" i="1"/>
  <c r="BT313" i="1"/>
  <c r="BS313" i="1"/>
  <c r="BU309" i="1"/>
  <c r="BT309" i="1"/>
  <c r="BS309" i="1"/>
  <c r="BU308" i="1"/>
  <c r="BT308" i="1"/>
  <c r="BS308" i="1"/>
  <c r="BU307" i="1"/>
  <c r="BT307" i="1"/>
  <c r="BS307" i="1"/>
  <c r="BU303" i="1"/>
  <c r="BT303" i="1"/>
  <c r="BS303" i="1"/>
  <c r="BU302" i="1"/>
  <c r="BT302" i="1"/>
  <c r="BS302" i="1"/>
  <c r="BU301" i="1"/>
  <c r="BT301" i="1"/>
  <c r="BS301" i="1"/>
  <c r="BU297" i="1"/>
  <c r="BT297" i="1"/>
  <c r="BS297" i="1"/>
  <c r="BU296" i="1"/>
  <c r="BT296" i="1"/>
  <c r="BS296" i="1"/>
  <c r="BU295" i="1"/>
  <c r="BT295" i="1"/>
  <c r="BS295" i="1"/>
  <c r="BU291" i="1"/>
  <c r="BT291" i="1"/>
  <c r="BS291" i="1"/>
  <c r="BU290" i="1"/>
  <c r="BT290" i="1"/>
  <c r="BS290" i="1"/>
  <c r="BU289" i="1"/>
  <c r="BT289" i="1"/>
  <c r="BS289" i="1"/>
  <c r="BU285" i="1"/>
  <c r="BT285" i="1"/>
  <c r="BS285" i="1"/>
  <c r="BU284" i="1"/>
  <c r="BT284" i="1"/>
  <c r="BS284" i="1"/>
  <c r="BU283" i="1"/>
  <c r="BT283" i="1"/>
  <c r="BS283" i="1"/>
  <c r="BU279" i="1"/>
  <c r="BT279" i="1"/>
  <c r="BS279" i="1"/>
  <c r="BU278" i="1"/>
  <c r="BT278" i="1"/>
  <c r="BS278" i="1"/>
  <c r="BU274" i="1"/>
  <c r="BT274" i="1"/>
  <c r="BS274" i="1"/>
  <c r="BU273" i="1"/>
  <c r="BT273" i="1"/>
  <c r="BU269" i="1"/>
  <c r="BT269" i="1"/>
  <c r="BS269" i="1"/>
  <c r="BU268" i="1"/>
  <c r="BT268" i="1"/>
  <c r="BU264" i="1"/>
  <c r="BT264" i="1"/>
  <c r="BS264" i="1"/>
  <c r="BU263" i="1"/>
  <c r="BT263" i="1"/>
  <c r="BU259" i="1"/>
  <c r="BT259" i="1"/>
  <c r="BS259" i="1"/>
  <c r="BU258" i="1"/>
  <c r="BT258" i="1"/>
  <c r="BU252" i="1"/>
  <c r="BT252" i="1"/>
  <c r="BS252" i="1"/>
  <c r="BU251" i="1"/>
  <c r="BT251" i="1"/>
  <c r="BS251" i="1"/>
  <c r="BU247" i="1"/>
  <c r="BT247" i="1"/>
  <c r="BS247" i="1"/>
  <c r="BU246" i="1"/>
  <c r="BS246" i="1"/>
  <c r="BU245" i="1"/>
  <c r="BT245" i="1"/>
  <c r="BS245" i="1"/>
  <c r="BT241" i="1"/>
  <c r="BU240" i="1"/>
  <c r="BT240" i="1"/>
  <c r="BS240" i="1"/>
  <c r="BU239" i="1"/>
  <c r="BT239" i="1"/>
  <c r="BS239" i="1"/>
  <c r="BU238" i="1"/>
  <c r="BT238" i="1"/>
  <c r="BS238" i="1"/>
  <c r="BU234" i="1"/>
  <c r="BT234" i="1"/>
  <c r="BS234" i="1"/>
  <c r="BU233" i="1"/>
  <c r="BT233" i="1"/>
  <c r="BS233" i="1"/>
  <c r="BU229" i="1"/>
  <c r="BT229" i="1"/>
  <c r="BS229" i="1"/>
  <c r="BU228" i="1"/>
  <c r="BT228" i="1"/>
  <c r="BS228" i="1"/>
  <c r="BU227" i="1"/>
  <c r="BT227" i="1"/>
  <c r="BS227" i="1"/>
  <c r="BT223" i="1"/>
  <c r="BU222" i="1"/>
  <c r="BT222" i="1"/>
  <c r="BS222" i="1"/>
  <c r="BU221" i="1"/>
  <c r="BT221" i="1"/>
  <c r="BS221" i="1"/>
  <c r="BT220" i="1"/>
  <c r="BS220" i="1"/>
  <c r="BU216" i="1"/>
  <c r="BT216" i="1"/>
  <c r="BU215" i="1"/>
  <c r="BT215" i="1"/>
  <c r="BU211" i="1"/>
  <c r="BT211" i="1"/>
  <c r="BS211" i="1"/>
  <c r="BU210" i="1"/>
  <c r="BT210" i="1"/>
  <c r="BS210" i="1"/>
  <c r="BT204" i="1"/>
  <c r="BU203" i="1"/>
  <c r="BT203" i="1"/>
  <c r="BS203" i="1"/>
  <c r="BU202" i="1"/>
  <c r="BT202" i="1"/>
  <c r="BS202" i="1"/>
  <c r="BT198" i="1"/>
  <c r="BU197" i="1"/>
  <c r="BT197" i="1"/>
  <c r="BS197" i="1"/>
  <c r="BU196" i="1"/>
  <c r="BT196" i="1"/>
  <c r="BS196" i="1"/>
  <c r="BU192" i="1"/>
  <c r="BT192" i="1"/>
  <c r="BS192" i="1"/>
  <c r="BU191" i="1"/>
  <c r="BT191" i="1"/>
  <c r="BS191" i="1"/>
  <c r="BU187" i="1"/>
  <c r="BT187" i="1"/>
  <c r="BS187" i="1"/>
  <c r="BU186" i="1"/>
  <c r="BT186" i="1"/>
  <c r="BS186" i="1"/>
  <c r="BU180" i="1"/>
  <c r="BT180" i="1"/>
  <c r="BS180" i="1"/>
  <c r="BU179" i="1"/>
  <c r="BT179" i="1"/>
  <c r="BS179" i="1"/>
  <c r="BU178" i="1"/>
  <c r="BT178" i="1"/>
  <c r="BS178" i="1"/>
  <c r="BU177" i="1"/>
  <c r="BT177" i="1"/>
  <c r="BS177" i="1"/>
  <c r="BU173" i="1"/>
  <c r="BT173" i="1"/>
  <c r="BS173" i="1"/>
  <c r="BU172" i="1"/>
  <c r="BT172" i="1"/>
  <c r="BS172" i="1"/>
  <c r="BU171" i="1"/>
  <c r="BT171" i="1"/>
  <c r="BS171" i="1"/>
  <c r="BT167" i="1"/>
  <c r="BS167" i="1"/>
  <c r="BT166" i="1"/>
  <c r="BS166" i="1"/>
  <c r="BT165" i="1"/>
  <c r="BS165" i="1"/>
  <c r="BU161" i="1"/>
  <c r="BT161" i="1"/>
  <c r="BS161" i="1"/>
  <c r="BU160" i="1"/>
  <c r="BT160" i="1"/>
  <c r="BS160" i="1"/>
  <c r="BU156" i="1"/>
  <c r="BT156" i="1"/>
  <c r="BS156" i="1"/>
  <c r="BU155" i="1"/>
  <c r="BT155" i="1"/>
  <c r="BS155" i="1"/>
  <c r="BU154" i="1"/>
  <c r="BT154" i="1"/>
  <c r="BS154" i="1"/>
  <c r="BT150" i="1"/>
  <c r="BS150" i="1"/>
  <c r="BT149" i="1"/>
  <c r="BS149" i="1"/>
  <c r="BT148" i="1"/>
  <c r="BS148" i="1"/>
  <c r="BU144" i="1"/>
  <c r="BT144" i="1"/>
  <c r="BU143" i="1"/>
  <c r="BT143" i="1"/>
  <c r="BU139" i="1"/>
  <c r="BT139" i="1"/>
  <c r="BS139" i="1"/>
  <c r="BU138" i="1"/>
  <c r="BT138" i="1"/>
  <c r="BS138" i="1"/>
  <c r="BU132" i="1"/>
  <c r="BT132" i="1"/>
  <c r="BS132" i="1"/>
  <c r="BU131" i="1"/>
  <c r="BT131" i="1"/>
  <c r="BS131" i="1"/>
  <c r="BU130" i="1"/>
  <c r="BT130" i="1"/>
  <c r="BS130" i="1"/>
  <c r="BU129" i="1"/>
  <c r="BT129" i="1"/>
  <c r="BS129" i="1"/>
  <c r="BU125" i="1"/>
  <c r="BT125" i="1"/>
  <c r="BS125" i="1"/>
  <c r="BU124" i="1"/>
  <c r="BS124" i="1"/>
  <c r="BU123" i="1"/>
  <c r="BT123" i="1"/>
  <c r="BS123" i="1"/>
  <c r="BT119" i="1"/>
  <c r="BT118" i="1"/>
  <c r="BT117" i="1"/>
  <c r="BS117" i="1"/>
  <c r="BU113" i="1"/>
  <c r="BT113" i="1"/>
  <c r="BS113" i="1"/>
  <c r="BU112" i="1"/>
  <c r="BT112" i="1"/>
  <c r="BS112" i="1"/>
  <c r="BU108" i="1"/>
  <c r="BT108" i="1"/>
  <c r="BS108" i="1"/>
  <c r="BU107" i="1"/>
  <c r="BT107" i="1"/>
  <c r="BS107" i="1"/>
  <c r="BU106" i="1"/>
  <c r="BT106" i="1"/>
  <c r="BS106" i="1"/>
  <c r="BT102" i="1"/>
  <c r="BS102" i="1"/>
  <c r="BT101" i="1"/>
  <c r="BS101" i="1"/>
  <c r="BT100" i="1"/>
  <c r="BS100" i="1"/>
  <c r="BU96" i="1"/>
  <c r="BT96" i="1"/>
  <c r="BU95" i="1"/>
  <c r="BT95" i="1"/>
  <c r="BU91" i="1"/>
  <c r="BT91" i="1"/>
  <c r="BS91" i="1"/>
  <c r="BU90" i="1"/>
  <c r="BT90" i="1"/>
  <c r="BS90" i="1"/>
  <c r="BT84" i="1"/>
  <c r="BU83" i="1"/>
  <c r="BT83" i="1"/>
  <c r="BS83" i="1"/>
  <c r="BU79" i="1"/>
  <c r="BT79" i="1"/>
  <c r="BS79" i="1"/>
  <c r="BU78" i="1"/>
  <c r="BT78" i="1"/>
  <c r="BS78" i="1"/>
  <c r="BU74" i="1"/>
  <c r="BT74" i="1"/>
  <c r="BS74" i="1"/>
  <c r="BT73" i="1"/>
  <c r="BS73" i="1"/>
  <c r="BU69" i="1"/>
  <c r="BT69" i="1"/>
  <c r="BS69" i="1"/>
  <c r="BT68" i="1"/>
  <c r="BS68" i="1"/>
  <c r="BT64" i="1"/>
  <c r="BU63" i="1"/>
  <c r="BT63" i="1"/>
  <c r="BS63" i="1"/>
  <c r="BU62" i="1"/>
  <c r="BT62" i="1"/>
  <c r="BS62" i="1"/>
  <c r="BU58" i="1"/>
  <c r="BT58" i="1"/>
  <c r="BS58" i="1"/>
  <c r="BU57" i="1"/>
  <c r="BT57" i="1"/>
  <c r="BS57" i="1"/>
  <c r="BU53" i="1"/>
  <c r="BT53" i="1"/>
  <c r="BS53" i="1"/>
  <c r="BU52" i="1"/>
  <c r="BU51" i="1"/>
  <c r="BT51" i="1"/>
  <c r="BS51" i="1"/>
  <c r="BT47" i="1"/>
  <c r="BT46" i="1"/>
  <c r="BU45" i="1"/>
  <c r="BT45" i="1"/>
  <c r="BS45" i="1"/>
  <c r="BU41" i="1"/>
  <c r="BT41" i="1"/>
  <c r="BS41" i="1"/>
  <c r="BU40" i="1"/>
  <c r="BT40" i="1"/>
  <c r="BS40" i="1"/>
  <c r="BU36" i="1"/>
  <c r="BT36" i="1"/>
  <c r="BS36" i="1"/>
  <c r="BU35" i="1"/>
  <c r="BT35" i="1"/>
  <c r="BS35" i="1"/>
  <c r="BU29" i="1"/>
  <c r="BT29" i="1"/>
  <c r="BS29" i="1"/>
  <c r="BU28" i="1"/>
  <c r="BT28" i="1"/>
  <c r="BU24" i="1"/>
  <c r="BT24" i="1"/>
  <c r="BS24" i="1"/>
  <c r="BU23" i="1"/>
  <c r="BT23" i="1"/>
  <c r="BU19" i="1"/>
  <c r="BT19" i="1"/>
  <c r="BS19" i="1"/>
  <c r="BU18" i="1"/>
  <c r="BU12" i="1"/>
  <c r="BT12" i="1"/>
  <c r="BS12" i="1"/>
  <c r="BU11" i="1"/>
  <c r="BT11" i="1"/>
  <c r="U11" i="1"/>
  <c r="V11" i="1"/>
  <c r="W11" i="1"/>
  <c r="X11" i="1"/>
  <c r="Y11" i="1"/>
  <c r="Z11" i="1"/>
  <c r="AA11" i="1"/>
  <c r="AB11" i="1"/>
  <c r="AC11" i="1"/>
  <c r="AD11" i="1"/>
  <c r="AE11" i="1"/>
  <c r="AF11" i="1"/>
  <c r="AG11" i="1"/>
  <c r="AH11" i="1"/>
  <c r="AI11" i="1"/>
  <c r="AJ11" i="1"/>
  <c r="AK11" i="1"/>
  <c r="AL11" i="1"/>
  <c r="AM11" i="1"/>
  <c r="AN11" i="1"/>
  <c r="AO11" i="1"/>
  <c r="AP11" i="1"/>
  <c r="AQ11" i="1"/>
  <c r="AR11" i="1"/>
  <c r="AS11" i="1"/>
  <c r="AT11" i="1"/>
  <c r="AU11" i="1"/>
  <c r="AV11" i="1"/>
  <c r="AW11" i="1"/>
  <c r="AX11" i="1"/>
  <c r="AY11" i="1"/>
  <c r="AZ11" i="1"/>
  <c r="BA11" i="1"/>
  <c r="BB11" i="1"/>
  <c r="BC11" i="1"/>
  <c r="BD11" i="1"/>
  <c r="BE11" i="1"/>
  <c r="BF11" i="1"/>
  <c r="BG11" i="1"/>
  <c r="BH11" i="1"/>
  <c r="BI11" i="1"/>
  <c r="BJ11" i="1"/>
  <c r="BK11" i="1"/>
  <c r="BL11" i="1"/>
  <c r="BM11" i="1"/>
  <c r="BN11" i="1"/>
  <c r="BO11" i="1"/>
  <c r="BP11" i="1"/>
  <c r="BQ11" i="1"/>
  <c r="V12" i="1"/>
  <c r="W12" i="1"/>
  <c r="X12" i="1"/>
  <c r="Y12" i="1"/>
  <c r="Z12" i="1"/>
  <c r="AA12" i="1"/>
  <c r="AB12" i="1"/>
  <c r="AC12" i="1"/>
  <c r="AD12" i="1"/>
  <c r="AE12" i="1"/>
  <c r="AF12" i="1"/>
  <c r="AG12" i="1"/>
  <c r="AH12" i="1"/>
  <c r="AI12" i="1"/>
  <c r="AJ12" i="1"/>
  <c r="AK12" i="1"/>
  <c r="AL12" i="1"/>
  <c r="AM12" i="1"/>
  <c r="AN12" i="1"/>
  <c r="AO12" i="1"/>
  <c r="AP12" i="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U18" i="1"/>
  <c r="V18" i="1"/>
  <c r="W18" i="1"/>
  <c r="X18" i="1"/>
  <c r="Y18" i="1"/>
  <c r="Z18" i="1"/>
  <c r="AA18" i="1"/>
  <c r="AB18" i="1"/>
  <c r="AC18" i="1"/>
  <c r="AE18" i="1"/>
  <c r="AF18" i="1"/>
  <c r="AG18" i="1"/>
  <c r="AH18" i="1"/>
  <c r="AI18" i="1"/>
  <c r="AJ18" i="1"/>
  <c r="AK18" i="1"/>
  <c r="AL18" i="1"/>
  <c r="AM18" i="1"/>
  <c r="AN18" i="1"/>
  <c r="AO18"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U23" i="1"/>
  <c r="V23" i="1"/>
  <c r="W23" i="1"/>
  <c r="X23" i="1"/>
  <c r="Y23" i="1"/>
  <c r="Z23" i="1"/>
  <c r="AA23" i="1"/>
  <c r="AB23" i="1"/>
  <c r="AC23" i="1"/>
  <c r="AE23" i="1"/>
  <c r="AF23" i="1"/>
  <c r="AG23" i="1"/>
  <c r="AH23" i="1"/>
  <c r="AI23" i="1"/>
  <c r="AJ23" i="1"/>
  <c r="AK23" i="1"/>
  <c r="AL23" i="1"/>
  <c r="AM23" i="1"/>
  <c r="AN23" i="1"/>
  <c r="AO23"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U24" i="1"/>
  <c r="V24" i="1"/>
  <c r="W24" i="1"/>
  <c r="X24" i="1"/>
  <c r="Y24" i="1"/>
  <c r="Z24" i="1"/>
  <c r="AA24" i="1"/>
  <c r="AB24" i="1"/>
  <c r="AC24" i="1"/>
  <c r="AD24" i="1"/>
  <c r="AE24" i="1"/>
  <c r="AF24" i="1"/>
  <c r="AG24" i="1"/>
  <c r="AH24" i="1"/>
  <c r="AI24" i="1"/>
  <c r="AJ24" i="1"/>
  <c r="AK24" i="1"/>
  <c r="AL24"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U28" i="1"/>
  <c r="V28" i="1"/>
  <c r="W28" i="1"/>
  <c r="X28" i="1"/>
  <c r="Y28" i="1"/>
  <c r="Z28" i="1"/>
  <c r="AA28" i="1"/>
  <c r="AB28" i="1"/>
  <c r="AC28" i="1"/>
  <c r="AE28" i="1"/>
  <c r="AF28" i="1"/>
  <c r="AG28" i="1"/>
  <c r="AH28" i="1"/>
  <c r="AI28" i="1"/>
  <c r="AJ28" i="1"/>
  <c r="AK28" i="1"/>
  <c r="AL28" i="1"/>
  <c r="AM28" i="1"/>
  <c r="AN28" i="1"/>
  <c r="AO28"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U29" i="1"/>
  <c r="V29" i="1"/>
  <c r="W29" i="1"/>
  <c r="X29" i="1"/>
  <c r="Y29" i="1"/>
  <c r="Z29" i="1"/>
  <c r="AA29" i="1"/>
  <c r="AB29" i="1"/>
  <c r="AC29" i="1"/>
  <c r="AD29" i="1"/>
  <c r="AE29" i="1"/>
  <c r="AF29" i="1"/>
  <c r="AG29" i="1"/>
  <c r="AH29" i="1"/>
  <c r="AI29" i="1"/>
  <c r="AJ29" i="1"/>
  <c r="AK29" i="1"/>
  <c r="AL29" i="1"/>
  <c r="AM29" i="1"/>
  <c r="AN29" i="1"/>
  <c r="AO29" i="1"/>
  <c r="AP29" i="1"/>
  <c r="AQ29" i="1"/>
  <c r="AR29" i="1"/>
  <c r="AS29" i="1"/>
  <c r="AT29" i="1"/>
  <c r="AU29" i="1"/>
  <c r="AV29" i="1"/>
  <c r="AW29" i="1"/>
  <c r="AX29" i="1"/>
  <c r="AY29" i="1"/>
  <c r="AZ29" i="1"/>
  <c r="BA29" i="1"/>
  <c r="BB29" i="1"/>
  <c r="BC29" i="1"/>
  <c r="BD29" i="1"/>
  <c r="BE29" i="1"/>
  <c r="BF29" i="1"/>
  <c r="BG29" i="1"/>
  <c r="BH29" i="1"/>
  <c r="BI29" i="1"/>
  <c r="BJ29" i="1"/>
  <c r="BK29" i="1"/>
  <c r="BL29" i="1"/>
  <c r="BM29" i="1"/>
  <c r="BN29" i="1"/>
  <c r="BO29" i="1"/>
  <c r="BP29" i="1"/>
  <c r="BQ29" i="1"/>
  <c r="U35" i="1"/>
  <c r="V35" i="1"/>
  <c r="W35" i="1"/>
  <c r="X35" i="1"/>
  <c r="Y35" i="1"/>
  <c r="Z35" i="1"/>
  <c r="AA35" i="1"/>
  <c r="AB35" i="1"/>
  <c r="AC35" i="1"/>
  <c r="AD35" i="1"/>
  <c r="AE35" i="1"/>
  <c r="AF35" i="1"/>
  <c r="AG35" i="1"/>
  <c r="AH35" i="1"/>
  <c r="AI35" i="1"/>
  <c r="AJ35" i="1"/>
  <c r="AK35" i="1"/>
  <c r="AL35" i="1"/>
  <c r="AM35" i="1"/>
  <c r="AN35" i="1"/>
  <c r="AO35" i="1"/>
  <c r="AP35" i="1"/>
  <c r="AQ35" i="1"/>
  <c r="AR35" i="1"/>
  <c r="AS35" i="1"/>
  <c r="AT35" i="1"/>
  <c r="AU35" i="1"/>
  <c r="AV35" i="1"/>
  <c r="AW35" i="1"/>
  <c r="AX35" i="1"/>
  <c r="AY35" i="1"/>
  <c r="AZ35" i="1"/>
  <c r="BA35" i="1"/>
  <c r="BB35" i="1"/>
  <c r="BC35" i="1"/>
  <c r="BD35" i="1"/>
  <c r="BE35" i="1"/>
  <c r="BF35" i="1"/>
  <c r="BG35" i="1"/>
  <c r="BH35" i="1"/>
  <c r="BI35" i="1"/>
  <c r="BJ35" i="1"/>
  <c r="BK35" i="1"/>
  <c r="BL35" i="1"/>
  <c r="BM35" i="1"/>
  <c r="BN35" i="1"/>
  <c r="BO35" i="1"/>
  <c r="BP35" i="1"/>
  <c r="BQ35" i="1"/>
  <c r="U36" i="1"/>
  <c r="V36" i="1"/>
  <c r="W36" i="1"/>
  <c r="X36" i="1"/>
  <c r="Y36" i="1"/>
  <c r="Z36" i="1"/>
  <c r="AA36" i="1"/>
  <c r="AB36" i="1"/>
  <c r="AC36" i="1"/>
  <c r="AD36" i="1"/>
  <c r="AE36" i="1"/>
  <c r="AF36" i="1"/>
  <c r="AG36" i="1"/>
  <c r="AH36" i="1"/>
  <c r="AI36" i="1"/>
  <c r="AJ36" i="1"/>
  <c r="AK36" i="1"/>
  <c r="AL36" i="1"/>
  <c r="AM36" i="1"/>
  <c r="AN36" i="1"/>
  <c r="AO36" i="1"/>
  <c r="AP36" i="1"/>
  <c r="AQ36" i="1"/>
  <c r="AR36" i="1"/>
  <c r="AS36" i="1"/>
  <c r="AT36" i="1"/>
  <c r="AU36" i="1"/>
  <c r="AV36" i="1"/>
  <c r="AW36" i="1"/>
  <c r="AX36" i="1"/>
  <c r="AY36" i="1"/>
  <c r="AZ36" i="1"/>
  <c r="BA36" i="1"/>
  <c r="BB36" i="1"/>
  <c r="BC36" i="1"/>
  <c r="BD36" i="1"/>
  <c r="BE36" i="1"/>
  <c r="BF36" i="1"/>
  <c r="BG36" i="1"/>
  <c r="BH36" i="1"/>
  <c r="BI36" i="1"/>
  <c r="BJ36" i="1"/>
  <c r="BK36" i="1"/>
  <c r="BL36" i="1"/>
  <c r="BM36" i="1"/>
  <c r="BN36" i="1"/>
  <c r="BO36" i="1"/>
  <c r="BP36" i="1"/>
  <c r="BQ36" i="1"/>
  <c r="U40" i="1"/>
  <c r="W40" i="1"/>
  <c r="X40" i="1"/>
  <c r="Y40" i="1"/>
  <c r="Z40" i="1"/>
  <c r="AA40" i="1"/>
  <c r="AB40" i="1"/>
  <c r="AC40" i="1"/>
  <c r="AD40" i="1"/>
  <c r="AE40" i="1"/>
  <c r="AF40" i="1"/>
  <c r="AG40" i="1"/>
  <c r="AH40" i="1"/>
  <c r="AI40" i="1"/>
  <c r="AJ40" i="1"/>
  <c r="AK40" i="1"/>
  <c r="AL40" i="1"/>
  <c r="AM40" i="1"/>
  <c r="AN40" i="1"/>
  <c r="AO40" i="1"/>
  <c r="AP40" i="1"/>
  <c r="AQ40" i="1"/>
  <c r="AS40" i="1"/>
  <c r="AT40" i="1"/>
  <c r="AU40" i="1"/>
  <c r="AV40" i="1"/>
  <c r="AW40" i="1"/>
  <c r="AX40" i="1"/>
  <c r="AY40" i="1"/>
  <c r="AZ40" i="1"/>
  <c r="BA40" i="1"/>
  <c r="BB40" i="1"/>
  <c r="BC40" i="1"/>
  <c r="BD40" i="1"/>
  <c r="BE40" i="1"/>
  <c r="BF40" i="1"/>
  <c r="BG40" i="1"/>
  <c r="BH40" i="1"/>
  <c r="BI40" i="1"/>
  <c r="BJ40" i="1"/>
  <c r="BK40" i="1"/>
  <c r="BL40" i="1"/>
  <c r="BM40" i="1"/>
  <c r="BN40" i="1"/>
  <c r="BO40" i="1"/>
  <c r="BP40" i="1"/>
  <c r="BQ40" i="1"/>
  <c r="U41" i="1"/>
  <c r="W41" i="1"/>
  <c r="X41" i="1"/>
  <c r="Y41" i="1"/>
  <c r="Z41" i="1"/>
  <c r="AA41" i="1"/>
  <c r="AB41" i="1"/>
  <c r="AC41" i="1"/>
  <c r="AD41" i="1"/>
  <c r="AE41" i="1"/>
  <c r="AF41" i="1"/>
  <c r="AG41" i="1"/>
  <c r="AH41" i="1"/>
  <c r="AI41" i="1"/>
  <c r="AJ41" i="1"/>
  <c r="AK41" i="1"/>
  <c r="AL41" i="1"/>
  <c r="AM41" i="1"/>
  <c r="AN41" i="1"/>
  <c r="AO41" i="1"/>
  <c r="AP41" i="1"/>
  <c r="AQ41" i="1"/>
  <c r="AR41" i="1"/>
  <c r="AS41" i="1"/>
  <c r="AT41" i="1"/>
  <c r="AU41" i="1"/>
  <c r="AV41" i="1"/>
  <c r="AW41" i="1"/>
  <c r="AX41" i="1"/>
  <c r="AY41" i="1"/>
  <c r="AZ41" i="1"/>
  <c r="BA41" i="1"/>
  <c r="BB41" i="1"/>
  <c r="BC41" i="1"/>
  <c r="BD41" i="1"/>
  <c r="BE41" i="1"/>
  <c r="BF41" i="1"/>
  <c r="BG41" i="1"/>
  <c r="BH41" i="1"/>
  <c r="BI41" i="1"/>
  <c r="BJ41" i="1"/>
  <c r="BK41" i="1"/>
  <c r="BL41" i="1"/>
  <c r="BM41" i="1"/>
  <c r="BN41" i="1"/>
  <c r="BO41" i="1"/>
  <c r="BP41" i="1"/>
  <c r="BQ41" i="1"/>
  <c r="U45" i="1"/>
  <c r="V45" i="1"/>
  <c r="W45" i="1"/>
  <c r="X45" i="1"/>
  <c r="Y45" i="1"/>
  <c r="Z45" i="1"/>
  <c r="AA45" i="1"/>
  <c r="AB45" i="1"/>
  <c r="AC45" i="1"/>
  <c r="AD45" i="1"/>
  <c r="AE45" i="1"/>
  <c r="AF45" i="1"/>
  <c r="AG45" i="1"/>
  <c r="AH45" i="1"/>
  <c r="AI45" i="1"/>
  <c r="AJ45" i="1"/>
  <c r="AK45" i="1"/>
  <c r="AL45" i="1"/>
  <c r="AM45" i="1"/>
  <c r="AN45" i="1"/>
  <c r="AO45" i="1"/>
  <c r="AP45" i="1"/>
  <c r="AQ45" i="1"/>
  <c r="AR45" i="1"/>
  <c r="AS45" i="1"/>
  <c r="AT45" i="1"/>
  <c r="AU45" i="1"/>
  <c r="AV45" i="1"/>
  <c r="AW45" i="1"/>
  <c r="AX45" i="1"/>
  <c r="AY45" i="1"/>
  <c r="AZ45" i="1"/>
  <c r="BA45" i="1"/>
  <c r="BB45" i="1"/>
  <c r="BC45" i="1"/>
  <c r="BD45" i="1"/>
  <c r="BE45" i="1"/>
  <c r="BF45" i="1"/>
  <c r="BG45" i="1"/>
  <c r="BH45" i="1"/>
  <c r="BI45" i="1"/>
  <c r="BJ45" i="1"/>
  <c r="BK45" i="1"/>
  <c r="BL45" i="1"/>
  <c r="BM45" i="1"/>
  <c r="BN45" i="1"/>
  <c r="BO45" i="1"/>
  <c r="BP45" i="1"/>
  <c r="BQ45" i="1"/>
  <c r="U46" i="1"/>
  <c r="V46" i="1"/>
  <c r="Y46" i="1"/>
  <c r="AA46" i="1"/>
  <c r="AB46" i="1"/>
  <c r="AC46" i="1"/>
  <c r="AD46" i="1"/>
  <c r="AE46" i="1"/>
  <c r="AF46" i="1"/>
  <c r="AG46" i="1"/>
  <c r="AH46" i="1"/>
  <c r="AI46" i="1"/>
  <c r="AJ46" i="1"/>
  <c r="AK46" i="1"/>
  <c r="AL46" i="1"/>
  <c r="AM46" i="1"/>
  <c r="AN46" i="1"/>
  <c r="AO46" i="1"/>
  <c r="AP46" i="1"/>
  <c r="AQ46" i="1"/>
  <c r="AR46" i="1"/>
  <c r="AS46" i="1"/>
  <c r="AT46" i="1"/>
  <c r="AU46" i="1"/>
  <c r="AV46" i="1"/>
  <c r="AW46" i="1"/>
  <c r="AX46" i="1"/>
  <c r="AY46" i="1"/>
  <c r="AZ46" i="1"/>
  <c r="BA46" i="1"/>
  <c r="BB46" i="1"/>
  <c r="BC46" i="1"/>
  <c r="BD46" i="1"/>
  <c r="BE46" i="1"/>
  <c r="BF46" i="1"/>
  <c r="BG46" i="1"/>
  <c r="BH46" i="1"/>
  <c r="BI46" i="1"/>
  <c r="BJ46" i="1"/>
  <c r="BK46" i="1"/>
  <c r="BL46" i="1"/>
  <c r="BM46" i="1"/>
  <c r="BN46" i="1"/>
  <c r="BO46" i="1"/>
  <c r="BP46" i="1"/>
  <c r="BQ46" i="1"/>
  <c r="U47" i="1"/>
  <c r="V47" i="1"/>
  <c r="Y47" i="1"/>
  <c r="AB47" i="1"/>
  <c r="AC47" i="1"/>
  <c r="AD47" i="1"/>
  <c r="AE47" i="1"/>
  <c r="AF47" i="1"/>
  <c r="AG47" i="1"/>
  <c r="AH47" i="1"/>
  <c r="AI47" i="1"/>
  <c r="AJ47" i="1"/>
  <c r="AK47" i="1"/>
  <c r="AL47" i="1"/>
  <c r="AM47" i="1"/>
  <c r="AN47" i="1"/>
  <c r="AO47" i="1"/>
  <c r="AP47" i="1"/>
  <c r="AQ47" i="1"/>
  <c r="AR47" i="1"/>
  <c r="AS47" i="1"/>
  <c r="AT47" i="1"/>
  <c r="AU47" i="1"/>
  <c r="AV47" i="1"/>
  <c r="AW47" i="1"/>
  <c r="AX47" i="1"/>
  <c r="AY47" i="1"/>
  <c r="AZ47" i="1"/>
  <c r="BA47" i="1"/>
  <c r="BB47" i="1"/>
  <c r="BC47" i="1"/>
  <c r="BD47" i="1"/>
  <c r="BE47" i="1"/>
  <c r="BF47" i="1"/>
  <c r="BG47" i="1"/>
  <c r="BH47" i="1"/>
  <c r="BI47" i="1"/>
  <c r="BJ47" i="1"/>
  <c r="BK47" i="1"/>
  <c r="BL47" i="1"/>
  <c r="BM47" i="1"/>
  <c r="BN47" i="1"/>
  <c r="BO47" i="1"/>
  <c r="BP47" i="1"/>
  <c r="BQ47" i="1"/>
  <c r="U51" i="1"/>
  <c r="V51" i="1"/>
  <c r="W51" i="1"/>
  <c r="X51" i="1"/>
  <c r="Y51" i="1"/>
  <c r="Z51" i="1"/>
  <c r="AA51" i="1"/>
  <c r="AB51" i="1"/>
  <c r="AC51" i="1"/>
  <c r="AD51" i="1"/>
  <c r="AE51" i="1"/>
  <c r="AF51" i="1"/>
  <c r="AG51" i="1"/>
  <c r="AH51" i="1"/>
  <c r="AI51" i="1"/>
  <c r="AJ51" i="1"/>
  <c r="AK51" i="1"/>
  <c r="AL51" i="1"/>
  <c r="AM51" i="1"/>
  <c r="AN51" i="1"/>
  <c r="AO51" i="1"/>
  <c r="AP51" i="1"/>
  <c r="AQ51" i="1"/>
  <c r="AR51" i="1"/>
  <c r="AS51" i="1"/>
  <c r="AT51" i="1"/>
  <c r="AU51" i="1"/>
  <c r="AV51" i="1"/>
  <c r="AW51" i="1"/>
  <c r="AX51" i="1"/>
  <c r="AY51" i="1"/>
  <c r="AZ51" i="1"/>
  <c r="BA51" i="1"/>
  <c r="BB51" i="1"/>
  <c r="BC51" i="1"/>
  <c r="BD51" i="1"/>
  <c r="BE51" i="1"/>
  <c r="BF51" i="1"/>
  <c r="BG51" i="1"/>
  <c r="BH51" i="1"/>
  <c r="BI51" i="1"/>
  <c r="BJ51" i="1"/>
  <c r="BK51" i="1"/>
  <c r="BL51" i="1"/>
  <c r="BM51" i="1"/>
  <c r="BN51" i="1"/>
  <c r="BO51" i="1"/>
  <c r="BP51" i="1"/>
  <c r="BQ51" i="1"/>
  <c r="U52" i="1"/>
  <c r="V52" i="1"/>
  <c r="W52" i="1"/>
  <c r="X52" i="1"/>
  <c r="Y52" i="1"/>
  <c r="Z52" i="1"/>
  <c r="AA52" i="1"/>
  <c r="AB52" i="1"/>
  <c r="AC52" i="1"/>
  <c r="AE52" i="1"/>
  <c r="AF52" i="1"/>
  <c r="AG52" i="1"/>
  <c r="AH52" i="1"/>
  <c r="AI52" i="1"/>
  <c r="AJ52" i="1"/>
  <c r="AK52" i="1"/>
  <c r="AL52" i="1"/>
  <c r="AM52" i="1"/>
  <c r="AN52" i="1"/>
  <c r="AO52" i="1"/>
  <c r="AP52" i="1"/>
  <c r="AQ52" i="1"/>
  <c r="AR52" i="1"/>
  <c r="AS52" i="1"/>
  <c r="AT52" i="1"/>
  <c r="AU52" i="1"/>
  <c r="AV52" i="1"/>
  <c r="AW52" i="1"/>
  <c r="AX52" i="1"/>
  <c r="AY52" i="1"/>
  <c r="AZ52" i="1"/>
  <c r="BA52" i="1"/>
  <c r="BB52" i="1"/>
  <c r="BC52" i="1"/>
  <c r="BD52" i="1"/>
  <c r="BE52" i="1"/>
  <c r="BF52" i="1"/>
  <c r="BG52" i="1"/>
  <c r="BH52" i="1"/>
  <c r="BI52" i="1"/>
  <c r="BJ52" i="1"/>
  <c r="BK52" i="1"/>
  <c r="BL52" i="1"/>
  <c r="BM52" i="1"/>
  <c r="BN52" i="1"/>
  <c r="BO52" i="1"/>
  <c r="BP52" i="1"/>
  <c r="BQ52" i="1"/>
  <c r="U53" i="1"/>
  <c r="V53" i="1"/>
  <c r="W53" i="1"/>
  <c r="X53" i="1"/>
  <c r="Y53" i="1"/>
  <c r="Z53" i="1"/>
  <c r="AA53" i="1"/>
  <c r="AB53" i="1"/>
  <c r="AC53" i="1"/>
  <c r="AD53" i="1"/>
  <c r="AE53" i="1"/>
  <c r="AF53" i="1"/>
  <c r="AG53" i="1"/>
  <c r="AH53" i="1"/>
  <c r="AI53" i="1"/>
  <c r="AJ53" i="1"/>
  <c r="AK53" i="1"/>
  <c r="AL53" i="1"/>
  <c r="AM53" i="1"/>
  <c r="AN53" i="1"/>
  <c r="AO53" i="1"/>
  <c r="AP53" i="1"/>
  <c r="AQ53" i="1"/>
  <c r="AR53" i="1"/>
  <c r="AS53" i="1"/>
  <c r="AT53" i="1"/>
  <c r="AU53" i="1"/>
  <c r="AV53" i="1"/>
  <c r="AW53" i="1"/>
  <c r="AX53" i="1"/>
  <c r="AY53" i="1"/>
  <c r="AZ53" i="1"/>
  <c r="BA53" i="1"/>
  <c r="BB53" i="1"/>
  <c r="BC53" i="1"/>
  <c r="BD53" i="1"/>
  <c r="BE53" i="1"/>
  <c r="BF53" i="1"/>
  <c r="BG53" i="1"/>
  <c r="BH53" i="1"/>
  <c r="BI53" i="1"/>
  <c r="BJ53" i="1"/>
  <c r="BK53" i="1"/>
  <c r="BL53" i="1"/>
  <c r="BM53" i="1"/>
  <c r="BN53" i="1"/>
  <c r="BO53" i="1"/>
  <c r="BP53" i="1"/>
  <c r="BQ53" i="1"/>
  <c r="U57" i="1"/>
  <c r="W57" i="1"/>
  <c r="X57" i="1"/>
  <c r="Y57" i="1"/>
  <c r="Z57" i="1"/>
  <c r="AA57" i="1"/>
  <c r="AB57" i="1"/>
  <c r="AC57" i="1"/>
  <c r="AD57" i="1"/>
  <c r="AE57" i="1"/>
  <c r="AF57" i="1"/>
  <c r="AG57" i="1"/>
  <c r="AH57" i="1"/>
  <c r="AI57" i="1"/>
  <c r="AJ57" i="1"/>
  <c r="AK57" i="1"/>
  <c r="AL57" i="1"/>
  <c r="AM57" i="1"/>
  <c r="AN57" i="1"/>
  <c r="AO57" i="1"/>
  <c r="AP57" i="1"/>
  <c r="AQ57" i="1"/>
  <c r="AR57" i="1"/>
  <c r="AS57" i="1"/>
  <c r="AT57" i="1"/>
  <c r="AU57" i="1"/>
  <c r="AV57" i="1"/>
  <c r="AW57" i="1"/>
  <c r="AX57" i="1"/>
  <c r="AY57" i="1"/>
  <c r="AZ57" i="1"/>
  <c r="BA57" i="1"/>
  <c r="BB57" i="1"/>
  <c r="BC57" i="1"/>
  <c r="BD57" i="1"/>
  <c r="BE57" i="1"/>
  <c r="BF57" i="1"/>
  <c r="BG57" i="1"/>
  <c r="BH57" i="1"/>
  <c r="BI57" i="1"/>
  <c r="BJ57" i="1"/>
  <c r="BK57" i="1"/>
  <c r="BL57" i="1"/>
  <c r="BM57" i="1"/>
  <c r="BN57" i="1"/>
  <c r="BO57" i="1"/>
  <c r="BP57" i="1"/>
  <c r="BQ57" i="1"/>
  <c r="U58" i="1"/>
  <c r="W58" i="1"/>
  <c r="X58" i="1"/>
  <c r="Y58" i="1"/>
  <c r="Z58" i="1"/>
  <c r="AA58" i="1"/>
  <c r="AB58" i="1"/>
  <c r="AC58" i="1"/>
  <c r="AD58" i="1"/>
  <c r="AE58" i="1"/>
  <c r="AF58" i="1"/>
  <c r="AG58" i="1"/>
  <c r="AH58" i="1"/>
  <c r="AI58" i="1"/>
  <c r="AJ58" i="1"/>
  <c r="AK58" i="1"/>
  <c r="AL58" i="1"/>
  <c r="AM58" i="1"/>
  <c r="AN58" i="1"/>
  <c r="AO58" i="1"/>
  <c r="AP58" i="1"/>
  <c r="AQ58" i="1"/>
  <c r="AR58" i="1"/>
  <c r="AS58" i="1"/>
  <c r="AT58" i="1"/>
  <c r="AU58" i="1"/>
  <c r="AV58" i="1"/>
  <c r="AW58" i="1"/>
  <c r="AX58" i="1"/>
  <c r="AY58" i="1"/>
  <c r="AZ58" i="1"/>
  <c r="BA58" i="1"/>
  <c r="BB58" i="1"/>
  <c r="BC58" i="1"/>
  <c r="BD58" i="1"/>
  <c r="BE58" i="1"/>
  <c r="BF58" i="1"/>
  <c r="BG58" i="1"/>
  <c r="BH58" i="1"/>
  <c r="BI58" i="1"/>
  <c r="BJ58" i="1"/>
  <c r="BK58" i="1"/>
  <c r="BL58" i="1"/>
  <c r="BM58" i="1"/>
  <c r="BN58" i="1"/>
  <c r="BO58" i="1"/>
  <c r="BP58" i="1"/>
  <c r="BQ58" i="1"/>
  <c r="U62" i="1"/>
  <c r="V62" i="1"/>
  <c r="W62" i="1"/>
  <c r="X62" i="1"/>
  <c r="Y62" i="1"/>
  <c r="Z62" i="1"/>
  <c r="AA62" i="1"/>
  <c r="AB62" i="1"/>
  <c r="AC62" i="1"/>
  <c r="AD62" i="1"/>
  <c r="AE62" i="1"/>
  <c r="AF62" i="1"/>
  <c r="AG62" i="1"/>
  <c r="AH62" i="1"/>
  <c r="AI62" i="1"/>
  <c r="AJ62" i="1"/>
  <c r="AK62" i="1"/>
  <c r="AL62" i="1"/>
  <c r="AM62" i="1"/>
  <c r="AN62" i="1"/>
  <c r="AO62" i="1"/>
  <c r="AP62" i="1"/>
  <c r="AQ62" i="1"/>
  <c r="AR62" i="1"/>
  <c r="AS62" i="1"/>
  <c r="AT62" i="1"/>
  <c r="AU62" i="1"/>
  <c r="AV62" i="1"/>
  <c r="AW62" i="1"/>
  <c r="AX62" i="1"/>
  <c r="AY62" i="1"/>
  <c r="AZ62" i="1"/>
  <c r="BA62" i="1"/>
  <c r="BB62" i="1"/>
  <c r="BC62" i="1"/>
  <c r="BD62" i="1"/>
  <c r="BE62" i="1"/>
  <c r="BF62" i="1"/>
  <c r="BG62" i="1"/>
  <c r="BH62" i="1"/>
  <c r="BI62" i="1"/>
  <c r="BJ62" i="1"/>
  <c r="BK62" i="1"/>
  <c r="BL62" i="1"/>
  <c r="BM62" i="1"/>
  <c r="BN62" i="1"/>
  <c r="BO62" i="1"/>
  <c r="BP62" i="1"/>
  <c r="BQ62" i="1"/>
  <c r="U63" i="1"/>
  <c r="W63" i="1"/>
  <c r="X63" i="1"/>
  <c r="Y63" i="1"/>
  <c r="Z63" i="1"/>
  <c r="AA63" i="1"/>
  <c r="AB63" i="1"/>
  <c r="AC63" i="1"/>
  <c r="AD63" i="1"/>
  <c r="AE63" i="1"/>
  <c r="AF63" i="1"/>
  <c r="AG63" i="1"/>
  <c r="AH63" i="1"/>
  <c r="AI63" i="1"/>
  <c r="AJ63" i="1"/>
  <c r="AK63" i="1"/>
  <c r="AL63" i="1"/>
  <c r="AM63" i="1"/>
  <c r="AN63" i="1"/>
  <c r="AO63" i="1"/>
  <c r="AP63" i="1"/>
  <c r="AQ63" i="1"/>
  <c r="AR63" i="1"/>
  <c r="AS63" i="1"/>
  <c r="AT63" i="1"/>
  <c r="AU63" i="1"/>
  <c r="AV63" i="1"/>
  <c r="AW63" i="1"/>
  <c r="AX63" i="1"/>
  <c r="AY63" i="1"/>
  <c r="AZ63" i="1"/>
  <c r="BA63" i="1"/>
  <c r="BB63" i="1"/>
  <c r="BC63" i="1"/>
  <c r="BD63" i="1"/>
  <c r="BE63" i="1"/>
  <c r="BF63" i="1"/>
  <c r="BG63" i="1"/>
  <c r="BH63" i="1"/>
  <c r="BI63" i="1"/>
  <c r="BJ63" i="1"/>
  <c r="BK63" i="1"/>
  <c r="BL63" i="1"/>
  <c r="BM63" i="1"/>
  <c r="BN63" i="1"/>
  <c r="BO63" i="1"/>
  <c r="BP63" i="1"/>
  <c r="BQ63" i="1"/>
  <c r="U64" i="1"/>
  <c r="V64" i="1"/>
  <c r="Z64" i="1"/>
  <c r="AA64" i="1"/>
  <c r="AB64" i="1"/>
  <c r="AC64" i="1"/>
  <c r="AD64" i="1"/>
  <c r="AE64" i="1"/>
  <c r="AF64" i="1"/>
  <c r="AG64" i="1"/>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BH64" i="1"/>
  <c r="BI64" i="1"/>
  <c r="BJ64" i="1"/>
  <c r="BK64" i="1"/>
  <c r="BL64" i="1"/>
  <c r="BM64" i="1"/>
  <c r="BN64" i="1"/>
  <c r="BO64" i="1"/>
  <c r="BP64" i="1"/>
  <c r="BQ64" i="1"/>
  <c r="U68" i="1"/>
  <c r="V68" i="1"/>
  <c r="W68" i="1"/>
  <c r="Y68" i="1"/>
  <c r="Z68" i="1"/>
  <c r="AA68" i="1"/>
  <c r="AB68" i="1"/>
  <c r="AC68" i="1"/>
  <c r="AD68" i="1"/>
  <c r="AE68" i="1"/>
  <c r="AF68" i="1"/>
  <c r="AG68"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BH68" i="1"/>
  <c r="BI68" i="1"/>
  <c r="BJ68" i="1"/>
  <c r="BK68" i="1"/>
  <c r="BL68" i="1"/>
  <c r="BM68" i="1"/>
  <c r="BN68" i="1"/>
  <c r="BO68" i="1"/>
  <c r="BP68" i="1"/>
  <c r="BQ68" i="1"/>
  <c r="U69" i="1"/>
  <c r="V69" i="1"/>
  <c r="W69" i="1"/>
  <c r="X69" i="1"/>
  <c r="Y69" i="1"/>
  <c r="Z69" i="1"/>
  <c r="AA69" i="1"/>
  <c r="AB69" i="1"/>
  <c r="AC69" i="1"/>
  <c r="AD69" i="1"/>
  <c r="AE69" i="1"/>
  <c r="AF69" i="1"/>
  <c r="AG69"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BH69" i="1"/>
  <c r="BI69" i="1"/>
  <c r="BJ69" i="1"/>
  <c r="BK69" i="1"/>
  <c r="BL69" i="1"/>
  <c r="BM69" i="1"/>
  <c r="BN69" i="1"/>
  <c r="BO69" i="1"/>
  <c r="BP69" i="1"/>
  <c r="BQ69" i="1"/>
  <c r="U73" i="1"/>
  <c r="V73" i="1"/>
  <c r="W73" i="1"/>
  <c r="Z73" i="1"/>
  <c r="AA73" i="1"/>
  <c r="AB73" i="1"/>
  <c r="AC73" i="1"/>
  <c r="AD73" i="1"/>
  <c r="AE73" i="1"/>
  <c r="AF73" i="1"/>
  <c r="AG73"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BH73" i="1"/>
  <c r="BI73" i="1"/>
  <c r="BJ73" i="1"/>
  <c r="BK73" i="1"/>
  <c r="BL73" i="1"/>
  <c r="BM73" i="1"/>
  <c r="BN73" i="1"/>
  <c r="BO73" i="1"/>
  <c r="BP73" i="1"/>
  <c r="BQ73" i="1"/>
  <c r="U74" i="1"/>
  <c r="V74" i="1"/>
  <c r="W74" i="1"/>
  <c r="X74" i="1"/>
  <c r="Y74" i="1"/>
  <c r="Z74" i="1"/>
  <c r="AA74" i="1"/>
  <c r="AB74" i="1"/>
  <c r="AC74" i="1"/>
  <c r="AD74" i="1"/>
  <c r="AE74" i="1"/>
  <c r="AF74" i="1"/>
  <c r="AG74"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U78" i="1"/>
  <c r="V78" i="1"/>
  <c r="W78" i="1"/>
  <c r="X78" i="1"/>
  <c r="Y78" i="1"/>
  <c r="Z78" i="1"/>
  <c r="AA78" i="1"/>
  <c r="AB78" i="1"/>
  <c r="AC78" i="1"/>
  <c r="AD78" i="1"/>
  <c r="AE78" i="1"/>
  <c r="AF78" i="1"/>
  <c r="AG78"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BH78" i="1"/>
  <c r="BI78" i="1"/>
  <c r="BJ78" i="1"/>
  <c r="BK78" i="1"/>
  <c r="BL78" i="1"/>
  <c r="BM78" i="1"/>
  <c r="BN78" i="1"/>
  <c r="BO78" i="1"/>
  <c r="BP78" i="1"/>
  <c r="BQ78" i="1"/>
  <c r="U79" i="1"/>
  <c r="V79" i="1"/>
  <c r="W79" i="1"/>
  <c r="X79" i="1"/>
  <c r="Y79" i="1"/>
  <c r="Z79" i="1"/>
  <c r="AA79" i="1"/>
  <c r="AB79" i="1"/>
  <c r="AC79" i="1"/>
  <c r="AD79" i="1"/>
  <c r="AE79" i="1"/>
  <c r="AF79" i="1"/>
  <c r="AG79"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U83" i="1"/>
  <c r="W83" i="1"/>
  <c r="X83" i="1"/>
  <c r="Y83" i="1"/>
  <c r="Z83" i="1"/>
  <c r="AA83" i="1"/>
  <c r="AB83" i="1"/>
  <c r="AC83" i="1"/>
  <c r="AD83" i="1"/>
  <c r="AE83" i="1"/>
  <c r="AF83" i="1"/>
  <c r="AG83"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BH83" i="1"/>
  <c r="BI83" i="1"/>
  <c r="BJ83" i="1"/>
  <c r="BK83" i="1"/>
  <c r="BL83" i="1"/>
  <c r="BM83" i="1"/>
  <c r="BN83" i="1"/>
  <c r="BO83" i="1"/>
  <c r="BP83" i="1"/>
  <c r="BQ83" i="1"/>
  <c r="U84" i="1"/>
  <c r="W84" i="1"/>
  <c r="X84" i="1"/>
  <c r="Z84" i="1"/>
  <c r="AA84" i="1"/>
  <c r="AB84" i="1"/>
  <c r="AC84" i="1"/>
  <c r="AD84" i="1"/>
  <c r="AE84" i="1"/>
  <c r="AF84" i="1"/>
  <c r="AG84" i="1"/>
  <c r="AH84" i="1"/>
  <c r="AI84" i="1"/>
  <c r="AJ84" i="1"/>
  <c r="AK84" i="1"/>
  <c r="AL84" i="1"/>
  <c r="AM84" i="1"/>
  <c r="AN84" i="1"/>
  <c r="AO84" i="1"/>
  <c r="AP84" i="1"/>
  <c r="AQ84" i="1"/>
  <c r="AR84" i="1"/>
  <c r="AS84" i="1"/>
  <c r="AT84" i="1"/>
  <c r="AU84" i="1"/>
  <c r="AV84" i="1"/>
  <c r="AW84" i="1"/>
  <c r="AX84" i="1"/>
  <c r="AY84" i="1"/>
  <c r="BA84" i="1"/>
  <c r="BB84" i="1"/>
  <c r="BC84" i="1"/>
  <c r="BD84" i="1"/>
  <c r="BE84" i="1"/>
  <c r="BF84" i="1"/>
  <c r="BG84" i="1"/>
  <c r="BH84" i="1"/>
  <c r="BI84" i="1"/>
  <c r="BJ84" i="1"/>
  <c r="BK84" i="1"/>
  <c r="BL84" i="1"/>
  <c r="BM84" i="1"/>
  <c r="BN84" i="1"/>
  <c r="BO84" i="1"/>
  <c r="BP84" i="1"/>
  <c r="BQ84" i="1"/>
  <c r="U90" i="1"/>
  <c r="V90" i="1"/>
  <c r="W90" i="1"/>
  <c r="X90" i="1"/>
  <c r="Y90" i="1"/>
  <c r="Z90" i="1"/>
  <c r="AA90" i="1"/>
  <c r="AB90" i="1"/>
  <c r="AC90" i="1"/>
  <c r="AD90" i="1"/>
  <c r="AE90" i="1"/>
  <c r="AF90" i="1"/>
  <c r="AG90"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BH90" i="1"/>
  <c r="BI90" i="1"/>
  <c r="BJ90" i="1"/>
  <c r="BK90" i="1"/>
  <c r="BL90" i="1"/>
  <c r="BM90" i="1"/>
  <c r="BN90" i="1"/>
  <c r="BO90" i="1"/>
  <c r="BP90" i="1"/>
  <c r="BQ90" i="1"/>
  <c r="U91" i="1"/>
  <c r="V91" i="1"/>
  <c r="W91" i="1"/>
  <c r="X91" i="1"/>
  <c r="Y91" i="1"/>
  <c r="Z91" i="1"/>
  <c r="AA91" i="1"/>
  <c r="AB91" i="1"/>
  <c r="AC91" i="1"/>
  <c r="AD91" i="1"/>
  <c r="AE91" i="1"/>
  <c r="AF91" i="1"/>
  <c r="AG91"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BH91" i="1"/>
  <c r="BI91" i="1"/>
  <c r="BJ91" i="1"/>
  <c r="BK91" i="1"/>
  <c r="BL91" i="1"/>
  <c r="BM91" i="1"/>
  <c r="BN91" i="1"/>
  <c r="BO91" i="1"/>
  <c r="BP91" i="1"/>
  <c r="BQ91" i="1"/>
  <c r="U95" i="1"/>
  <c r="W95" i="1"/>
  <c r="X95" i="1"/>
  <c r="Y95" i="1"/>
  <c r="Z95" i="1"/>
  <c r="AA95" i="1"/>
  <c r="AB95" i="1"/>
  <c r="AC95" i="1"/>
  <c r="AD95" i="1"/>
  <c r="AE95" i="1"/>
  <c r="AF95" i="1"/>
  <c r="AG95" i="1"/>
  <c r="AH95" i="1"/>
  <c r="AI95" i="1"/>
  <c r="AJ95" i="1"/>
  <c r="AK95" i="1"/>
  <c r="AL95" i="1"/>
  <c r="AM95" i="1"/>
  <c r="AO95" i="1"/>
  <c r="AP95" i="1"/>
  <c r="AQ95" i="1"/>
  <c r="AR95" i="1"/>
  <c r="AT95" i="1"/>
  <c r="AU95" i="1"/>
  <c r="AV95" i="1"/>
  <c r="AW95" i="1"/>
  <c r="AX95" i="1"/>
  <c r="AY95" i="1"/>
  <c r="AZ95" i="1"/>
  <c r="BA95" i="1"/>
  <c r="BB95" i="1"/>
  <c r="BC95" i="1"/>
  <c r="BD95" i="1"/>
  <c r="BE95" i="1"/>
  <c r="BF95" i="1"/>
  <c r="BG95" i="1"/>
  <c r="BH95" i="1"/>
  <c r="BI95" i="1"/>
  <c r="BJ95" i="1"/>
  <c r="BK95" i="1"/>
  <c r="BL95" i="1"/>
  <c r="BM95" i="1"/>
  <c r="BN95" i="1"/>
  <c r="BO95" i="1"/>
  <c r="BP95" i="1"/>
  <c r="BQ95" i="1"/>
  <c r="U96" i="1"/>
  <c r="W96" i="1"/>
  <c r="X96" i="1"/>
  <c r="Y96" i="1"/>
  <c r="Z96" i="1"/>
  <c r="AA96" i="1"/>
  <c r="AB96" i="1"/>
  <c r="AC96" i="1"/>
  <c r="AD96" i="1"/>
  <c r="AE96" i="1"/>
  <c r="AF96" i="1"/>
  <c r="AG96" i="1"/>
  <c r="AH96" i="1"/>
  <c r="AI96" i="1"/>
  <c r="AJ96" i="1"/>
  <c r="AK96" i="1"/>
  <c r="AL96" i="1"/>
  <c r="AM96" i="1"/>
  <c r="AO96" i="1"/>
  <c r="AP96" i="1"/>
  <c r="AQ96" i="1"/>
  <c r="AR96" i="1"/>
  <c r="AT96" i="1"/>
  <c r="AU96" i="1"/>
  <c r="AV96" i="1"/>
  <c r="AW96" i="1"/>
  <c r="AX96" i="1"/>
  <c r="AY96" i="1"/>
  <c r="AZ96" i="1"/>
  <c r="BA96" i="1"/>
  <c r="BB96" i="1"/>
  <c r="BC96" i="1"/>
  <c r="BD96" i="1"/>
  <c r="BE96" i="1"/>
  <c r="BF96" i="1"/>
  <c r="BG96" i="1"/>
  <c r="BH96" i="1"/>
  <c r="BI96" i="1"/>
  <c r="BJ96" i="1"/>
  <c r="BK96" i="1"/>
  <c r="BL96" i="1"/>
  <c r="BM96" i="1"/>
  <c r="BN96" i="1"/>
  <c r="BO96" i="1"/>
  <c r="BP96" i="1"/>
  <c r="BQ96" i="1"/>
  <c r="U100" i="1"/>
  <c r="W100" i="1"/>
  <c r="X100" i="1"/>
  <c r="Z100" i="1"/>
  <c r="AA100" i="1"/>
  <c r="AD100" i="1"/>
  <c r="AE100" i="1"/>
  <c r="AF100" i="1"/>
  <c r="AG100"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BH100" i="1"/>
  <c r="BI100" i="1"/>
  <c r="BJ100" i="1"/>
  <c r="BK100" i="1"/>
  <c r="BL100" i="1"/>
  <c r="BM100" i="1"/>
  <c r="BN100" i="1"/>
  <c r="BO100" i="1"/>
  <c r="BP100" i="1"/>
  <c r="BQ100" i="1"/>
  <c r="U101" i="1"/>
  <c r="V101" i="1"/>
  <c r="Y101" i="1"/>
  <c r="AA101" i="1"/>
  <c r="AD101" i="1"/>
  <c r="AE101" i="1"/>
  <c r="AF101" i="1"/>
  <c r="AG101" i="1"/>
  <c r="AH101" i="1"/>
  <c r="AI101" i="1"/>
  <c r="AJ101" i="1"/>
  <c r="AK101" i="1"/>
  <c r="AL101" i="1"/>
  <c r="AM101" i="1"/>
  <c r="AN101" i="1"/>
  <c r="AO101" i="1"/>
  <c r="AP101" i="1"/>
  <c r="AQ101" i="1"/>
  <c r="AR101" i="1"/>
  <c r="AS101" i="1"/>
  <c r="AT101" i="1"/>
  <c r="AU101" i="1"/>
  <c r="AV101" i="1"/>
  <c r="AW101" i="1"/>
  <c r="AX101" i="1"/>
  <c r="AY101" i="1"/>
  <c r="BA101" i="1"/>
  <c r="BB101" i="1"/>
  <c r="BC101" i="1"/>
  <c r="BD101" i="1"/>
  <c r="BE101" i="1"/>
  <c r="BF101" i="1"/>
  <c r="BG101" i="1"/>
  <c r="BH101" i="1"/>
  <c r="BI101" i="1"/>
  <c r="BJ101" i="1"/>
  <c r="BK101" i="1"/>
  <c r="BL101" i="1"/>
  <c r="BM101" i="1"/>
  <c r="BN101" i="1"/>
  <c r="BO101" i="1"/>
  <c r="BP101" i="1"/>
  <c r="BQ101" i="1"/>
  <c r="U102" i="1"/>
  <c r="V102" i="1"/>
  <c r="Y102" i="1"/>
  <c r="AD102" i="1"/>
  <c r="AE102" i="1"/>
  <c r="AF102" i="1"/>
  <c r="AG102" i="1"/>
  <c r="AH102" i="1"/>
  <c r="AI102" i="1"/>
  <c r="AJ102" i="1"/>
  <c r="AK102" i="1"/>
  <c r="AL102" i="1"/>
  <c r="AM102" i="1"/>
  <c r="AN102" i="1"/>
  <c r="AO102" i="1"/>
  <c r="AP102" i="1"/>
  <c r="AQ102" i="1"/>
  <c r="AR102" i="1"/>
  <c r="AS102" i="1"/>
  <c r="AT102" i="1"/>
  <c r="AU102" i="1"/>
  <c r="AV102" i="1"/>
  <c r="AW102" i="1"/>
  <c r="AX102" i="1"/>
  <c r="AY102" i="1"/>
  <c r="BA102" i="1"/>
  <c r="BB102" i="1"/>
  <c r="BC102" i="1"/>
  <c r="BD102" i="1"/>
  <c r="BE102" i="1"/>
  <c r="BF102" i="1"/>
  <c r="BG102" i="1"/>
  <c r="BH102" i="1"/>
  <c r="BI102" i="1"/>
  <c r="BJ102" i="1"/>
  <c r="BK102" i="1"/>
  <c r="BL102" i="1"/>
  <c r="BM102" i="1"/>
  <c r="BN102" i="1"/>
  <c r="BO102" i="1"/>
  <c r="BP102" i="1"/>
  <c r="BQ102" i="1"/>
  <c r="U106" i="1"/>
  <c r="V106" i="1"/>
  <c r="W106" i="1"/>
  <c r="Y106" i="1"/>
  <c r="Z106" i="1"/>
  <c r="AA106" i="1"/>
  <c r="AB106" i="1"/>
  <c r="AC106" i="1"/>
  <c r="AD106" i="1"/>
  <c r="AE106" i="1"/>
  <c r="AF106" i="1"/>
  <c r="AG106" i="1"/>
  <c r="AH106" i="1"/>
  <c r="AI106" i="1"/>
  <c r="AJ106" i="1"/>
  <c r="AK106" i="1"/>
  <c r="AL106" i="1"/>
  <c r="AM106" i="1"/>
  <c r="AN106" i="1"/>
  <c r="AO106" i="1"/>
  <c r="AP106" i="1"/>
  <c r="AQ106" i="1"/>
  <c r="AR106" i="1"/>
  <c r="AS106" i="1"/>
  <c r="AT106" i="1"/>
  <c r="AU106" i="1"/>
  <c r="AV106" i="1"/>
  <c r="AW106" i="1"/>
  <c r="AX106" i="1"/>
  <c r="AY106" i="1"/>
  <c r="AZ106" i="1"/>
  <c r="BA106" i="1"/>
  <c r="BB106" i="1"/>
  <c r="BC106" i="1"/>
  <c r="BD106" i="1"/>
  <c r="BE106" i="1"/>
  <c r="BF106" i="1"/>
  <c r="BG106" i="1"/>
  <c r="BH106" i="1"/>
  <c r="BI106" i="1"/>
  <c r="BJ106" i="1"/>
  <c r="BK106" i="1"/>
  <c r="BL106" i="1"/>
  <c r="BM106" i="1"/>
  <c r="BN106" i="1"/>
  <c r="BO106" i="1"/>
  <c r="BP106" i="1"/>
  <c r="BQ106" i="1"/>
  <c r="U107" i="1"/>
  <c r="V107" i="1"/>
  <c r="W107" i="1"/>
  <c r="X107" i="1"/>
  <c r="Y107" i="1"/>
  <c r="Z107" i="1"/>
  <c r="AA107" i="1"/>
  <c r="AB107" i="1"/>
  <c r="AC107" i="1"/>
  <c r="AE107" i="1"/>
  <c r="AF107" i="1"/>
  <c r="AG107"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BH107" i="1"/>
  <c r="BI107" i="1"/>
  <c r="BJ107" i="1"/>
  <c r="BK107" i="1"/>
  <c r="BL107" i="1"/>
  <c r="BM107" i="1"/>
  <c r="BN107" i="1"/>
  <c r="BO107" i="1"/>
  <c r="BP107" i="1"/>
  <c r="BQ107" i="1"/>
  <c r="U108" i="1"/>
  <c r="V108" i="1"/>
  <c r="W108" i="1"/>
  <c r="X108" i="1"/>
  <c r="Y108" i="1"/>
  <c r="Z108" i="1"/>
  <c r="AA108" i="1"/>
  <c r="AB108" i="1"/>
  <c r="AC108" i="1"/>
  <c r="AD108" i="1"/>
  <c r="AE108" i="1"/>
  <c r="AF108" i="1"/>
  <c r="AG108"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BH108" i="1"/>
  <c r="BI108" i="1"/>
  <c r="BJ108" i="1"/>
  <c r="BK108" i="1"/>
  <c r="BL108" i="1"/>
  <c r="BM108" i="1"/>
  <c r="BN108" i="1"/>
  <c r="BO108" i="1"/>
  <c r="BP108" i="1"/>
  <c r="BQ108" i="1"/>
  <c r="U112" i="1"/>
  <c r="V112" i="1"/>
  <c r="W112" i="1"/>
  <c r="X112" i="1"/>
  <c r="Y112" i="1"/>
  <c r="Z112" i="1"/>
  <c r="AA112" i="1"/>
  <c r="AB112" i="1"/>
  <c r="AC112" i="1"/>
  <c r="AD112" i="1"/>
  <c r="AE112" i="1"/>
  <c r="AF112" i="1"/>
  <c r="AG112" i="1"/>
  <c r="AH112" i="1"/>
  <c r="AI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BH112" i="1"/>
  <c r="BI112" i="1"/>
  <c r="BJ112" i="1"/>
  <c r="BK112" i="1"/>
  <c r="BL112" i="1"/>
  <c r="BM112" i="1"/>
  <c r="BN112" i="1"/>
  <c r="BO112" i="1"/>
  <c r="BP112" i="1"/>
  <c r="BQ112" i="1"/>
  <c r="U113" i="1"/>
  <c r="V113" i="1"/>
  <c r="W113" i="1"/>
  <c r="X113" i="1"/>
  <c r="Y113" i="1"/>
  <c r="Z113" i="1"/>
  <c r="AA113" i="1"/>
  <c r="AB113" i="1"/>
  <c r="AC113" i="1"/>
  <c r="AD113" i="1"/>
  <c r="AE113" i="1"/>
  <c r="AF113" i="1"/>
  <c r="AG113" i="1"/>
  <c r="AH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BH113" i="1"/>
  <c r="BI113" i="1"/>
  <c r="BJ113" i="1"/>
  <c r="BK113" i="1"/>
  <c r="BL113" i="1"/>
  <c r="BM113" i="1"/>
  <c r="BN113" i="1"/>
  <c r="BO113" i="1"/>
  <c r="BP113" i="1"/>
  <c r="BQ113" i="1"/>
  <c r="U117" i="1"/>
  <c r="W117" i="1"/>
  <c r="X117" i="1"/>
  <c r="Z117" i="1"/>
  <c r="AA117" i="1"/>
  <c r="AD117" i="1"/>
  <c r="AE117" i="1"/>
  <c r="AF117" i="1"/>
  <c r="AG117"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BH117" i="1"/>
  <c r="BI117" i="1"/>
  <c r="BJ117" i="1"/>
  <c r="BK117" i="1"/>
  <c r="BL117" i="1"/>
  <c r="BM117" i="1"/>
  <c r="BN117" i="1"/>
  <c r="BO117" i="1"/>
  <c r="BP117" i="1"/>
  <c r="BQ117" i="1"/>
  <c r="U118" i="1"/>
  <c r="V118" i="1"/>
  <c r="Y118" i="1"/>
  <c r="AA118" i="1"/>
  <c r="AD118" i="1"/>
  <c r="AE118" i="1"/>
  <c r="AF118" i="1"/>
  <c r="AG118" i="1"/>
  <c r="AH118" i="1"/>
  <c r="AI118" i="1"/>
  <c r="AJ118" i="1"/>
  <c r="AK118" i="1"/>
  <c r="AL118" i="1"/>
  <c r="AM118" i="1"/>
  <c r="AN118" i="1"/>
  <c r="AO118" i="1"/>
  <c r="AP118" i="1"/>
  <c r="AQ118" i="1"/>
  <c r="AR118" i="1"/>
  <c r="AS118" i="1"/>
  <c r="AT118" i="1"/>
  <c r="AU118" i="1"/>
  <c r="AV118" i="1"/>
  <c r="AW118" i="1"/>
  <c r="AX118" i="1"/>
  <c r="AY118" i="1"/>
  <c r="BA118" i="1"/>
  <c r="BB118" i="1"/>
  <c r="BC118" i="1"/>
  <c r="BD118" i="1"/>
  <c r="BE118" i="1"/>
  <c r="BF118" i="1"/>
  <c r="BG118" i="1"/>
  <c r="BH118" i="1"/>
  <c r="BI118" i="1"/>
  <c r="BJ118" i="1"/>
  <c r="BK118" i="1"/>
  <c r="BL118" i="1"/>
  <c r="BM118" i="1"/>
  <c r="BN118" i="1"/>
  <c r="BO118" i="1"/>
  <c r="BP118" i="1"/>
  <c r="BQ118" i="1"/>
  <c r="U119" i="1"/>
  <c r="V119" i="1"/>
  <c r="Y119" i="1"/>
  <c r="AD119" i="1"/>
  <c r="AE119" i="1"/>
  <c r="AF119" i="1"/>
  <c r="AG119" i="1"/>
  <c r="AH119" i="1"/>
  <c r="AI119" i="1"/>
  <c r="AJ119" i="1"/>
  <c r="AK119" i="1"/>
  <c r="AL119" i="1"/>
  <c r="AM119" i="1"/>
  <c r="AN119" i="1"/>
  <c r="AO119" i="1"/>
  <c r="AP119" i="1"/>
  <c r="AQ119" i="1"/>
  <c r="AR119" i="1"/>
  <c r="AS119" i="1"/>
  <c r="AT119" i="1"/>
  <c r="AU119" i="1"/>
  <c r="AV119" i="1"/>
  <c r="AW119" i="1"/>
  <c r="AX119" i="1"/>
  <c r="AY119" i="1"/>
  <c r="BA119" i="1"/>
  <c r="BB119" i="1"/>
  <c r="BC119" i="1"/>
  <c r="BD119" i="1"/>
  <c r="BE119" i="1"/>
  <c r="BF119" i="1"/>
  <c r="BG119" i="1"/>
  <c r="BH119" i="1"/>
  <c r="BI119" i="1"/>
  <c r="BJ119" i="1"/>
  <c r="BK119" i="1"/>
  <c r="BL119" i="1"/>
  <c r="BM119" i="1"/>
  <c r="BN119" i="1"/>
  <c r="BO119" i="1"/>
  <c r="BP119" i="1"/>
  <c r="BQ119" i="1"/>
  <c r="U123" i="1"/>
  <c r="V123" i="1"/>
  <c r="W123" i="1"/>
  <c r="Y123" i="1"/>
  <c r="Z123" i="1"/>
  <c r="AA123" i="1"/>
  <c r="AB123" i="1"/>
  <c r="AC123" i="1"/>
  <c r="AD123" i="1"/>
  <c r="AE123" i="1"/>
  <c r="AF123" i="1"/>
  <c r="AG123" i="1"/>
  <c r="AH123" i="1"/>
  <c r="AI123" i="1"/>
  <c r="AJ123" i="1"/>
  <c r="AK123" i="1"/>
  <c r="AL123" i="1"/>
  <c r="AM123" i="1"/>
  <c r="AN123" i="1"/>
  <c r="AO123" i="1"/>
  <c r="AP123" i="1"/>
  <c r="AQ123" i="1"/>
  <c r="AR123" i="1"/>
  <c r="AS123" i="1"/>
  <c r="AT123" i="1"/>
  <c r="AU123" i="1"/>
  <c r="AV123" i="1"/>
  <c r="AW123" i="1"/>
  <c r="AX123" i="1"/>
  <c r="AY123" i="1"/>
  <c r="AZ123" i="1"/>
  <c r="BA123" i="1"/>
  <c r="BB123" i="1"/>
  <c r="BC123" i="1"/>
  <c r="BD123" i="1"/>
  <c r="BE123" i="1"/>
  <c r="BF123" i="1"/>
  <c r="BG123" i="1"/>
  <c r="BH123" i="1"/>
  <c r="BI123" i="1"/>
  <c r="BJ123" i="1"/>
  <c r="BK123" i="1"/>
  <c r="BL123" i="1"/>
  <c r="BM123" i="1"/>
  <c r="BN123" i="1"/>
  <c r="BO123" i="1"/>
  <c r="BP123" i="1"/>
  <c r="BQ123" i="1"/>
  <c r="U124" i="1"/>
  <c r="V124" i="1"/>
  <c r="W124" i="1"/>
  <c r="X124" i="1"/>
  <c r="Y124" i="1"/>
  <c r="Z124" i="1"/>
  <c r="AA124" i="1"/>
  <c r="AB124" i="1"/>
  <c r="AC124" i="1"/>
  <c r="AE124" i="1"/>
  <c r="AF124" i="1"/>
  <c r="AG124" i="1"/>
  <c r="AH124" i="1"/>
  <c r="AI124" i="1"/>
  <c r="AJ124" i="1"/>
  <c r="AK124" i="1"/>
  <c r="AL124" i="1"/>
  <c r="AM124" i="1"/>
  <c r="AN124" i="1"/>
  <c r="AO124" i="1"/>
  <c r="AP124" i="1"/>
  <c r="AQ124" i="1"/>
  <c r="AR124" i="1"/>
  <c r="AS124" i="1"/>
  <c r="AT124" i="1"/>
  <c r="AU124" i="1"/>
  <c r="AV124" i="1"/>
  <c r="AW124" i="1"/>
  <c r="AX124" i="1"/>
  <c r="AY124" i="1"/>
  <c r="AZ124" i="1"/>
  <c r="BA124" i="1"/>
  <c r="BB124" i="1"/>
  <c r="BC124" i="1"/>
  <c r="BD124" i="1"/>
  <c r="BE124" i="1"/>
  <c r="BF124" i="1"/>
  <c r="BG124" i="1"/>
  <c r="BH124" i="1"/>
  <c r="BI124" i="1"/>
  <c r="BJ124" i="1"/>
  <c r="BK124" i="1"/>
  <c r="BL124" i="1"/>
  <c r="BM124" i="1"/>
  <c r="BN124" i="1"/>
  <c r="BO124" i="1"/>
  <c r="BP124" i="1"/>
  <c r="BQ124" i="1"/>
  <c r="U125" i="1"/>
  <c r="V125" i="1"/>
  <c r="W125" i="1"/>
  <c r="X125" i="1"/>
  <c r="Y125" i="1"/>
  <c r="Z125" i="1"/>
  <c r="AA125" i="1"/>
  <c r="AB125" i="1"/>
  <c r="AC125" i="1"/>
  <c r="AD125" i="1"/>
  <c r="AE125" i="1"/>
  <c r="AF125" i="1"/>
  <c r="AG125" i="1"/>
  <c r="AH125" i="1"/>
  <c r="AI125" i="1"/>
  <c r="AJ125" i="1"/>
  <c r="AK125" i="1"/>
  <c r="AL125" i="1"/>
  <c r="AM125" i="1"/>
  <c r="AN125" i="1"/>
  <c r="AO125" i="1"/>
  <c r="AP125" i="1"/>
  <c r="AQ125" i="1"/>
  <c r="AR125" i="1"/>
  <c r="AS125" i="1"/>
  <c r="AT125" i="1"/>
  <c r="AU125" i="1"/>
  <c r="AV125" i="1"/>
  <c r="AW125" i="1"/>
  <c r="AX125" i="1"/>
  <c r="AY125" i="1"/>
  <c r="AZ125" i="1"/>
  <c r="BA125" i="1"/>
  <c r="BB125" i="1"/>
  <c r="BC125" i="1"/>
  <c r="BD125" i="1"/>
  <c r="BE125" i="1"/>
  <c r="BF125" i="1"/>
  <c r="BG125" i="1"/>
  <c r="BH125" i="1"/>
  <c r="BI125" i="1"/>
  <c r="BJ125" i="1"/>
  <c r="BK125" i="1"/>
  <c r="BL125" i="1"/>
  <c r="BM125" i="1"/>
  <c r="BN125" i="1"/>
  <c r="BO125" i="1"/>
  <c r="BP125" i="1"/>
  <c r="BQ125" i="1"/>
  <c r="U129" i="1"/>
  <c r="W129" i="1"/>
  <c r="X129" i="1"/>
  <c r="Y129" i="1"/>
  <c r="Z129" i="1"/>
  <c r="AA129" i="1"/>
  <c r="AB129" i="1"/>
  <c r="AC129" i="1"/>
  <c r="AD129" i="1"/>
  <c r="AE129" i="1"/>
  <c r="AF129" i="1"/>
  <c r="AG129" i="1"/>
  <c r="AH129" i="1"/>
  <c r="AJ129" i="1"/>
  <c r="AK129" i="1"/>
  <c r="AL129" i="1"/>
  <c r="AM129" i="1"/>
  <c r="AN129" i="1"/>
  <c r="AO129" i="1"/>
  <c r="AP129" i="1"/>
  <c r="AQ129" i="1"/>
  <c r="AR129" i="1"/>
  <c r="AS129" i="1"/>
  <c r="AT129" i="1"/>
  <c r="AU129" i="1"/>
  <c r="AV129" i="1"/>
  <c r="AW129" i="1"/>
  <c r="AX129" i="1"/>
  <c r="AY129" i="1"/>
  <c r="AZ129" i="1"/>
  <c r="BA129" i="1"/>
  <c r="BB129" i="1"/>
  <c r="BC129" i="1"/>
  <c r="BD129" i="1"/>
  <c r="BE129" i="1"/>
  <c r="BF129" i="1"/>
  <c r="BG129" i="1"/>
  <c r="BH129" i="1"/>
  <c r="BI129" i="1"/>
  <c r="BJ129" i="1"/>
  <c r="BK129" i="1"/>
  <c r="BL129" i="1"/>
  <c r="BM129" i="1"/>
  <c r="BN129" i="1"/>
  <c r="BO129" i="1"/>
  <c r="BP129" i="1"/>
  <c r="BQ129" i="1"/>
  <c r="U130" i="1"/>
  <c r="W130" i="1"/>
  <c r="X130" i="1"/>
  <c r="Y130" i="1"/>
  <c r="Z130" i="1"/>
  <c r="AA130" i="1"/>
  <c r="AB130" i="1"/>
  <c r="AC130" i="1"/>
  <c r="AD130" i="1"/>
  <c r="AE130" i="1"/>
  <c r="AF130" i="1"/>
  <c r="AG130" i="1"/>
  <c r="AH130" i="1"/>
  <c r="AI130" i="1"/>
  <c r="AJ130" i="1"/>
  <c r="AK130" i="1"/>
  <c r="AL130" i="1"/>
  <c r="AM130" i="1"/>
  <c r="AN130" i="1"/>
  <c r="AO130" i="1"/>
  <c r="AP130" i="1"/>
  <c r="AQ130" i="1"/>
  <c r="AR130" i="1"/>
  <c r="AS130" i="1"/>
  <c r="AT130" i="1"/>
  <c r="AU130" i="1"/>
  <c r="AV130" i="1"/>
  <c r="AW130" i="1"/>
  <c r="AX130" i="1"/>
  <c r="AY130" i="1"/>
  <c r="AZ130" i="1"/>
  <c r="BA130" i="1"/>
  <c r="BB130" i="1"/>
  <c r="BC130" i="1"/>
  <c r="BD130" i="1"/>
  <c r="BE130" i="1"/>
  <c r="BF130" i="1"/>
  <c r="BG130" i="1"/>
  <c r="BH130" i="1"/>
  <c r="BI130" i="1"/>
  <c r="BJ130" i="1"/>
  <c r="BK130" i="1"/>
  <c r="BL130" i="1"/>
  <c r="BM130" i="1"/>
  <c r="BN130" i="1"/>
  <c r="BO130" i="1"/>
  <c r="BP130" i="1"/>
  <c r="BQ130" i="1"/>
  <c r="U131" i="1"/>
  <c r="V131" i="1"/>
  <c r="W131" i="1"/>
  <c r="X131" i="1"/>
  <c r="Y131" i="1"/>
  <c r="Z131" i="1"/>
  <c r="AA131" i="1"/>
  <c r="AB131" i="1"/>
  <c r="AC131" i="1"/>
  <c r="AD131" i="1"/>
  <c r="AE131" i="1"/>
  <c r="AF131" i="1"/>
  <c r="AG131" i="1"/>
  <c r="AH131" i="1"/>
  <c r="AI131" i="1"/>
  <c r="AK131" i="1"/>
  <c r="AL131" i="1"/>
  <c r="AM131" i="1"/>
  <c r="AN131" i="1"/>
  <c r="AO131" i="1"/>
  <c r="AP131" i="1"/>
  <c r="AQ131" i="1"/>
  <c r="AR131" i="1"/>
  <c r="AS131" i="1"/>
  <c r="AT131" i="1"/>
  <c r="AU131" i="1"/>
  <c r="AV131" i="1"/>
  <c r="AW131" i="1"/>
  <c r="AX131" i="1"/>
  <c r="AY131" i="1"/>
  <c r="AZ131" i="1"/>
  <c r="BA131" i="1"/>
  <c r="BB131" i="1"/>
  <c r="BC131" i="1"/>
  <c r="BD131" i="1"/>
  <c r="BE131" i="1"/>
  <c r="BF131" i="1"/>
  <c r="BG131" i="1"/>
  <c r="BH131" i="1"/>
  <c r="BI131" i="1"/>
  <c r="BJ131" i="1"/>
  <c r="BK131" i="1"/>
  <c r="BL131" i="1"/>
  <c r="BM131" i="1"/>
  <c r="BN131" i="1"/>
  <c r="BO131" i="1"/>
  <c r="BP131" i="1"/>
  <c r="BQ131" i="1"/>
  <c r="U132" i="1"/>
  <c r="V132" i="1"/>
  <c r="W132" i="1"/>
  <c r="X132" i="1"/>
  <c r="Y132" i="1"/>
  <c r="Z132" i="1"/>
  <c r="AA132" i="1"/>
  <c r="AB132" i="1"/>
  <c r="AC132" i="1"/>
  <c r="AD132" i="1"/>
  <c r="AE132" i="1"/>
  <c r="AF132" i="1"/>
  <c r="AG132" i="1"/>
  <c r="AH132" i="1"/>
  <c r="AI132" i="1"/>
  <c r="AJ132" i="1"/>
  <c r="AK132" i="1"/>
  <c r="AL132" i="1"/>
  <c r="AM132" i="1"/>
  <c r="AN132" i="1"/>
  <c r="AO132" i="1"/>
  <c r="AP132" i="1"/>
  <c r="AQ132" i="1"/>
  <c r="AR132" i="1"/>
  <c r="AS132" i="1"/>
  <c r="AT132" i="1"/>
  <c r="AU132" i="1"/>
  <c r="AV132" i="1"/>
  <c r="AW132" i="1"/>
  <c r="AX132" i="1"/>
  <c r="AY132" i="1"/>
  <c r="AZ132" i="1"/>
  <c r="BA132" i="1"/>
  <c r="BB132" i="1"/>
  <c r="BC132" i="1"/>
  <c r="BD132" i="1"/>
  <c r="BE132" i="1"/>
  <c r="BF132" i="1"/>
  <c r="BG132" i="1"/>
  <c r="BH132" i="1"/>
  <c r="BI132" i="1"/>
  <c r="BJ132" i="1"/>
  <c r="BK132" i="1"/>
  <c r="BL132" i="1"/>
  <c r="BM132" i="1"/>
  <c r="BN132" i="1"/>
  <c r="BO132" i="1"/>
  <c r="BP132" i="1"/>
  <c r="BQ132" i="1"/>
  <c r="U138" i="1"/>
  <c r="V138" i="1"/>
  <c r="W138" i="1"/>
  <c r="X138" i="1"/>
  <c r="Y138" i="1"/>
  <c r="Z138" i="1"/>
  <c r="AA138" i="1"/>
  <c r="AB138" i="1"/>
  <c r="AC138" i="1"/>
  <c r="AD138" i="1"/>
  <c r="AE138" i="1"/>
  <c r="AF138" i="1"/>
  <c r="AG138" i="1"/>
  <c r="AH138" i="1"/>
  <c r="AI138" i="1"/>
  <c r="AJ138" i="1"/>
  <c r="AK138" i="1"/>
  <c r="AL138" i="1"/>
  <c r="AM138" i="1"/>
  <c r="AN138" i="1"/>
  <c r="AO138" i="1"/>
  <c r="AP138" i="1"/>
  <c r="AQ138" i="1"/>
  <c r="AR138" i="1"/>
  <c r="AS138" i="1"/>
  <c r="AT138" i="1"/>
  <c r="AU138" i="1"/>
  <c r="AV138" i="1"/>
  <c r="AW138" i="1"/>
  <c r="AX138" i="1"/>
  <c r="AY138" i="1"/>
  <c r="AZ138" i="1"/>
  <c r="BA138" i="1"/>
  <c r="BB138" i="1"/>
  <c r="BC138" i="1"/>
  <c r="BD138" i="1"/>
  <c r="BE138" i="1"/>
  <c r="BF138" i="1"/>
  <c r="BG138" i="1"/>
  <c r="BH138" i="1"/>
  <c r="BI138" i="1"/>
  <c r="BJ138" i="1"/>
  <c r="BK138" i="1"/>
  <c r="BL138" i="1"/>
  <c r="BM138" i="1"/>
  <c r="BN138" i="1"/>
  <c r="BO138" i="1"/>
  <c r="BP138" i="1"/>
  <c r="BQ138" i="1"/>
  <c r="U139" i="1"/>
  <c r="V139" i="1"/>
  <c r="W139" i="1"/>
  <c r="X139" i="1"/>
  <c r="Y139" i="1"/>
  <c r="Z139" i="1"/>
  <c r="AA139" i="1"/>
  <c r="AB139" i="1"/>
  <c r="AC139" i="1"/>
  <c r="AD139" i="1"/>
  <c r="AE139" i="1"/>
  <c r="AF139" i="1"/>
  <c r="AG139" i="1"/>
  <c r="AH139" i="1"/>
  <c r="AI139" i="1"/>
  <c r="AJ139" i="1"/>
  <c r="AK139" i="1"/>
  <c r="AL139" i="1"/>
  <c r="AM139" i="1"/>
  <c r="AN139" i="1"/>
  <c r="AO139" i="1"/>
  <c r="AP139" i="1"/>
  <c r="AQ139" i="1"/>
  <c r="AR139" i="1"/>
  <c r="AS139" i="1"/>
  <c r="AT139" i="1"/>
  <c r="AU139" i="1"/>
  <c r="AV139" i="1"/>
  <c r="AW139" i="1"/>
  <c r="AX139" i="1"/>
  <c r="AY139" i="1"/>
  <c r="AZ139" i="1"/>
  <c r="BA139" i="1"/>
  <c r="BB139" i="1"/>
  <c r="BC139" i="1"/>
  <c r="BD139" i="1"/>
  <c r="BE139" i="1"/>
  <c r="BF139" i="1"/>
  <c r="BG139" i="1"/>
  <c r="BH139" i="1"/>
  <c r="BI139" i="1"/>
  <c r="BJ139" i="1"/>
  <c r="BK139" i="1"/>
  <c r="BL139" i="1"/>
  <c r="BM139" i="1"/>
  <c r="BN139" i="1"/>
  <c r="BO139" i="1"/>
  <c r="BP139" i="1"/>
  <c r="BQ139" i="1"/>
  <c r="U143" i="1"/>
  <c r="W143" i="1"/>
  <c r="X143" i="1"/>
  <c r="Y143" i="1"/>
  <c r="Z143" i="1"/>
  <c r="AA143" i="1"/>
  <c r="AB143" i="1"/>
  <c r="AC143" i="1"/>
  <c r="AD143" i="1"/>
  <c r="AE143" i="1"/>
  <c r="AF143" i="1"/>
  <c r="AG143" i="1"/>
  <c r="AH143" i="1"/>
  <c r="AI143" i="1"/>
  <c r="AJ143" i="1"/>
  <c r="AK143" i="1"/>
  <c r="AL143" i="1"/>
  <c r="AM143" i="1"/>
  <c r="AO143" i="1"/>
  <c r="AP143" i="1"/>
  <c r="AQ143" i="1"/>
  <c r="AR143" i="1"/>
  <c r="AT143" i="1"/>
  <c r="AU143" i="1"/>
  <c r="AV143" i="1"/>
  <c r="AW143" i="1"/>
  <c r="AX143" i="1"/>
  <c r="AY143" i="1"/>
  <c r="AZ143" i="1"/>
  <c r="BA143" i="1"/>
  <c r="BB143" i="1"/>
  <c r="BC143" i="1"/>
  <c r="BD143" i="1"/>
  <c r="BE143" i="1"/>
  <c r="BF143" i="1"/>
  <c r="BG143" i="1"/>
  <c r="BH143" i="1"/>
  <c r="BI143" i="1"/>
  <c r="BJ143" i="1"/>
  <c r="BK143" i="1"/>
  <c r="BL143" i="1"/>
  <c r="BM143" i="1"/>
  <c r="BN143" i="1"/>
  <c r="BO143" i="1"/>
  <c r="BP143" i="1"/>
  <c r="BQ143" i="1"/>
  <c r="U144" i="1"/>
  <c r="W144" i="1"/>
  <c r="X144" i="1"/>
  <c r="Y144" i="1"/>
  <c r="Z144" i="1"/>
  <c r="AA144" i="1"/>
  <c r="AB144" i="1"/>
  <c r="AC144" i="1"/>
  <c r="AD144" i="1"/>
  <c r="AE144" i="1"/>
  <c r="AF144" i="1"/>
  <c r="AG144" i="1"/>
  <c r="AH144" i="1"/>
  <c r="AI144" i="1"/>
  <c r="AJ144" i="1"/>
  <c r="AK144" i="1"/>
  <c r="AL144" i="1"/>
  <c r="AM144" i="1"/>
  <c r="AO144" i="1"/>
  <c r="AP144" i="1"/>
  <c r="AQ144" i="1"/>
  <c r="AR144" i="1"/>
  <c r="AT144" i="1"/>
  <c r="AU144" i="1"/>
  <c r="AV144" i="1"/>
  <c r="AW144" i="1"/>
  <c r="AX144" i="1"/>
  <c r="AY144" i="1"/>
  <c r="AZ144" i="1"/>
  <c r="BA144" i="1"/>
  <c r="BB144" i="1"/>
  <c r="BC144" i="1"/>
  <c r="BD144" i="1"/>
  <c r="BE144" i="1"/>
  <c r="BF144" i="1"/>
  <c r="BG144" i="1"/>
  <c r="BH144" i="1"/>
  <c r="BI144" i="1"/>
  <c r="BJ144" i="1"/>
  <c r="BK144" i="1"/>
  <c r="BL144" i="1"/>
  <c r="BM144" i="1"/>
  <c r="BN144" i="1"/>
  <c r="BO144" i="1"/>
  <c r="BP144" i="1"/>
  <c r="BQ144" i="1"/>
  <c r="U148" i="1"/>
  <c r="W148" i="1"/>
  <c r="X148" i="1"/>
  <c r="Z148" i="1"/>
  <c r="AA148" i="1"/>
  <c r="AD148" i="1"/>
  <c r="AE148" i="1"/>
  <c r="AF148" i="1"/>
  <c r="AG148" i="1"/>
  <c r="AH148" i="1"/>
  <c r="AI148" i="1"/>
  <c r="AJ148" i="1"/>
  <c r="AK148" i="1"/>
  <c r="AL148" i="1"/>
  <c r="AM148" i="1"/>
  <c r="AN148" i="1"/>
  <c r="AO148" i="1"/>
  <c r="AP148" i="1"/>
  <c r="AQ148" i="1"/>
  <c r="AR148" i="1"/>
  <c r="AS148" i="1"/>
  <c r="AT148" i="1"/>
  <c r="AU148" i="1"/>
  <c r="AV148" i="1"/>
  <c r="AW148" i="1"/>
  <c r="AX148" i="1"/>
  <c r="AY148" i="1"/>
  <c r="AZ148" i="1"/>
  <c r="BA148" i="1"/>
  <c r="BB148" i="1"/>
  <c r="BC148" i="1"/>
  <c r="BD148" i="1"/>
  <c r="BE148" i="1"/>
  <c r="BF148" i="1"/>
  <c r="BG148" i="1"/>
  <c r="BH148" i="1"/>
  <c r="BI148" i="1"/>
  <c r="BJ148" i="1"/>
  <c r="BK148" i="1"/>
  <c r="BL148" i="1"/>
  <c r="BM148" i="1"/>
  <c r="BN148" i="1"/>
  <c r="BO148" i="1"/>
  <c r="BP148" i="1"/>
  <c r="BQ148" i="1"/>
  <c r="U149" i="1"/>
  <c r="V149" i="1"/>
  <c r="Y149" i="1"/>
  <c r="AA149" i="1"/>
  <c r="AD149" i="1"/>
  <c r="AE149" i="1"/>
  <c r="AF149" i="1"/>
  <c r="AG149" i="1"/>
  <c r="AH149" i="1"/>
  <c r="AI149" i="1"/>
  <c r="AJ149" i="1"/>
  <c r="AK149" i="1"/>
  <c r="AL149" i="1"/>
  <c r="AM149" i="1"/>
  <c r="AN149" i="1"/>
  <c r="AO149" i="1"/>
  <c r="AP149" i="1"/>
  <c r="AQ149" i="1"/>
  <c r="AR149" i="1"/>
  <c r="AS149" i="1"/>
  <c r="AT149" i="1"/>
  <c r="AU149" i="1"/>
  <c r="AV149" i="1"/>
  <c r="AW149" i="1"/>
  <c r="AX149" i="1"/>
  <c r="AY149" i="1"/>
  <c r="BA149" i="1"/>
  <c r="BB149" i="1"/>
  <c r="BC149" i="1"/>
  <c r="BD149" i="1"/>
  <c r="BE149" i="1"/>
  <c r="BF149" i="1"/>
  <c r="BG149" i="1"/>
  <c r="BH149" i="1"/>
  <c r="BI149" i="1"/>
  <c r="BJ149" i="1"/>
  <c r="BK149" i="1"/>
  <c r="BL149" i="1"/>
  <c r="BM149" i="1"/>
  <c r="BN149" i="1"/>
  <c r="BO149" i="1"/>
  <c r="BP149" i="1"/>
  <c r="BQ149" i="1"/>
  <c r="U150" i="1"/>
  <c r="V150" i="1"/>
  <c r="Y150" i="1"/>
  <c r="AD150" i="1"/>
  <c r="AE150" i="1"/>
  <c r="AF150" i="1"/>
  <c r="AG150" i="1"/>
  <c r="AH150" i="1"/>
  <c r="AI150" i="1"/>
  <c r="AJ150" i="1"/>
  <c r="AK150" i="1"/>
  <c r="AL150" i="1"/>
  <c r="AM150" i="1"/>
  <c r="AN150" i="1"/>
  <c r="AO150" i="1"/>
  <c r="AP150" i="1"/>
  <c r="AQ150" i="1"/>
  <c r="AR150" i="1"/>
  <c r="AS150" i="1"/>
  <c r="AT150" i="1"/>
  <c r="AU150" i="1"/>
  <c r="AV150" i="1"/>
  <c r="AW150" i="1"/>
  <c r="AX150" i="1"/>
  <c r="AY150" i="1"/>
  <c r="BA150" i="1"/>
  <c r="BB150" i="1"/>
  <c r="BC150" i="1"/>
  <c r="BD150" i="1"/>
  <c r="BE150" i="1"/>
  <c r="BF150" i="1"/>
  <c r="BG150" i="1"/>
  <c r="BH150" i="1"/>
  <c r="BI150" i="1"/>
  <c r="BJ150" i="1"/>
  <c r="BK150" i="1"/>
  <c r="BL150" i="1"/>
  <c r="BM150" i="1"/>
  <c r="BN150" i="1"/>
  <c r="BO150" i="1"/>
  <c r="BP150" i="1"/>
  <c r="BQ150" i="1"/>
  <c r="U154" i="1"/>
  <c r="V154" i="1"/>
  <c r="W154" i="1"/>
  <c r="Y154" i="1"/>
  <c r="Z154" i="1"/>
  <c r="AA154" i="1"/>
  <c r="AB154" i="1"/>
  <c r="AC154" i="1"/>
  <c r="AD154" i="1"/>
  <c r="AE154" i="1"/>
  <c r="AF154" i="1"/>
  <c r="AG154" i="1"/>
  <c r="AH154" i="1"/>
  <c r="AI154" i="1"/>
  <c r="AJ154" i="1"/>
  <c r="AK154" i="1"/>
  <c r="AL154" i="1"/>
  <c r="AM154" i="1"/>
  <c r="AN154" i="1"/>
  <c r="AO154" i="1"/>
  <c r="AP154" i="1"/>
  <c r="AQ154" i="1"/>
  <c r="AR154" i="1"/>
  <c r="AS154" i="1"/>
  <c r="AT154" i="1"/>
  <c r="AU154" i="1"/>
  <c r="AV154" i="1"/>
  <c r="AW154" i="1"/>
  <c r="AX154" i="1"/>
  <c r="AY154" i="1"/>
  <c r="AZ154" i="1"/>
  <c r="BA154" i="1"/>
  <c r="BB154" i="1"/>
  <c r="BC154" i="1"/>
  <c r="BD154" i="1"/>
  <c r="BE154" i="1"/>
  <c r="BF154" i="1"/>
  <c r="BG154" i="1"/>
  <c r="BH154" i="1"/>
  <c r="BI154" i="1"/>
  <c r="BJ154" i="1"/>
  <c r="BK154" i="1"/>
  <c r="BL154" i="1"/>
  <c r="BM154" i="1"/>
  <c r="BN154" i="1"/>
  <c r="BO154" i="1"/>
  <c r="BP154" i="1"/>
  <c r="BQ154" i="1"/>
  <c r="U155" i="1"/>
  <c r="V155" i="1"/>
  <c r="W155" i="1"/>
  <c r="X155" i="1"/>
  <c r="Y155" i="1"/>
  <c r="Z155" i="1"/>
  <c r="AA155" i="1"/>
  <c r="AB155" i="1"/>
  <c r="AC155" i="1"/>
  <c r="AE155" i="1"/>
  <c r="AF155" i="1"/>
  <c r="AG155" i="1"/>
  <c r="AH155" i="1"/>
  <c r="AI155" i="1"/>
  <c r="AJ155" i="1"/>
  <c r="AK155" i="1"/>
  <c r="AL155" i="1"/>
  <c r="AM155" i="1"/>
  <c r="AN155" i="1"/>
  <c r="AO155" i="1"/>
  <c r="AP155" i="1"/>
  <c r="AQ155" i="1"/>
  <c r="AR155" i="1"/>
  <c r="AS155" i="1"/>
  <c r="AT155" i="1"/>
  <c r="AU155" i="1"/>
  <c r="AV155" i="1"/>
  <c r="AW155" i="1"/>
  <c r="AX155" i="1"/>
  <c r="AY155" i="1"/>
  <c r="AZ155" i="1"/>
  <c r="BA155" i="1"/>
  <c r="BB155" i="1"/>
  <c r="BC155" i="1"/>
  <c r="BD155" i="1"/>
  <c r="BE155" i="1"/>
  <c r="BF155" i="1"/>
  <c r="BG155" i="1"/>
  <c r="BH155" i="1"/>
  <c r="BI155" i="1"/>
  <c r="BJ155" i="1"/>
  <c r="BK155" i="1"/>
  <c r="BL155" i="1"/>
  <c r="BM155" i="1"/>
  <c r="BN155" i="1"/>
  <c r="BO155" i="1"/>
  <c r="BP155" i="1"/>
  <c r="BQ155" i="1"/>
  <c r="U156" i="1"/>
  <c r="V156" i="1"/>
  <c r="W156" i="1"/>
  <c r="X156" i="1"/>
  <c r="Y156" i="1"/>
  <c r="Z156" i="1"/>
  <c r="AA156" i="1"/>
  <c r="AB156" i="1"/>
  <c r="AC156" i="1"/>
  <c r="AD156" i="1"/>
  <c r="AE156" i="1"/>
  <c r="AF156" i="1"/>
  <c r="AG156" i="1"/>
  <c r="AH156" i="1"/>
  <c r="AI156" i="1"/>
  <c r="AJ156" i="1"/>
  <c r="AK156" i="1"/>
  <c r="AL156" i="1"/>
  <c r="AM156" i="1"/>
  <c r="AN156" i="1"/>
  <c r="AO156" i="1"/>
  <c r="AP156" i="1"/>
  <c r="AQ156" i="1"/>
  <c r="AR156" i="1"/>
  <c r="AS156" i="1"/>
  <c r="AT156" i="1"/>
  <c r="AU156" i="1"/>
  <c r="AV156" i="1"/>
  <c r="AW156" i="1"/>
  <c r="AX156" i="1"/>
  <c r="AY156" i="1"/>
  <c r="AZ156" i="1"/>
  <c r="BA156" i="1"/>
  <c r="BB156" i="1"/>
  <c r="BC156" i="1"/>
  <c r="BD156" i="1"/>
  <c r="BE156" i="1"/>
  <c r="BF156" i="1"/>
  <c r="BG156" i="1"/>
  <c r="BH156" i="1"/>
  <c r="BI156" i="1"/>
  <c r="BJ156" i="1"/>
  <c r="BK156" i="1"/>
  <c r="BL156" i="1"/>
  <c r="BM156" i="1"/>
  <c r="BN156" i="1"/>
  <c r="BO156" i="1"/>
  <c r="BP156" i="1"/>
  <c r="BQ156" i="1"/>
  <c r="U160" i="1"/>
  <c r="V160" i="1"/>
  <c r="W160" i="1"/>
  <c r="X160" i="1"/>
  <c r="Y160" i="1"/>
  <c r="Z160" i="1"/>
  <c r="AA160" i="1"/>
  <c r="AB160" i="1"/>
  <c r="AC160" i="1"/>
  <c r="AD160" i="1"/>
  <c r="AE160" i="1"/>
  <c r="AF160" i="1"/>
  <c r="AG160" i="1"/>
  <c r="AH160" i="1"/>
  <c r="AI160" i="1"/>
  <c r="AK160" i="1"/>
  <c r="AL160" i="1"/>
  <c r="AM160" i="1"/>
  <c r="AN160" i="1"/>
  <c r="AO160" i="1"/>
  <c r="AP160" i="1"/>
  <c r="AQ160" i="1"/>
  <c r="AR160" i="1"/>
  <c r="AS160" i="1"/>
  <c r="AT160" i="1"/>
  <c r="AU160" i="1"/>
  <c r="AV160" i="1"/>
  <c r="AW160" i="1"/>
  <c r="AX160" i="1"/>
  <c r="AY160" i="1"/>
  <c r="AZ160" i="1"/>
  <c r="BA160" i="1"/>
  <c r="BB160" i="1"/>
  <c r="BC160" i="1"/>
  <c r="BD160" i="1"/>
  <c r="BE160" i="1"/>
  <c r="BF160" i="1"/>
  <c r="BG160" i="1"/>
  <c r="BH160" i="1"/>
  <c r="BI160" i="1"/>
  <c r="BJ160" i="1"/>
  <c r="BK160" i="1"/>
  <c r="BL160" i="1"/>
  <c r="BM160" i="1"/>
  <c r="BN160" i="1"/>
  <c r="BO160" i="1"/>
  <c r="BP160" i="1"/>
  <c r="BQ160" i="1"/>
  <c r="U161" i="1"/>
  <c r="V161" i="1"/>
  <c r="W161" i="1"/>
  <c r="X161" i="1"/>
  <c r="Y161" i="1"/>
  <c r="Z161" i="1"/>
  <c r="AA161" i="1"/>
  <c r="AB161" i="1"/>
  <c r="AC161" i="1"/>
  <c r="AD161" i="1"/>
  <c r="AE161" i="1"/>
  <c r="AF161" i="1"/>
  <c r="AG161" i="1"/>
  <c r="AH161" i="1"/>
  <c r="AJ161" i="1"/>
  <c r="AK161" i="1"/>
  <c r="AL161" i="1"/>
  <c r="AM161" i="1"/>
  <c r="AN161" i="1"/>
  <c r="AO161" i="1"/>
  <c r="AP161" i="1"/>
  <c r="AQ161" i="1"/>
  <c r="AR161" i="1"/>
  <c r="AS161" i="1"/>
  <c r="AT161" i="1"/>
  <c r="AU161" i="1"/>
  <c r="AV161" i="1"/>
  <c r="AW161" i="1"/>
  <c r="AX161" i="1"/>
  <c r="AY161" i="1"/>
  <c r="AZ161" i="1"/>
  <c r="BA161" i="1"/>
  <c r="BB161" i="1"/>
  <c r="BC161" i="1"/>
  <c r="BD161" i="1"/>
  <c r="BE161" i="1"/>
  <c r="BF161" i="1"/>
  <c r="BG161" i="1"/>
  <c r="BH161" i="1"/>
  <c r="BI161" i="1"/>
  <c r="BJ161" i="1"/>
  <c r="BK161" i="1"/>
  <c r="BL161" i="1"/>
  <c r="BM161" i="1"/>
  <c r="BN161" i="1"/>
  <c r="BO161" i="1"/>
  <c r="BP161" i="1"/>
  <c r="BQ161" i="1"/>
  <c r="U165" i="1"/>
  <c r="W165" i="1"/>
  <c r="X165" i="1"/>
  <c r="Z165" i="1"/>
  <c r="AA165" i="1"/>
  <c r="AD165" i="1"/>
  <c r="AE165" i="1"/>
  <c r="AF165" i="1"/>
  <c r="AG165" i="1"/>
  <c r="AH165" i="1"/>
  <c r="AI165" i="1"/>
  <c r="AJ165" i="1"/>
  <c r="AK165" i="1"/>
  <c r="AL165" i="1"/>
  <c r="AM165" i="1"/>
  <c r="AN165" i="1"/>
  <c r="AO165" i="1"/>
  <c r="AP165" i="1"/>
  <c r="AQ165" i="1"/>
  <c r="AR165" i="1"/>
  <c r="AS165" i="1"/>
  <c r="AT165" i="1"/>
  <c r="AU165" i="1"/>
  <c r="AV165" i="1"/>
  <c r="AW165" i="1"/>
  <c r="AX165" i="1"/>
  <c r="AY165" i="1"/>
  <c r="AZ165" i="1"/>
  <c r="BA165" i="1"/>
  <c r="BB165" i="1"/>
  <c r="BC165" i="1"/>
  <c r="BD165" i="1"/>
  <c r="BE165" i="1"/>
  <c r="BF165" i="1"/>
  <c r="BG165" i="1"/>
  <c r="BH165" i="1"/>
  <c r="BI165" i="1"/>
  <c r="BJ165" i="1"/>
  <c r="BK165" i="1"/>
  <c r="BL165" i="1"/>
  <c r="BM165" i="1"/>
  <c r="BN165" i="1"/>
  <c r="BO165" i="1"/>
  <c r="BP165" i="1"/>
  <c r="BQ165" i="1"/>
  <c r="U166" i="1"/>
  <c r="V166" i="1"/>
  <c r="Y166" i="1"/>
  <c r="AA166" i="1"/>
  <c r="AD166" i="1"/>
  <c r="AE166" i="1"/>
  <c r="AF166" i="1"/>
  <c r="AG166" i="1"/>
  <c r="AH166" i="1"/>
  <c r="AI166" i="1"/>
  <c r="AJ166" i="1"/>
  <c r="AK166" i="1"/>
  <c r="AL166" i="1"/>
  <c r="AM166" i="1"/>
  <c r="AN166" i="1"/>
  <c r="AO166" i="1"/>
  <c r="AP166" i="1"/>
  <c r="AQ166" i="1"/>
  <c r="AR166" i="1"/>
  <c r="AS166" i="1"/>
  <c r="AT166" i="1"/>
  <c r="AU166" i="1"/>
  <c r="AV166" i="1"/>
  <c r="AW166" i="1"/>
  <c r="AX166" i="1"/>
  <c r="AY166" i="1"/>
  <c r="BA166" i="1"/>
  <c r="BB166" i="1"/>
  <c r="BC166" i="1"/>
  <c r="BD166" i="1"/>
  <c r="BE166" i="1"/>
  <c r="BF166" i="1"/>
  <c r="BG166" i="1"/>
  <c r="BH166" i="1"/>
  <c r="BI166" i="1"/>
  <c r="BJ166" i="1"/>
  <c r="BK166" i="1"/>
  <c r="BL166" i="1"/>
  <c r="BM166" i="1"/>
  <c r="BN166" i="1"/>
  <c r="BO166" i="1"/>
  <c r="BP166" i="1"/>
  <c r="BQ166" i="1"/>
  <c r="U167" i="1"/>
  <c r="V167" i="1"/>
  <c r="Y167" i="1"/>
  <c r="AD167" i="1"/>
  <c r="AE167" i="1"/>
  <c r="AF167" i="1"/>
  <c r="AG167" i="1"/>
  <c r="AH167" i="1"/>
  <c r="AI167" i="1"/>
  <c r="AJ167" i="1"/>
  <c r="AK167" i="1"/>
  <c r="AL167" i="1"/>
  <c r="AM167" i="1"/>
  <c r="AN167" i="1"/>
  <c r="AO167" i="1"/>
  <c r="AP167" i="1"/>
  <c r="AQ167" i="1"/>
  <c r="AR167" i="1"/>
  <c r="AS167" i="1"/>
  <c r="AT167" i="1"/>
  <c r="AU167" i="1"/>
  <c r="AV167" i="1"/>
  <c r="AW167" i="1"/>
  <c r="AX167" i="1"/>
  <c r="AY167" i="1"/>
  <c r="BA167" i="1"/>
  <c r="BB167" i="1"/>
  <c r="BC167" i="1"/>
  <c r="BD167" i="1"/>
  <c r="BE167" i="1"/>
  <c r="BF167" i="1"/>
  <c r="BG167" i="1"/>
  <c r="BH167" i="1"/>
  <c r="BI167" i="1"/>
  <c r="BJ167" i="1"/>
  <c r="BK167" i="1"/>
  <c r="BL167" i="1"/>
  <c r="BM167" i="1"/>
  <c r="BN167" i="1"/>
  <c r="BO167" i="1"/>
  <c r="BP167" i="1"/>
  <c r="BQ167" i="1"/>
  <c r="U171" i="1"/>
  <c r="V171" i="1"/>
  <c r="W171" i="1"/>
  <c r="Y171" i="1"/>
  <c r="Z171" i="1"/>
  <c r="AA171" i="1"/>
  <c r="AB171" i="1"/>
  <c r="AC171" i="1"/>
  <c r="AD171" i="1"/>
  <c r="AE171" i="1"/>
  <c r="AF171" i="1"/>
  <c r="AG171" i="1"/>
  <c r="AH171" i="1"/>
  <c r="AI171" i="1"/>
  <c r="AJ171" i="1"/>
  <c r="AK171" i="1"/>
  <c r="AL171" i="1"/>
  <c r="AM171" i="1"/>
  <c r="AN171" i="1"/>
  <c r="AO171" i="1"/>
  <c r="AP171" i="1"/>
  <c r="AQ171" i="1"/>
  <c r="AR171" i="1"/>
  <c r="AS171" i="1"/>
  <c r="AT171" i="1"/>
  <c r="AU171" i="1"/>
  <c r="AV171" i="1"/>
  <c r="AW171" i="1"/>
  <c r="AX171" i="1"/>
  <c r="AY171" i="1"/>
  <c r="AZ171" i="1"/>
  <c r="BA171" i="1"/>
  <c r="BB171" i="1"/>
  <c r="BC171" i="1"/>
  <c r="BD171" i="1"/>
  <c r="BE171" i="1"/>
  <c r="BF171" i="1"/>
  <c r="BG171" i="1"/>
  <c r="BH171" i="1"/>
  <c r="BI171" i="1"/>
  <c r="BJ171" i="1"/>
  <c r="BK171" i="1"/>
  <c r="BL171" i="1"/>
  <c r="BM171" i="1"/>
  <c r="BN171" i="1"/>
  <c r="BO171" i="1"/>
  <c r="BP171" i="1"/>
  <c r="BQ171" i="1"/>
  <c r="U172" i="1"/>
  <c r="V172" i="1"/>
  <c r="W172" i="1"/>
  <c r="X172" i="1"/>
  <c r="Y172" i="1"/>
  <c r="Z172" i="1"/>
  <c r="AA172" i="1"/>
  <c r="AB172" i="1"/>
  <c r="AC172" i="1"/>
  <c r="AE172" i="1"/>
  <c r="AF172" i="1"/>
  <c r="AG172" i="1"/>
  <c r="AH172" i="1"/>
  <c r="AI172" i="1"/>
  <c r="AJ172" i="1"/>
  <c r="AK172" i="1"/>
  <c r="AL172" i="1"/>
  <c r="AM172" i="1"/>
  <c r="AN172" i="1"/>
  <c r="AO172" i="1"/>
  <c r="AP172" i="1"/>
  <c r="AQ172" i="1"/>
  <c r="AR172" i="1"/>
  <c r="AS172" i="1"/>
  <c r="AT172" i="1"/>
  <c r="AU172" i="1"/>
  <c r="AV172" i="1"/>
  <c r="AW172" i="1"/>
  <c r="AX172" i="1"/>
  <c r="AY172" i="1"/>
  <c r="AZ172" i="1"/>
  <c r="BA172" i="1"/>
  <c r="BB172" i="1"/>
  <c r="BC172" i="1"/>
  <c r="BD172" i="1"/>
  <c r="BE172" i="1"/>
  <c r="BF172" i="1"/>
  <c r="BG172" i="1"/>
  <c r="BH172" i="1"/>
  <c r="BI172" i="1"/>
  <c r="BJ172" i="1"/>
  <c r="BK172" i="1"/>
  <c r="BL172" i="1"/>
  <c r="BM172" i="1"/>
  <c r="BN172" i="1"/>
  <c r="BO172" i="1"/>
  <c r="BP172" i="1"/>
  <c r="BQ172" i="1"/>
  <c r="U173" i="1"/>
  <c r="V173" i="1"/>
  <c r="W173" i="1"/>
  <c r="X173" i="1"/>
  <c r="Y173" i="1"/>
  <c r="Z173" i="1"/>
  <c r="AA173" i="1"/>
  <c r="AB173" i="1"/>
  <c r="AC173" i="1"/>
  <c r="AD173" i="1"/>
  <c r="AE173" i="1"/>
  <c r="AF173" i="1"/>
  <c r="AG173" i="1"/>
  <c r="AH173" i="1"/>
  <c r="AI173" i="1"/>
  <c r="AJ173" i="1"/>
  <c r="AK173" i="1"/>
  <c r="AL173" i="1"/>
  <c r="AM173" i="1"/>
  <c r="AN173" i="1"/>
  <c r="AO173" i="1"/>
  <c r="AP173" i="1"/>
  <c r="AQ173" i="1"/>
  <c r="AR173" i="1"/>
  <c r="AS173" i="1"/>
  <c r="AT173" i="1"/>
  <c r="AU173" i="1"/>
  <c r="AV173" i="1"/>
  <c r="AW173" i="1"/>
  <c r="AX173" i="1"/>
  <c r="AY173" i="1"/>
  <c r="AZ173" i="1"/>
  <c r="BA173" i="1"/>
  <c r="BB173" i="1"/>
  <c r="BC173" i="1"/>
  <c r="BD173" i="1"/>
  <c r="BE173" i="1"/>
  <c r="BF173" i="1"/>
  <c r="BG173" i="1"/>
  <c r="BH173" i="1"/>
  <c r="BI173" i="1"/>
  <c r="BJ173" i="1"/>
  <c r="BK173" i="1"/>
  <c r="BL173" i="1"/>
  <c r="BM173" i="1"/>
  <c r="BN173" i="1"/>
  <c r="BO173" i="1"/>
  <c r="BP173" i="1"/>
  <c r="BQ173" i="1"/>
  <c r="U177" i="1"/>
  <c r="W177" i="1"/>
  <c r="X177" i="1"/>
  <c r="Y177" i="1"/>
  <c r="Z177" i="1"/>
  <c r="AA177" i="1"/>
  <c r="AB177" i="1"/>
  <c r="AC177" i="1"/>
  <c r="AD177" i="1"/>
  <c r="AE177" i="1"/>
  <c r="AF177" i="1"/>
  <c r="AG177" i="1"/>
  <c r="AH177" i="1"/>
  <c r="AJ177" i="1"/>
  <c r="AK177" i="1"/>
  <c r="AL177" i="1"/>
  <c r="AM177" i="1"/>
  <c r="AN177" i="1"/>
  <c r="AO177" i="1"/>
  <c r="AP177" i="1"/>
  <c r="AQ177" i="1"/>
  <c r="AR177" i="1"/>
  <c r="AS177" i="1"/>
  <c r="AT177" i="1"/>
  <c r="AU177" i="1"/>
  <c r="AV177" i="1"/>
  <c r="AW177" i="1"/>
  <c r="AX177" i="1"/>
  <c r="AY177" i="1"/>
  <c r="AZ177" i="1"/>
  <c r="BA177" i="1"/>
  <c r="BB177" i="1"/>
  <c r="BC177" i="1"/>
  <c r="BD177" i="1"/>
  <c r="BE177" i="1"/>
  <c r="BF177" i="1"/>
  <c r="BG177" i="1"/>
  <c r="BH177" i="1"/>
  <c r="BI177" i="1"/>
  <c r="BJ177" i="1"/>
  <c r="BK177" i="1"/>
  <c r="BL177" i="1"/>
  <c r="BM177" i="1"/>
  <c r="BN177" i="1"/>
  <c r="BO177" i="1"/>
  <c r="BP177" i="1"/>
  <c r="BQ177" i="1"/>
  <c r="U178" i="1"/>
  <c r="W178" i="1"/>
  <c r="X178" i="1"/>
  <c r="Y178" i="1"/>
  <c r="Z178" i="1"/>
  <c r="AA178" i="1"/>
  <c r="AB178" i="1"/>
  <c r="AC178" i="1"/>
  <c r="AD178" i="1"/>
  <c r="AE178" i="1"/>
  <c r="AF178" i="1"/>
  <c r="AG178" i="1"/>
  <c r="AH178" i="1"/>
  <c r="AI178" i="1"/>
  <c r="AJ178" i="1"/>
  <c r="AK178" i="1"/>
  <c r="AL178" i="1"/>
  <c r="AM178" i="1"/>
  <c r="AN178" i="1"/>
  <c r="AO178" i="1"/>
  <c r="AP178" i="1"/>
  <c r="AQ178" i="1"/>
  <c r="AR178" i="1"/>
  <c r="AS178" i="1"/>
  <c r="AT178" i="1"/>
  <c r="AU178" i="1"/>
  <c r="AV178" i="1"/>
  <c r="AW178" i="1"/>
  <c r="AX178" i="1"/>
  <c r="AY178" i="1"/>
  <c r="AZ178" i="1"/>
  <c r="BA178" i="1"/>
  <c r="BB178" i="1"/>
  <c r="BC178" i="1"/>
  <c r="BD178" i="1"/>
  <c r="BE178" i="1"/>
  <c r="BF178" i="1"/>
  <c r="BG178" i="1"/>
  <c r="BH178" i="1"/>
  <c r="BI178" i="1"/>
  <c r="BJ178" i="1"/>
  <c r="BK178" i="1"/>
  <c r="BL178" i="1"/>
  <c r="BM178" i="1"/>
  <c r="BN178" i="1"/>
  <c r="BO178" i="1"/>
  <c r="BP178" i="1"/>
  <c r="BQ178" i="1"/>
  <c r="U179" i="1"/>
  <c r="V179" i="1"/>
  <c r="W179" i="1"/>
  <c r="X179" i="1"/>
  <c r="Y179" i="1"/>
  <c r="Z179" i="1"/>
  <c r="AA179" i="1"/>
  <c r="AB179" i="1"/>
  <c r="AC179" i="1"/>
  <c r="AD179" i="1"/>
  <c r="AE179" i="1"/>
  <c r="AF179" i="1"/>
  <c r="AG179" i="1"/>
  <c r="AH179" i="1"/>
  <c r="AI179" i="1"/>
  <c r="AK179" i="1"/>
  <c r="AL179" i="1"/>
  <c r="AM179" i="1"/>
  <c r="AN179" i="1"/>
  <c r="AO179" i="1"/>
  <c r="AP179" i="1"/>
  <c r="AQ179" i="1"/>
  <c r="AR179" i="1"/>
  <c r="AS179" i="1"/>
  <c r="AT179" i="1"/>
  <c r="AU179" i="1"/>
  <c r="AV179" i="1"/>
  <c r="AW179" i="1"/>
  <c r="AX179" i="1"/>
  <c r="AY179" i="1"/>
  <c r="AZ179" i="1"/>
  <c r="BA179" i="1"/>
  <c r="BB179" i="1"/>
  <c r="BC179" i="1"/>
  <c r="BD179" i="1"/>
  <c r="BE179" i="1"/>
  <c r="BF179" i="1"/>
  <c r="BG179" i="1"/>
  <c r="BH179" i="1"/>
  <c r="BI179" i="1"/>
  <c r="BJ179" i="1"/>
  <c r="BK179" i="1"/>
  <c r="BL179" i="1"/>
  <c r="BM179" i="1"/>
  <c r="BN179" i="1"/>
  <c r="BO179" i="1"/>
  <c r="BP179" i="1"/>
  <c r="BQ179" i="1"/>
  <c r="U180" i="1"/>
  <c r="V180" i="1"/>
  <c r="W180" i="1"/>
  <c r="X180" i="1"/>
  <c r="Y180" i="1"/>
  <c r="Z180" i="1"/>
  <c r="AA180" i="1"/>
  <c r="AB180" i="1"/>
  <c r="AC180" i="1"/>
  <c r="AD180" i="1"/>
  <c r="AE180" i="1"/>
  <c r="AF180" i="1"/>
  <c r="AG180" i="1"/>
  <c r="AH180" i="1"/>
  <c r="AI180" i="1"/>
  <c r="AJ180" i="1"/>
  <c r="AK180" i="1"/>
  <c r="AL180" i="1"/>
  <c r="AM180" i="1"/>
  <c r="AN180" i="1"/>
  <c r="AO180" i="1"/>
  <c r="AP180" i="1"/>
  <c r="AQ180" i="1"/>
  <c r="AR180" i="1"/>
  <c r="AS180" i="1"/>
  <c r="AT180" i="1"/>
  <c r="AU180" i="1"/>
  <c r="AV180" i="1"/>
  <c r="AW180" i="1"/>
  <c r="AX180" i="1"/>
  <c r="AY180" i="1"/>
  <c r="AZ180" i="1"/>
  <c r="BA180" i="1"/>
  <c r="BB180" i="1"/>
  <c r="BC180" i="1"/>
  <c r="BD180" i="1"/>
  <c r="BE180" i="1"/>
  <c r="BF180" i="1"/>
  <c r="BG180" i="1"/>
  <c r="BH180" i="1"/>
  <c r="BI180" i="1"/>
  <c r="BJ180" i="1"/>
  <c r="BK180" i="1"/>
  <c r="BL180" i="1"/>
  <c r="BM180" i="1"/>
  <c r="BN180" i="1"/>
  <c r="BO180" i="1"/>
  <c r="BP180" i="1"/>
  <c r="BQ180" i="1"/>
  <c r="U186" i="1"/>
  <c r="V186" i="1"/>
  <c r="W186" i="1"/>
  <c r="X186" i="1"/>
  <c r="Y186" i="1"/>
  <c r="Z186" i="1"/>
  <c r="AA186" i="1"/>
  <c r="AB186" i="1"/>
  <c r="AC186" i="1"/>
  <c r="AD186" i="1"/>
  <c r="AE186" i="1"/>
  <c r="AF186" i="1"/>
  <c r="AG186" i="1"/>
  <c r="AH186" i="1"/>
  <c r="AI186" i="1"/>
  <c r="AJ186" i="1"/>
  <c r="AK186" i="1"/>
  <c r="AL186" i="1"/>
  <c r="AM186" i="1"/>
  <c r="AN186" i="1"/>
  <c r="AO186" i="1"/>
  <c r="AP186" i="1"/>
  <c r="AQ186" i="1"/>
  <c r="AR186" i="1"/>
  <c r="AS186" i="1"/>
  <c r="AT186" i="1"/>
  <c r="AU186" i="1"/>
  <c r="AV186" i="1"/>
  <c r="AW186" i="1"/>
  <c r="AX186" i="1"/>
  <c r="AY186" i="1"/>
  <c r="AZ186" i="1"/>
  <c r="BA186" i="1"/>
  <c r="BB186" i="1"/>
  <c r="BC186" i="1"/>
  <c r="BD186" i="1"/>
  <c r="BE186" i="1"/>
  <c r="BF186" i="1"/>
  <c r="BG186" i="1"/>
  <c r="BH186" i="1"/>
  <c r="BI186" i="1"/>
  <c r="BJ186" i="1"/>
  <c r="BK186" i="1"/>
  <c r="BL186" i="1"/>
  <c r="BM186" i="1"/>
  <c r="BN186" i="1"/>
  <c r="BO186" i="1"/>
  <c r="BP186" i="1"/>
  <c r="BQ186" i="1"/>
  <c r="U187" i="1"/>
  <c r="V187" i="1"/>
  <c r="W187" i="1"/>
  <c r="X187" i="1"/>
  <c r="Y187" i="1"/>
  <c r="Z187" i="1"/>
  <c r="AA187" i="1"/>
  <c r="AB187" i="1"/>
  <c r="AC187" i="1"/>
  <c r="AD187" i="1"/>
  <c r="AE187" i="1"/>
  <c r="AF187" i="1"/>
  <c r="AG187" i="1"/>
  <c r="AH187" i="1"/>
  <c r="AI187" i="1"/>
  <c r="AJ187" i="1"/>
  <c r="AK187" i="1"/>
  <c r="AL187" i="1"/>
  <c r="AM187" i="1"/>
  <c r="AN187" i="1"/>
  <c r="AO187" i="1"/>
  <c r="AP187" i="1"/>
  <c r="AQ187" i="1"/>
  <c r="AR187" i="1"/>
  <c r="AS187" i="1"/>
  <c r="AT187" i="1"/>
  <c r="AU187" i="1"/>
  <c r="AV187" i="1"/>
  <c r="AW187" i="1"/>
  <c r="AX187" i="1"/>
  <c r="AY187" i="1"/>
  <c r="AZ187" i="1"/>
  <c r="BA187" i="1"/>
  <c r="BB187" i="1"/>
  <c r="BC187" i="1"/>
  <c r="BD187" i="1"/>
  <c r="BE187" i="1"/>
  <c r="BF187" i="1"/>
  <c r="BG187" i="1"/>
  <c r="BH187" i="1"/>
  <c r="BI187" i="1"/>
  <c r="BJ187" i="1"/>
  <c r="BK187" i="1"/>
  <c r="BL187" i="1"/>
  <c r="BM187" i="1"/>
  <c r="BN187" i="1"/>
  <c r="BO187" i="1"/>
  <c r="BP187" i="1"/>
  <c r="BQ187" i="1"/>
  <c r="U191" i="1"/>
  <c r="V191" i="1"/>
  <c r="W191" i="1"/>
  <c r="X191" i="1"/>
  <c r="Y191" i="1"/>
  <c r="Z191" i="1"/>
  <c r="AA191" i="1"/>
  <c r="AB191" i="1"/>
  <c r="AC191" i="1"/>
  <c r="AD191" i="1"/>
  <c r="AE191" i="1"/>
  <c r="AF191" i="1"/>
  <c r="AG191" i="1"/>
  <c r="AH191" i="1"/>
  <c r="AI191" i="1"/>
  <c r="AJ191" i="1"/>
  <c r="AK191" i="1"/>
  <c r="AL191" i="1"/>
  <c r="AM191" i="1"/>
  <c r="AN191" i="1"/>
  <c r="AO191" i="1"/>
  <c r="AP191" i="1"/>
  <c r="AQ191" i="1"/>
  <c r="AR191" i="1"/>
  <c r="AS191" i="1"/>
  <c r="AU191" i="1"/>
  <c r="AV191" i="1"/>
  <c r="AW191" i="1"/>
  <c r="AX191" i="1"/>
  <c r="AY191" i="1"/>
  <c r="AZ191" i="1"/>
  <c r="BA191" i="1"/>
  <c r="BB191" i="1"/>
  <c r="BC191" i="1"/>
  <c r="BD191" i="1"/>
  <c r="BE191" i="1"/>
  <c r="BF191" i="1"/>
  <c r="BG191" i="1"/>
  <c r="BH191" i="1"/>
  <c r="BI191" i="1"/>
  <c r="BJ191" i="1"/>
  <c r="BK191" i="1"/>
  <c r="BL191" i="1"/>
  <c r="BM191" i="1"/>
  <c r="BN191" i="1"/>
  <c r="BO191" i="1"/>
  <c r="BP191" i="1"/>
  <c r="BQ191" i="1"/>
  <c r="U192" i="1"/>
  <c r="V192" i="1"/>
  <c r="W192" i="1"/>
  <c r="X192" i="1"/>
  <c r="Y192" i="1"/>
  <c r="Z192" i="1"/>
  <c r="AA192" i="1"/>
  <c r="AB192" i="1"/>
  <c r="AC192" i="1"/>
  <c r="AD192" i="1"/>
  <c r="AE192" i="1"/>
  <c r="AF192" i="1"/>
  <c r="AG192" i="1"/>
  <c r="AH192" i="1"/>
  <c r="AI192" i="1"/>
  <c r="AJ192" i="1"/>
  <c r="AK192" i="1"/>
  <c r="AL192" i="1"/>
  <c r="AM192" i="1"/>
  <c r="AN192" i="1"/>
  <c r="AO192" i="1"/>
  <c r="AP192" i="1"/>
  <c r="AQ192" i="1"/>
  <c r="AR192" i="1"/>
  <c r="AS192" i="1"/>
  <c r="AT192" i="1"/>
  <c r="AU192" i="1"/>
  <c r="AV192" i="1"/>
  <c r="AW192" i="1"/>
  <c r="AX192" i="1"/>
  <c r="AY192" i="1"/>
  <c r="AZ192" i="1"/>
  <c r="BA192" i="1"/>
  <c r="BB192" i="1"/>
  <c r="BC192" i="1"/>
  <c r="BD192" i="1"/>
  <c r="BE192" i="1"/>
  <c r="BF192" i="1"/>
  <c r="BG192" i="1"/>
  <c r="BH192" i="1"/>
  <c r="BI192" i="1"/>
  <c r="BJ192" i="1"/>
  <c r="BK192" i="1"/>
  <c r="BL192" i="1"/>
  <c r="BM192" i="1"/>
  <c r="BN192" i="1"/>
  <c r="BO192" i="1"/>
  <c r="BP192" i="1"/>
  <c r="BQ192" i="1"/>
  <c r="U196" i="1"/>
  <c r="V196" i="1"/>
  <c r="W196" i="1"/>
  <c r="X196" i="1"/>
  <c r="Y196" i="1"/>
  <c r="Z196" i="1"/>
  <c r="AA196" i="1"/>
  <c r="AB196" i="1"/>
  <c r="AC196" i="1"/>
  <c r="AD196" i="1"/>
  <c r="AE196" i="1"/>
  <c r="AF196" i="1"/>
  <c r="AG196" i="1"/>
  <c r="AH196" i="1"/>
  <c r="AI196" i="1"/>
  <c r="AJ196" i="1"/>
  <c r="AK196" i="1"/>
  <c r="AL196" i="1"/>
  <c r="AM196" i="1"/>
  <c r="AN196" i="1"/>
  <c r="AO196" i="1"/>
  <c r="AP196" i="1"/>
  <c r="AQ196" i="1"/>
  <c r="AR196" i="1"/>
  <c r="AS196" i="1"/>
  <c r="AT196" i="1"/>
  <c r="AU196" i="1"/>
  <c r="AV196" i="1"/>
  <c r="AW196" i="1"/>
  <c r="AY196" i="1"/>
  <c r="AZ196" i="1"/>
  <c r="BA196" i="1"/>
  <c r="BB196" i="1"/>
  <c r="BC196" i="1"/>
  <c r="BD196" i="1"/>
  <c r="BE196" i="1"/>
  <c r="BF196" i="1"/>
  <c r="BG196" i="1"/>
  <c r="BH196" i="1"/>
  <c r="BI196" i="1"/>
  <c r="BJ196" i="1"/>
  <c r="BK196" i="1"/>
  <c r="BL196" i="1"/>
  <c r="BM196" i="1"/>
  <c r="BN196" i="1"/>
  <c r="BO196" i="1"/>
  <c r="BP196" i="1"/>
  <c r="BQ196" i="1"/>
  <c r="U197" i="1"/>
  <c r="V197" i="1"/>
  <c r="W197" i="1"/>
  <c r="X197" i="1"/>
  <c r="Y197" i="1"/>
  <c r="Z197" i="1"/>
  <c r="AA197" i="1"/>
  <c r="AB197" i="1"/>
  <c r="AC197" i="1"/>
  <c r="AD197" i="1"/>
  <c r="AE197" i="1"/>
  <c r="AI197" i="1"/>
  <c r="AJ197" i="1"/>
  <c r="AK197" i="1"/>
  <c r="AL197" i="1"/>
  <c r="AM197" i="1"/>
  <c r="AN197" i="1"/>
  <c r="AO197" i="1"/>
  <c r="AP197" i="1"/>
  <c r="AQ197" i="1"/>
  <c r="AR197" i="1"/>
  <c r="AS197" i="1"/>
  <c r="AT197" i="1"/>
  <c r="AU197" i="1"/>
  <c r="AV197" i="1"/>
  <c r="AW197" i="1"/>
  <c r="AY197" i="1"/>
  <c r="AZ197" i="1"/>
  <c r="BA197" i="1"/>
  <c r="BB197" i="1"/>
  <c r="BC197" i="1"/>
  <c r="BD197" i="1"/>
  <c r="BE197" i="1"/>
  <c r="BF197" i="1"/>
  <c r="BG197" i="1"/>
  <c r="BH197" i="1"/>
  <c r="BI197" i="1"/>
  <c r="BJ197" i="1"/>
  <c r="BK197" i="1"/>
  <c r="BL197" i="1"/>
  <c r="BM197" i="1"/>
  <c r="BN197" i="1"/>
  <c r="BO197" i="1"/>
  <c r="BP197" i="1"/>
  <c r="BQ197" i="1"/>
  <c r="U198" i="1"/>
  <c r="V198" i="1"/>
  <c r="W198" i="1"/>
  <c r="X198" i="1"/>
  <c r="Y198" i="1"/>
  <c r="Z198" i="1"/>
  <c r="AB198" i="1"/>
  <c r="AC198" i="1"/>
  <c r="AD198" i="1"/>
  <c r="AF198" i="1"/>
  <c r="AH198" i="1"/>
  <c r="AI198" i="1"/>
  <c r="AJ198" i="1"/>
  <c r="AK198" i="1"/>
  <c r="AL198" i="1"/>
  <c r="AM198" i="1"/>
  <c r="AN198" i="1"/>
  <c r="AO198" i="1"/>
  <c r="AP198" i="1"/>
  <c r="AQ198" i="1"/>
  <c r="AR198" i="1"/>
  <c r="AS198" i="1"/>
  <c r="AT198" i="1"/>
  <c r="AU198" i="1"/>
  <c r="AV198" i="1"/>
  <c r="AW198" i="1"/>
  <c r="AX198" i="1"/>
  <c r="AY198" i="1"/>
  <c r="AZ198" i="1"/>
  <c r="BA198" i="1"/>
  <c r="BB198" i="1"/>
  <c r="BC198" i="1"/>
  <c r="BD198" i="1"/>
  <c r="BE198" i="1"/>
  <c r="BF198" i="1"/>
  <c r="BG198" i="1"/>
  <c r="BH198" i="1"/>
  <c r="BI198" i="1"/>
  <c r="BJ198" i="1"/>
  <c r="BK198" i="1"/>
  <c r="BL198" i="1"/>
  <c r="BM198" i="1"/>
  <c r="BN198" i="1"/>
  <c r="BO198" i="1"/>
  <c r="BP198" i="1"/>
  <c r="BQ198" i="1"/>
  <c r="U202" i="1"/>
  <c r="V202" i="1"/>
  <c r="W202" i="1"/>
  <c r="X202" i="1"/>
  <c r="Y202" i="1"/>
  <c r="Z202" i="1"/>
  <c r="AA202" i="1"/>
  <c r="AB202" i="1"/>
  <c r="AC202" i="1"/>
  <c r="AD202" i="1"/>
  <c r="AE202" i="1"/>
  <c r="AF202" i="1"/>
  <c r="AG202" i="1"/>
  <c r="AH202" i="1"/>
  <c r="AI202" i="1"/>
  <c r="AJ202" i="1"/>
  <c r="AK202" i="1"/>
  <c r="AL202" i="1"/>
  <c r="AM202" i="1"/>
  <c r="AN202" i="1"/>
  <c r="AO202" i="1"/>
  <c r="AP202" i="1"/>
  <c r="AQ202" i="1"/>
  <c r="AR202" i="1"/>
  <c r="AS202" i="1"/>
  <c r="AT202" i="1"/>
  <c r="AU202" i="1"/>
  <c r="AV202" i="1"/>
  <c r="AW202" i="1"/>
  <c r="AY202" i="1"/>
  <c r="AZ202" i="1"/>
  <c r="BA202" i="1"/>
  <c r="BB202" i="1"/>
  <c r="BC202" i="1"/>
  <c r="BD202" i="1"/>
  <c r="BE202" i="1"/>
  <c r="BF202" i="1"/>
  <c r="BG202" i="1"/>
  <c r="BH202" i="1"/>
  <c r="BI202" i="1"/>
  <c r="BJ202" i="1"/>
  <c r="BK202" i="1"/>
  <c r="BL202" i="1"/>
  <c r="BM202" i="1"/>
  <c r="BN202" i="1"/>
  <c r="BO202" i="1"/>
  <c r="BP202" i="1"/>
  <c r="BQ202" i="1"/>
  <c r="U203" i="1"/>
  <c r="V203" i="1"/>
  <c r="W203" i="1"/>
  <c r="X203" i="1"/>
  <c r="Y203" i="1"/>
  <c r="Z203" i="1"/>
  <c r="AA203" i="1"/>
  <c r="AB203" i="1"/>
  <c r="AC203" i="1"/>
  <c r="AD203" i="1"/>
  <c r="AE203" i="1"/>
  <c r="AI203" i="1"/>
  <c r="AJ203" i="1"/>
  <c r="AK203" i="1"/>
  <c r="AL203" i="1"/>
  <c r="AM203" i="1"/>
  <c r="AN203" i="1"/>
  <c r="AO203" i="1"/>
  <c r="AP203" i="1"/>
  <c r="AQ203" i="1"/>
  <c r="AR203" i="1"/>
  <c r="AS203" i="1"/>
  <c r="AT203" i="1"/>
  <c r="AU203" i="1"/>
  <c r="AV203" i="1"/>
  <c r="AW203" i="1"/>
  <c r="AY203" i="1"/>
  <c r="AZ203" i="1"/>
  <c r="BA203" i="1"/>
  <c r="BB203" i="1"/>
  <c r="BC203" i="1"/>
  <c r="BD203" i="1"/>
  <c r="BE203" i="1"/>
  <c r="BF203" i="1"/>
  <c r="BG203" i="1"/>
  <c r="BH203" i="1"/>
  <c r="BI203" i="1"/>
  <c r="BJ203" i="1"/>
  <c r="BK203" i="1"/>
  <c r="BL203" i="1"/>
  <c r="BM203" i="1"/>
  <c r="BN203" i="1"/>
  <c r="BO203" i="1"/>
  <c r="BP203" i="1"/>
  <c r="BQ203" i="1"/>
  <c r="U204" i="1"/>
  <c r="V204" i="1"/>
  <c r="W204" i="1"/>
  <c r="X204" i="1"/>
  <c r="Y204" i="1"/>
  <c r="Z204" i="1"/>
  <c r="AB204" i="1"/>
  <c r="AC204" i="1"/>
  <c r="AD204" i="1"/>
  <c r="AF204" i="1"/>
  <c r="AH204" i="1"/>
  <c r="AI204" i="1"/>
  <c r="AJ204" i="1"/>
  <c r="AK204" i="1"/>
  <c r="AL204" i="1"/>
  <c r="AM204" i="1"/>
  <c r="AN204" i="1"/>
  <c r="AO204" i="1"/>
  <c r="AP204" i="1"/>
  <c r="AQ204" i="1"/>
  <c r="AR204" i="1"/>
  <c r="AS204" i="1"/>
  <c r="AT204" i="1"/>
  <c r="AU204" i="1"/>
  <c r="AV204" i="1"/>
  <c r="AW204" i="1"/>
  <c r="AX204" i="1"/>
  <c r="AY204" i="1"/>
  <c r="AZ204" i="1"/>
  <c r="BA204" i="1"/>
  <c r="BB204" i="1"/>
  <c r="BC204" i="1"/>
  <c r="BD204" i="1"/>
  <c r="BE204" i="1"/>
  <c r="BF204" i="1"/>
  <c r="BG204" i="1"/>
  <c r="BH204" i="1"/>
  <c r="BI204" i="1"/>
  <c r="BJ204" i="1"/>
  <c r="BK204" i="1"/>
  <c r="BL204" i="1"/>
  <c r="BM204" i="1"/>
  <c r="BN204" i="1"/>
  <c r="BO204" i="1"/>
  <c r="BP204" i="1"/>
  <c r="BQ204" i="1"/>
  <c r="U210" i="1"/>
  <c r="V210" i="1"/>
  <c r="W210" i="1"/>
  <c r="X210" i="1"/>
  <c r="Y210" i="1"/>
  <c r="Z210" i="1"/>
  <c r="AA210" i="1"/>
  <c r="AB210" i="1"/>
  <c r="AC210" i="1"/>
  <c r="AD210" i="1"/>
  <c r="AE210" i="1"/>
  <c r="AF210" i="1"/>
  <c r="AG210" i="1"/>
  <c r="AH210" i="1"/>
  <c r="AI210" i="1"/>
  <c r="AJ210" i="1"/>
  <c r="AK210" i="1"/>
  <c r="AL210" i="1"/>
  <c r="AM210" i="1"/>
  <c r="AN210" i="1"/>
  <c r="AO210" i="1"/>
  <c r="AP210" i="1"/>
  <c r="AQ210" i="1"/>
  <c r="AR210" i="1"/>
  <c r="AS210" i="1"/>
  <c r="AT210" i="1"/>
  <c r="AU210" i="1"/>
  <c r="AV210" i="1"/>
  <c r="AW210" i="1"/>
  <c r="AX210" i="1"/>
  <c r="AY210" i="1"/>
  <c r="AZ210" i="1"/>
  <c r="BA210" i="1"/>
  <c r="BB210" i="1"/>
  <c r="BC210" i="1"/>
  <c r="BD210" i="1"/>
  <c r="BE210" i="1"/>
  <c r="BF210" i="1"/>
  <c r="BG210" i="1"/>
  <c r="BH210" i="1"/>
  <c r="BI210" i="1"/>
  <c r="BJ210" i="1"/>
  <c r="BK210" i="1"/>
  <c r="BL210" i="1"/>
  <c r="BM210" i="1"/>
  <c r="BN210" i="1"/>
  <c r="BO210" i="1"/>
  <c r="BP210" i="1"/>
  <c r="BQ210" i="1"/>
  <c r="U211" i="1"/>
  <c r="V211" i="1"/>
  <c r="W211" i="1"/>
  <c r="X211" i="1"/>
  <c r="Y211" i="1"/>
  <c r="Z211" i="1"/>
  <c r="AA211" i="1"/>
  <c r="AB211" i="1"/>
  <c r="AC211" i="1"/>
  <c r="AD211" i="1"/>
  <c r="AE211" i="1"/>
  <c r="AF211" i="1"/>
  <c r="AG211" i="1"/>
  <c r="AH211" i="1"/>
  <c r="AI211" i="1"/>
  <c r="AJ211" i="1"/>
  <c r="AK211" i="1"/>
  <c r="AL211" i="1"/>
  <c r="AM211" i="1"/>
  <c r="AN211" i="1"/>
  <c r="AO211" i="1"/>
  <c r="AP211" i="1"/>
  <c r="AQ211" i="1"/>
  <c r="AR211" i="1"/>
  <c r="AS211" i="1"/>
  <c r="AT211" i="1"/>
  <c r="AU211" i="1"/>
  <c r="AV211" i="1"/>
  <c r="AW211" i="1"/>
  <c r="AX211" i="1"/>
  <c r="AY211" i="1"/>
  <c r="AZ211" i="1"/>
  <c r="BA211" i="1"/>
  <c r="BB211" i="1"/>
  <c r="BC211" i="1"/>
  <c r="BD211" i="1"/>
  <c r="BE211" i="1"/>
  <c r="BF211" i="1"/>
  <c r="BG211" i="1"/>
  <c r="BH211" i="1"/>
  <c r="BI211" i="1"/>
  <c r="BJ211" i="1"/>
  <c r="BK211" i="1"/>
  <c r="BL211" i="1"/>
  <c r="BM211" i="1"/>
  <c r="BN211" i="1"/>
  <c r="BO211" i="1"/>
  <c r="BP211" i="1"/>
  <c r="BQ211" i="1"/>
  <c r="U215" i="1"/>
  <c r="V215" i="1"/>
  <c r="W215" i="1"/>
  <c r="Y215" i="1"/>
  <c r="Z215" i="1"/>
  <c r="AA215" i="1"/>
  <c r="AB215" i="1"/>
  <c r="AC215" i="1"/>
  <c r="AD215" i="1"/>
  <c r="AE215" i="1"/>
  <c r="AF215" i="1"/>
  <c r="AG215" i="1"/>
  <c r="AH215" i="1"/>
  <c r="AI215" i="1"/>
  <c r="AJ215" i="1"/>
  <c r="AK215" i="1"/>
  <c r="AL215" i="1"/>
  <c r="AM215" i="1"/>
  <c r="AO215" i="1"/>
  <c r="AP215" i="1"/>
  <c r="AQ215" i="1"/>
  <c r="AR215" i="1"/>
  <c r="AS215" i="1"/>
  <c r="AT215" i="1"/>
  <c r="AV215" i="1"/>
  <c r="AW215" i="1"/>
  <c r="AX215" i="1"/>
  <c r="AY215" i="1"/>
  <c r="AZ215" i="1"/>
  <c r="BA215" i="1"/>
  <c r="BB215" i="1"/>
  <c r="BC215" i="1"/>
  <c r="BD215" i="1"/>
  <c r="BE215" i="1"/>
  <c r="BF215" i="1"/>
  <c r="BG215" i="1"/>
  <c r="BH215" i="1"/>
  <c r="BI215" i="1"/>
  <c r="BJ215" i="1"/>
  <c r="BK215" i="1"/>
  <c r="BL215" i="1"/>
  <c r="BM215" i="1"/>
  <c r="BN215" i="1"/>
  <c r="BO215" i="1"/>
  <c r="BP215" i="1"/>
  <c r="BQ215" i="1"/>
  <c r="U216" i="1"/>
  <c r="V216" i="1"/>
  <c r="W216" i="1"/>
  <c r="Y216" i="1"/>
  <c r="Z216" i="1"/>
  <c r="AA216" i="1"/>
  <c r="AB216" i="1"/>
  <c r="AC216" i="1"/>
  <c r="AD216" i="1"/>
  <c r="AE216" i="1"/>
  <c r="AF216" i="1"/>
  <c r="AG216" i="1"/>
  <c r="AH216" i="1"/>
  <c r="AI216" i="1"/>
  <c r="AJ216" i="1"/>
  <c r="AK216" i="1"/>
  <c r="AL216" i="1"/>
  <c r="AM216" i="1"/>
  <c r="AO216" i="1"/>
  <c r="AP216" i="1"/>
  <c r="AQ216" i="1"/>
  <c r="AR216" i="1"/>
  <c r="AS216" i="1"/>
  <c r="AT216" i="1"/>
  <c r="AU216" i="1"/>
  <c r="AV216" i="1"/>
  <c r="AW216" i="1"/>
  <c r="AX216" i="1"/>
  <c r="AY216" i="1"/>
  <c r="AZ216" i="1"/>
  <c r="BA216" i="1"/>
  <c r="BB216" i="1"/>
  <c r="BC216" i="1"/>
  <c r="BD216" i="1"/>
  <c r="BE216" i="1"/>
  <c r="BF216" i="1"/>
  <c r="BG216" i="1"/>
  <c r="BH216" i="1"/>
  <c r="BI216" i="1"/>
  <c r="BJ216" i="1"/>
  <c r="BK216" i="1"/>
  <c r="BL216" i="1"/>
  <c r="BM216" i="1"/>
  <c r="BN216" i="1"/>
  <c r="BO216" i="1"/>
  <c r="BP216" i="1"/>
  <c r="BQ216" i="1"/>
  <c r="U220" i="1"/>
  <c r="X220" i="1"/>
  <c r="Z220" i="1"/>
  <c r="AA220" i="1"/>
  <c r="AB220" i="1"/>
  <c r="AC220" i="1"/>
  <c r="AD220" i="1"/>
  <c r="AE220" i="1"/>
  <c r="AF220" i="1"/>
  <c r="AG220" i="1"/>
  <c r="AH220" i="1"/>
  <c r="AI220" i="1"/>
  <c r="AJ220" i="1"/>
  <c r="AK220" i="1"/>
  <c r="AL220" i="1"/>
  <c r="AM220" i="1"/>
  <c r="AN220" i="1"/>
  <c r="AO220" i="1"/>
  <c r="AP220" i="1"/>
  <c r="AQ220" i="1"/>
  <c r="AR220" i="1"/>
  <c r="AS220" i="1"/>
  <c r="AT220" i="1"/>
  <c r="AU220" i="1"/>
  <c r="AV220" i="1"/>
  <c r="AW220" i="1"/>
  <c r="AX220" i="1"/>
  <c r="AY220" i="1"/>
  <c r="BA220" i="1"/>
  <c r="BB220" i="1"/>
  <c r="BC220" i="1"/>
  <c r="BD220" i="1"/>
  <c r="BE220" i="1"/>
  <c r="BF220" i="1"/>
  <c r="BG220" i="1"/>
  <c r="BH220" i="1"/>
  <c r="BI220" i="1"/>
  <c r="BJ220" i="1"/>
  <c r="BK220" i="1"/>
  <c r="BL220" i="1"/>
  <c r="BM220" i="1"/>
  <c r="BN220" i="1"/>
  <c r="BO220" i="1"/>
  <c r="BP220" i="1"/>
  <c r="BQ220" i="1"/>
  <c r="U221" i="1"/>
  <c r="W221" i="1"/>
  <c r="X221" i="1"/>
  <c r="Z221" i="1"/>
  <c r="AA221" i="1"/>
  <c r="AB221" i="1"/>
  <c r="AC221" i="1"/>
  <c r="AD221" i="1"/>
  <c r="AE221" i="1"/>
  <c r="AF221" i="1"/>
  <c r="AG221" i="1"/>
  <c r="AH221" i="1"/>
  <c r="AI221" i="1"/>
  <c r="AJ221" i="1"/>
  <c r="AK221" i="1"/>
  <c r="AL221" i="1"/>
  <c r="AM221" i="1"/>
  <c r="AN221" i="1"/>
  <c r="AO221" i="1"/>
  <c r="AP221" i="1"/>
  <c r="AQ221" i="1"/>
  <c r="AR221" i="1"/>
  <c r="AS221" i="1"/>
  <c r="AT221" i="1"/>
  <c r="AU221" i="1"/>
  <c r="AV221" i="1"/>
  <c r="AW221" i="1"/>
  <c r="AX221" i="1"/>
  <c r="AY221" i="1"/>
  <c r="AZ221" i="1"/>
  <c r="BA221" i="1"/>
  <c r="BB221" i="1"/>
  <c r="BC221" i="1"/>
  <c r="BD221" i="1"/>
  <c r="BE221" i="1"/>
  <c r="BF221" i="1"/>
  <c r="BG221" i="1"/>
  <c r="BH221" i="1"/>
  <c r="BI221" i="1"/>
  <c r="BJ221" i="1"/>
  <c r="BK221" i="1"/>
  <c r="BL221" i="1"/>
  <c r="BM221" i="1"/>
  <c r="BN221" i="1"/>
  <c r="BO221" i="1"/>
  <c r="BP221" i="1"/>
  <c r="BQ221" i="1"/>
  <c r="U222" i="1"/>
  <c r="X222" i="1"/>
  <c r="Z222" i="1"/>
  <c r="AA222" i="1"/>
  <c r="AB222" i="1"/>
  <c r="AC222" i="1"/>
  <c r="AD222" i="1"/>
  <c r="AE222" i="1"/>
  <c r="AF222" i="1"/>
  <c r="AG222" i="1"/>
  <c r="AH222" i="1"/>
  <c r="AI222" i="1"/>
  <c r="AJ222" i="1"/>
  <c r="AK222" i="1"/>
  <c r="AL222" i="1"/>
  <c r="AM222" i="1"/>
  <c r="AN222" i="1"/>
  <c r="AO222" i="1"/>
  <c r="AP222" i="1"/>
  <c r="AQ222" i="1"/>
  <c r="AR222" i="1"/>
  <c r="AS222" i="1"/>
  <c r="AT222" i="1"/>
  <c r="AU222" i="1"/>
  <c r="AV222" i="1"/>
  <c r="AW222" i="1"/>
  <c r="AX222" i="1"/>
  <c r="AY222" i="1"/>
  <c r="AZ222" i="1"/>
  <c r="BA222" i="1"/>
  <c r="BB222" i="1"/>
  <c r="BC222" i="1"/>
  <c r="BD222" i="1"/>
  <c r="BE222" i="1"/>
  <c r="BF222" i="1"/>
  <c r="BG222" i="1"/>
  <c r="BH222" i="1"/>
  <c r="BI222" i="1"/>
  <c r="BJ222" i="1"/>
  <c r="BK222" i="1"/>
  <c r="BL222" i="1"/>
  <c r="BM222" i="1"/>
  <c r="BN222" i="1"/>
  <c r="BO222" i="1"/>
  <c r="BP222" i="1"/>
  <c r="BQ222" i="1"/>
  <c r="U223" i="1"/>
  <c r="V223" i="1"/>
  <c r="Y223" i="1"/>
  <c r="AB223" i="1"/>
  <c r="AC223" i="1"/>
  <c r="AD223" i="1"/>
  <c r="AE223" i="1"/>
  <c r="AF223" i="1"/>
  <c r="AG223" i="1"/>
  <c r="AH223" i="1"/>
  <c r="AI223" i="1"/>
  <c r="AJ223" i="1"/>
  <c r="AK223" i="1"/>
  <c r="AL223" i="1"/>
  <c r="AM223" i="1"/>
  <c r="AN223" i="1"/>
  <c r="AO223" i="1"/>
  <c r="AP223" i="1"/>
  <c r="AQ223" i="1"/>
  <c r="AR223" i="1"/>
  <c r="AS223" i="1"/>
  <c r="AT223" i="1"/>
  <c r="AU223" i="1"/>
  <c r="AV223" i="1"/>
  <c r="AW223" i="1"/>
  <c r="AX223" i="1"/>
  <c r="AY223" i="1"/>
  <c r="BA223" i="1"/>
  <c r="BB223" i="1"/>
  <c r="BC223" i="1"/>
  <c r="BD223" i="1"/>
  <c r="BE223" i="1"/>
  <c r="BF223" i="1"/>
  <c r="BG223" i="1"/>
  <c r="BH223" i="1"/>
  <c r="BI223" i="1"/>
  <c r="BJ223" i="1"/>
  <c r="BK223" i="1"/>
  <c r="BL223" i="1"/>
  <c r="BM223" i="1"/>
  <c r="BN223" i="1"/>
  <c r="BO223" i="1"/>
  <c r="BP223" i="1"/>
  <c r="BQ223" i="1"/>
  <c r="U227" i="1"/>
  <c r="V227" i="1"/>
  <c r="W227" i="1"/>
  <c r="X227" i="1"/>
  <c r="Y227" i="1"/>
  <c r="Z227" i="1"/>
  <c r="AA227" i="1"/>
  <c r="AB227" i="1"/>
  <c r="AC227" i="1"/>
  <c r="AD227" i="1"/>
  <c r="AE227" i="1"/>
  <c r="AF227" i="1"/>
  <c r="AG227" i="1"/>
  <c r="AH227" i="1"/>
  <c r="AI227" i="1"/>
  <c r="AJ227" i="1"/>
  <c r="AK227" i="1"/>
  <c r="AL227" i="1"/>
  <c r="AM227" i="1"/>
  <c r="AN227" i="1"/>
  <c r="AO227" i="1"/>
  <c r="AP227" i="1"/>
  <c r="AQ227" i="1"/>
  <c r="AR227" i="1"/>
  <c r="AS227" i="1"/>
  <c r="AT227" i="1"/>
  <c r="AU227" i="1"/>
  <c r="AV227" i="1"/>
  <c r="AW227" i="1"/>
  <c r="AX227" i="1"/>
  <c r="AY227" i="1"/>
  <c r="AZ227" i="1"/>
  <c r="BA227" i="1"/>
  <c r="BB227" i="1"/>
  <c r="BC227" i="1"/>
  <c r="BD227" i="1"/>
  <c r="BE227" i="1"/>
  <c r="BF227" i="1"/>
  <c r="BG227" i="1"/>
  <c r="BH227" i="1"/>
  <c r="BI227" i="1"/>
  <c r="BJ227" i="1"/>
  <c r="BK227" i="1"/>
  <c r="BL227" i="1"/>
  <c r="BM227" i="1"/>
  <c r="BN227" i="1"/>
  <c r="BO227" i="1"/>
  <c r="BP227" i="1"/>
  <c r="BQ227" i="1"/>
  <c r="U228" i="1"/>
  <c r="V228" i="1"/>
  <c r="W228" i="1"/>
  <c r="X228" i="1"/>
  <c r="Y228" i="1"/>
  <c r="Z228" i="1"/>
  <c r="AA228" i="1"/>
  <c r="AB228" i="1"/>
  <c r="AC228" i="1"/>
  <c r="AE228" i="1"/>
  <c r="AF228" i="1"/>
  <c r="AG228" i="1"/>
  <c r="AH228" i="1"/>
  <c r="AI228" i="1"/>
  <c r="AJ228" i="1"/>
  <c r="AK228" i="1"/>
  <c r="AL228" i="1"/>
  <c r="AM228" i="1"/>
  <c r="AN228" i="1"/>
  <c r="AO228" i="1"/>
  <c r="AP228" i="1"/>
  <c r="AQ228" i="1"/>
  <c r="AR228" i="1"/>
  <c r="AS228" i="1"/>
  <c r="AT228" i="1"/>
  <c r="AU228" i="1"/>
  <c r="AV228" i="1"/>
  <c r="AW228" i="1"/>
  <c r="AX228" i="1"/>
  <c r="AY228" i="1"/>
  <c r="AZ228" i="1"/>
  <c r="BA228" i="1"/>
  <c r="BB228" i="1"/>
  <c r="BC228" i="1"/>
  <c r="BD228" i="1"/>
  <c r="BE228" i="1"/>
  <c r="BF228" i="1"/>
  <c r="BG228" i="1"/>
  <c r="BH228" i="1"/>
  <c r="BI228" i="1"/>
  <c r="BJ228" i="1"/>
  <c r="BK228" i="1"/>
  <c r="BL228" i="1"/>
  <c r="BM228" i="1"/>
  <c r="BN228" i="1"/>
  <c r="BO228" i="1"/>
  <c r="BP228" i="1"/>
  <c r="BQ228" i="1"/>
  <c r="U229" i="1"/>
  <c r="V229" i="1"/>
  <c r="W229" i="1"/>
  <c r="X229" i="1"/>
  <c r="Y229" i="1"/>
  <c r="Z229" i="1"/>
  <c r="AA229" i="1"/>
  <c r="AB229" i="1"/>
  <c r="AC229" i="1"/>
  <c r="AD229" i="1"/>
  <c r="AE229" i="1"/>
  <c r="AF229" i="1"/>
  <c r="AG229" i="1"/>
  <c r="AH229" i="1"/>
  <c r="AI229" i="1"/>
  <c r="AJ229" i="1"/>
  <c r="AK229" i="1"/>
  <c r="AL229" i="1"/>
  <c r="AM229" i="1"/>
  <c r="AN229" i="1"/>
  <c r="AO229" i="1"/>
  <c r="AP229" i="1"/>
  <c r="AQ229" i="1"/>
  <c r="AR229" i="1"/>
  <c r="AS229" i="1"/>
  <c r="AT229" i="1"/>
  <c r="AU229" i="1"/>
  <c r="AV229" i="1"/>
  <c r="AW229" i="1"/>
  <c r="AX229" i="1"/>
  <c r="AY229" i="1"/>
  <c r="AZ229" i="1"/>
  <c r="BA229" i="1"/>
  <c r="BB229" i="1"/>
  <c r="BC229" i="1"/>
  <c r="BD229" i="1"/>
  <c r="BE229" i="1"/>
  <c r="BF229" i="1"/>
  <c r="BG229" i="1"/>
  <c r="BH229" i="1"/>
  <c r="BI229" i="1"/>
  <c r="BJ229" i="1"/>
  <c r="BK229" i="1"/>
  <c r="BL229" i="1"/>
  <c r="BM229" i="1"/>
  <c r="BN229" i="1"/>
  <c r="BO229" i="1"/>
  <c r="BP229" i="1"/>
  <c r="BQ229" i="1"/>
  <c r="U233" i="1"/>
  <c r="V233" i="1"/>
  <c r="W233" i="1"/>
  <c r="X233" i="1"/>
  <c r="Y233" i="1"/>
  <c r="Z233" i="1"/>
  <c r="AA233" i="1"/>
  <c r="AB233" i="1"/>
  <c r="AC233" i="1"/>
  <c r="AD233" i="1"/>
  <c r="AE233" i="1"/>
  <c r="AF233" i="1"/>
  <c r="AG233" i="1"/>
  <c r="AH233" i="1"/>
  <c r="AI233" i="1"/>
  <c r="AJ233" i="1"/>
  <c r="AK233" i="1"/>
  <c r="AL233" i="1"/>
  <c r="AM233" i="1"/>
  <c r="AN233" i="1"/>
  <c r="AO233" i="1"/>
  <c r="AP233" i="1"/>
  <c r="AQ233" i="1"/>
  <c r="AR233" i="1"/>
  <c r="AS233" i="1"/>
  <c r="AT233" i="1"/>
  <c r="AU233" i="1"/>
  <c r="AV233" i="1"/>
  <c r="AW233" i="1"/>
  <c r="AX233" i="1"/>
  <c r="AY233" i="1"/>
  <c r="BA233" i="1"/>
  <c r="BB233" i="1"/>
  <c r="BC233" i="1"/>
  <c r="BD233" i="1"/>
  <c r="BE233" i="1"/>
  <c r="BF233" i="1"/>
  <c r="BG233" i="1"/>
  <c r="BH233" i="1"/>
  <c r="BI233" i="1"/>
  <c r="BJ233" i="1"/>
  <c r="BK233" i="1"/>
  <c r="BL233" i="1"/>
  <c r="BM233" i="1"/>
  <c r="BN233" i="1"/>
  <c r="BO233" i="1"/>
  <c r="BP233" i="1"/>
  <c r="BQ233" i="1"/>
  <c r="U234" i="1"/>
  <c r="V234" i="1"/>
  <c r="W234" i="1"/>
  <c r="X234" i="1"/>
  <c r="Y234" i="1"/>
  <c r="Z234" i="1"/>
  <c r="AA234" i="1"/>
  <c r="AB234" i="1"/>
  <c r="AC234" i="1"/>
  <c r="AD234" i="1"/>
  <c r="AE234" i="1"/>
  <c r="AF234" i="1"/>
  <c r="AG234" i="1"/>
  <c r="AH234" i="1"/>
  <c r="AI234" i="1"/>
  <c r="AJ234" i="1"/>
  <c r="AL234" i="1"/>
  <c r="AM234" i="1"/>
  <c r="AN234" i="1"/>
  <c r="AO234" i="1"/>
  <c r="AP234" i="1"/>
  <c r="AQ234" i="1"/>
  <c r="AR234" i="1"/>
  <c r="AS234" i="1"/>
  <c r="AT234" i="1"/>
  <c r="AU234" i="1"/>
  <c r="AV234" i="1"/>
  <c r="AW234" i="1"/>
  <c r="AX234" i="1"/>
  <c r="AY234" i="1"/>
  <c r="AZ234" i="1"/>
  <c r="BA234" i="1"/>
  <c r="BB234" i="1"/>
  <c r="BC234" i="1"/>
  <c r="BD234" i="1"/>
  <c r="BE234" i="1"/>
  <c r="BF234" i="1"/>
  <c r="BG234" i="1"/>
  <c r="BH234" i="1"/>
  <c r="BI234" i="1"/>
  <c r="BJ234" i="1"/>
  <c r="BK234" i="1"/>
  <c r="BL234" i="1"/>
  <c r="BM234" i="1"/>
  <c r="BN234" i="1"/>
  <c r="BO234" i="1"/>
  <c r="BP234" i="1"/>
  <c r="BQ234" i="1"/>
  <c r="U238" i="1"/>
  <c r="X238" i="1"/>
  <c r="Z238" i="1"/>
  <c r="AA238" i="1"/>
  <c r="AB238" i="1"/>
  <c r="AC238" i="1"/>
  <c r="AD238" i="1"/>
  <c r="AE238" i="1"/>
  <c r="AF238" i="1"/>
  <c r="AG238" i="1"/>
  <c r="AH238" i="1"/>
  <c r="AI238" i="1"/>
  <c r="AJ238" i="1"/>
  <c r="AK238" i="1"/>
  <c r="AL238" i="1"/>
  <c r="AM238" i="1"/>
  <c r="AN238" i="1"/>
  <c r="AO238" i="1"/>
  <c r="AP238" i="1"/>
  <c r="AQ238" i="1"/>
  <c r="AR238" i="1"/>
  <c r="AS238" i="1"/>
  <c r="AT238" i="1"/>
  <c r="AU238" i="1"/>
  <c r="AV238" i="1"/>
  <c r="AW238" i="1"/>
  <c r="AX238" i="1"/>
  <c r="AY238" i="1"/>
  <c r="BA238" i="1"/>
  <c r="BB238" i="1"/>
  <c r="BC238" i="1"/>
  <c r="BD238" i="1"/>
  <c r="BE238" i="1"/>
  <c r="BF238" i="1"/>
  <c r="BG238" i="1"/>
  <c r="BH238" i="1"/>
  <c r="BI238" i="1"/>
  <c r="BJ238" i="1"/>
  <c r="BK238" i="1"/>
  <c r="BL238" i="1"/>
  <c r="BM238" i="1"/>
  <c r="BN238" i="1"/>
  <c r="BO238" i="1"/>
  <c r="BP238" i="1"/>
  <c r="BQ238" i="1"/>
  <c r="U239" i="1"/>
  <c r="W239" i="1"/>
  <c r="X239" i="1"/>
  <c r="Z239" i="1"/>
  <c r="AA239" i="1"/>
  <c r="AB239" i="1"/>
  <c r="AC239" i="1"/>
  <c r="AD239" i="1"/>
  <c r="AE239" i="1"/>
  <c r="AF239" i="1"/>
  <c r="AG239" i="1"/>
  <c r="AH239" i="1"/>
  <c r="AI239" i="1"/>
  <c r="AJ239" i="1"/>
  <c r="AK239" i="1"/>
  <c r="AL239" i="1"/>
  <c r="AM239" i="1"/>
  <c r="AN239" i="1"/>
  <c r="AO239" i="1"/>
  <c r="AP239" i="1"/>
  <c r="AQ239" i="1"/>
  <c r="AR239" i="1"/>
  <c r="AS239" i="1"/>
  <c r="AT239" i="1"/>
  <c r="AU239" i="1"/>
  <c r="AV239" i="1"/>
  <c r="AW239" i="1"/>
  <c r="AX239" i="1"/>
  <c r="AY239" i="1"/>
  <c r="AZ239" i="1"/>
  <c r="BA239" i="1"/>
  <c r="BB239" i="1"/>
  <c r="BC239" i="1"/>
  <c r="BD239" i="1"/>
  <c r="BE239" i="1"/>
  <c r="BF239" i="1"/>
  <c r="BG239" i="1"/>
  <c r="BH239" i="1"/>
  <c r="BI239" i="1"/>
  <c r="BJ239" i="1"/>
  <c r="BK239" i="1"/>
  <c r="BL239" i="1"/>
  <c r="BM239" i="1"/>
  <c r="BN239" i="1"/>
  <c r="BO239" i="1"/>
  <c r="BP239" i="1"/>
  <c r="BQ239" i="1"/>
  <c r="U240" i="1"/>
  <c r="X240" i="1"/>
  <c r="Z240" i="1"/>
  <c r="AA240" i="1"/>
  <c r="AB240" i="1"/>
  <c r="AC240" i="1"/>
  <c r="AD240" i="1"/>
  <c r="AE240" i="1"/>
  <c r="AF240" i="1"/>
  <c r="AG240" i="1"/>
  <c r="AH240" i="1"/>
  <c r="AI240" i="1"/>
  <c r="AJ240" i="1"/>
  <c r="AK240" i="1"/>
  <c r="AL240" i="1"/>
  <c r="AM240" i="1"/>
  <c r="AN240" i="1"/>
  <c r="AO240" i="1"/>
  <c r="AP240" i="1"/>
  <c r="AQ240" i="1"/>
  <c r="AR240" i="1"/>
  <c r="AS240" i="1"/>
  <c r="AT240" i="1"/>
  <c r="AU240" i="1"/>
  <c r="AV240" i="1"/>
  <c r="AW240" i="1"/>
  <c r="AX240" i="1"/>
  <c r="AY240" i="1"/>
  <c r="AZ240" i="1"/>
  <c r="BA240" i="1"/>
  <c r="BB240" i="1"/>
  <c r="BC240" i="1"/>
  <c r="BD240" i="1"/>
  <c r="BE240" i="1"/>
  <c r="BF240" i="1"/>
  <c r="BG240" i="1"/>
  <c r="BH240" i="1"/>
  <c r="BI240" i="1"/>
  <c r="BJ240" i="1"/>
  <c r="BK240" i="1"/>
  <c r="BL240" i="1"/>
  <c r="BM240" i="1"/>
  <c r="BN240" i="1"/>
  <c r="BO240" i="1"/>
  <c r="BP240" i="1"/>
  <c r="BQ240" i="1"/>
  <c r="U241" i="1"/>
  <c r="V241" i="1"/>
  <c r="Y241" i="1"/>
  <c r="AB241" i="1"/>
  <c r="AC241" i="1"/>
  <c r="AD241" i="1"/>
  <c r="AE241" i="1"/>
  <c r="AF241" i="1"/>
  <c r="AG241" i="1"/>
  <c r="AH241" i="1"/>
  <c r="AI241" i="1"/>
  <c r="AJ241" i="1"/>
  <c r="AK241" i="1"/>
  <c r="AL241" i="1"/>
  <c r="AM241" i="1"/>
  <c r="AN241" i="1"/>
  <c r="AO241" i="1"/>
  <c r="AP241" i="1"/>
  <c r="AQ241" i="1"/>
  <c r="AR241" i="1"/>
  <c r="AS241" i="1"/>
  <c r="AT241" i="1"/>
  <c r="AU241" i="1"/>
  <c r="AV241" i="1"/>
  <c r="AW241" i="1"/>
  <c r="AX241" i="1"/>
  <c r="AY241" i="1"/>
  <c r="BA241" i="1"/>
  <c r="BB241" i="1"/>
  <c r="BC241" i="1"/>
  <c r="BD241" i="1"/>
  <c r="BE241" i="1"/>
  <c r="BF241" i="1"/>
  <c r="BG241" i="1"/>
  <c r="BH241" i="1"/>
  <c r="BI241" i="1"/>
  <c r="BJ241" i="1"/>
  <c r="BK241" i="1"/>
  <c r="BL241" i="1"/>
  <c r="BM241" i="1"/>
  <c r="BN241" i="1"/>
  <c r="BO241" i="1"/>
  <c r="BP241" i="1"/>
  <c r="BQ241" i="1"/>
  <c r="U245" i="1"/>
  <c r="V245" i="1"/>
  <c r="W245" i="1"/>
  <c r="X245" i="1"/>
  <c r="Y245" i="1"/>
  <c r="Z245" i="1"/>
  <c r="AA245" i="1"/>
  <c r="AB245" i="1"/>
  <c r="AC245" i="1"/>
  <c r="AD245" i="1"/>
  <c r="AE245" i="1"/>
  <c r="AF245" i="1"/>
  <c r="AG245" i="1"/>
  <c r="AH245" i="1"/>
  <c r="AI245" i="1"/>
  <c r="AJ245" i="1"/>
  <c r="AK245" i="1"/>
  <c r="AL245" i="1"/>
  <c r="AM245" i="1"/>
  <c r="AN245" i="1"/>
  <c r="AO245" i="1"/>
  <c r="AP245" i="1"/>
  <c r="AQ245" i="1"/>
  <c r="AR245" i="1"/>
  <c r="AS245" i="1"/>
  <c r="AT245" i="1"/>
  <c r="AU245" i="1"/>
  <c r="AV245" i="1"/>
  <c r="AW245" i="1"/>
  <c r="AX245" i="1"/>
  <c r="AY245" i="1"/>
  <c r="AZ245" i="1"/>
  <c r="BA245" i="1"/>
  <c r="BB245" i="1"/>
  <c r="BC245" i="1"/>
  <c r="BD245" i="1"/>
  <c r="BE245" i="1"/>
  <c r="BF245" i="1"/>
  <c r="BG245" i="1"/>
  <c r="BH245" i="1"/>
  <c r="BI245" i="1"/>
  <c r="BJ245" i="1"/>
  <c r="BK245" i="1"/>
  <c r="BL245" i="1"/>
  <c r="BM245" i="1"/>
  <c r="BN245" i="1"/>
  <c r="BO245" i="1"/>
  <c r="BP245" i="1"/>
  <c r="BQ245" i="1"/>
  <c r="U246" i="1"/>
  <c r="V246" i="1"/>
  <c r="W246" i="1"/>
  <c r="X246" i="1"/>
  <c r="Y246" i="1"/>
  <c r="Z246" i="1"/>
  <c r="AA246" i="1"/>
  <c r="AB246" i="1"/>
  <c r="AC246" i="1"/>
  <c r="AE246" i="1"/>
  <c r="AF246" i="1"/>
  <c r="AG246" i="1"/>
  <c r="AH246" i="1"/>
  <c r="AI246" i="1"/>
  <c r="AJ246" i="1"/>
  <c r="AK246" i="1"/>
  <c r="AL246" i="1"/>
  <c r="AM246" i="1"/>
  <c r="AN246" i="1"/>
  <c r="AO246" i="1"/>
  <c r="AP246" i="1"/>
  <c r="AQ246" i="1"/>
  <c r="AR246" i="1"/>
  <c r="AS246" i="1"/>
  <c r="AT246" i="1"/>
  <c r="AU246" i="1"/>
  <c r="AV246" i="1"/>
  <c r="AW246" i="1"/>
  <c r="AX246" i="1"/>
  <c r="AY246" i="1"/>
  <c r="AZ246" i="1"/>
  <c r="BA246" i="1"/>
  <c r="BB246" i="1"/>
  <c r="BC246" i="1"/>
  <c r="BD246" i="1"/>
  <c r="BE246" i="1"/>
  <c r="BF246" i="1"/>
  <c r="BG246" i="1"/>
  <c r="BH246" i="1"/>
  <c r="BI246" i="1"/>
  <c r="BJ246" i="1"/>
  <c r="BK246" i="1"/>
  <c r="BL246" i="1"/>
  <c r="BM246" i="1"/>
  <c r="BN246" i="1"/>
  <c r="BO246" i="1"/>
  <c r="BP246" i="1"/>
  <c r="BQ246" i="1"/>
  <c r="U247" i="1"/>
  <c r="V247" i="1"/>
  <c r="W247" i="1"/>
  <c r="X247" i="1"/>
  <c r="Y247" i="1"/>
  <c r="Z247" i="1"/>
  <c r="AA247" i="1"/>
  <c r="AB247" i="1"/>
  <c r="AC247" i="1"/>
  <c r="AD247" i="1"/>
  <c r="AE247" i="1"/>
  <c r="AF247" i="1"/>
  <c r="AG247" i="1"/>
  <c r="AH247" i="1"/>
  <c r="AI247" i="1"/>
  <c r="AJ247" i="1"/>
  <c r="AK247" i="1"/>
  <c r="AL247" i="1"/>
  <c r="AM247" i="1"/>
  <c r="AN247" i="1"/>
  <c r="AO247" i="1"/>
  <c r="AP247" i="1"/>
  <c r="AQ247" i="1"/>
  <c r="AR247" i="1"/>
  <c r="AS247" i="1"/>
  <c r="AT247" i="1"/>
  <c r="AU247" i="1"/>
  <c r="AV247" i="1"/>
  <c r="AW247" i="1"/>
  <c r="AX247" i="1"/>
  <c r="AY247" i="1"/>
  <c r="AZ247" i="1"/>
  <c r="BA247" i="1"/>
  <c r="BB247" i="1"/>
  <c r="BC247" i="1"/>
  <c r="BD247" i="1"/>
  <c r="BE247" i="1"/>
  <c r="BF247" i="1"/>
  <c r="BG247" i="1"/>
  <c r="BH247" i="1"/>
  <c r="BI247" i="1"/>
  <c r="BJ247" i="1"/>
  <c r="BK247" i="1"/>
  <c r="BL247" i="1"/>
  <c r="BM247" i="1"/>
  <c r="BN247" i="1"/>
  <c r="BO247" i="1"/>
  <c r="BP247" i="1"/>
  <c r="BQ247" i="1"/>
  <c r="U251" i="1"/>
  <c r="V251" i="1"/>
  <c r="W251" i="1"/>
  <c r="X251" i="1"/>
  <c r="Y251" i="1"/>
  <c r="Z251" i="1"/>
  <c r="AA251" i="1"/>
  <c r="AB251" i="1"/>
  <c r="AC251" i="1"/>
  <c r="AD251" i="1"/>
  <c r="AE251" i="1"/>
  <c r="AF251" i="1"/>
  <c r="AG251" i="1"/>
  <c r="AH251" i="1"/>
  <c r="AI251" i="1"/>
  <c r="AJ251" i="1"/>
  <c r="AK251" i="1"/>
  <c r="AL251" i="1"/>
  <c r="AM251" i="1"/>
  <c r="AN251" i="1"/>
  <c r="AO251" i="1"/>
  <c r="AP251" i="1"/>
  <c r="AQ251" i="1"/>
  <c r="AR251" i="1"/>
  <c r="AS251" i="1"/>
  <c r="AT251" i="1"/>
  <c r="AU251" i="1"/>
  <c r="AV251" i="1"/>
  <c r="AW251" i="1"/>
  <c r="AX251" i="1"/>
  <c r="AY251" i="1"/>
  <c r="BA251" i="1"/>
  <c r="BB251" i="1"/>
  <c r="BC251" i="1"/>
  <c r="BD251" i="1"/>
  <c r="BE251" i="1"/>
  <c r="BF251" i="1"/>
  <c r="BG251" i="1"/>
  <c r="BH251" i="1"/>
  <c r="BI251" i="1"/>
  <c r="BJ251" i="1"/>
  <c r="BK251" i="1"/>
  <c r="BL251" i="1"/>
  <c r="BM251" i="1"/>
  <c r="BN251" i="1"/>
  <c r="BO251" i="1"/>
  <c r="BP251" i="1"/>
  <c r="BQ251" i="1"/>
  <c r="U252" i="1"/>
  <c r="V252" i="1"/>
  <c r="W252" i="1"/>
  <c r="X252" i="1"/>
  <c r="Y252" i="1"/>
  <c r="Z252" i="1"/>
  <c r="AA252" i="1"/>
  <c r="AB252" i="1"/>
  <c r="AC252" i="1"/>
  <c r="AD252" i="1"/>
  <c r="AE252" i="1"/>
  <c r="AF252" i="1"/>
  <c r="AG252" i="1"/>
  <c r="AH252" i="1"/>
  <c r="AI252" i="1"/>
  <c r="AJ252" i="1"/>
  <c r="AL252" i="1"/>
  <c r="AM252" i="1"/>
  <c r="AN252" i="1"/>
  <c r="AO252" i="1"/>
  <c r="AP252" i="1"/>
  <c r="AQ252" i="1"/>
  <c r="AR252" i="1"/>
  <c r="AS252" i="1"/>
  <c r="AT252" i="1"/>
  <c r="AU252" i="1"/>
  <c r="AV252" i="1"/>
  <c r="AW252" i="1"/>
  <c r="AX252" i="1"/>
  <c r="AY252" i="1"/>
  <c r="AZ252" i="1"/>
  <c r="BA252" i="1"/>
  <c r="BB252" i="1"/>
  <c r="BC252" i="1"/>
  <c r="BD252" i="1"/>
  <c r="BE252" i="1"/>
  <c r="BF252" i="1"/>
  <c r="BG252" i="1"/>
  <c r="BH252" i="1"/>
  <c r="BI252" i="1"/>
  <c r="BJ252" i="1"/>
  <c r="BK252" i="1"/>
  <c r="BL252" i="1"/>
  <c r="BM252" i="1"/>
  <c r="BN252" i="1"/>
  <c r="BO252" i="1"/>
  <c r="BP252" i="1"/>
  <c r="BQ252" i="1"/>
  <c r="U258" i="1"/>
  <c r="V258" i="1"/>
  <c r="W258" i="1"/>
  <c r="X258" i="1"/>
  <c r="Y258" i="1"/>
  <c r="Z258" i="1"/>
  <c r="AA258" i="1"/>
  <c r="AB258" i="1"/>
  <c r="AC258" i="1"/>
  <c r="AD258" i="1"/>
  <c r="AE258" i="1"/>
  <c r="AF258" i="1"/>
  <c r="AG258" i="1"/>
  <c r="AH258" i="1"/>
  <c r="AI258" i="1"/>
  <c r="AJ258" i="1"/>
  <c r="AK258" i="1"/>
  <c r="AL258" i="1"/>
  <c r="AM258" i="1"/>
  <c r="AN258" i="1"/>
  <c r="AO258" i="1"/>
  <c r="AP258" i="1"/>
  <c r="AQ258" i="1"/>
  <c r="AR258" i="1"/>
  <c r="AS258" i="1"/>
  <c r="AT258" i="1"/>
  <c r="AU258" i="1"/>
  <c r="AV258" i="1"/>
  <c r="AW258" i="1"/>
  <c r="AX258" i="1"/>
  <c r="AY258" i="1"/>
  <c r="AZ258" i="1"/>
  <c r="BB258" i="1"/>
  <c r="BC258" i="1"/>
  <c r="BD258" i="1"/>
  <c r="BE258" i="1"/>
  <c r="BF258" i="1"/>
  <c r="BG258" i="1"/>
  <c r="BH258" i="1"/>
  <c r="BI258" i="1"/>
  <c r="BJ258" i="1"/>
  <c r="BK258" i="1"/>
  <c r="BL258" i="1"/>
  <c r="BM258" i="1"/>
  <c r="BN258" i="1"/>
  <c r="BO258" i="1"/>
  <c r="BP258" i="1"/>
  <c r="BQ258" i="1"/>
  <c r="U259" i="1"/>
  <c r="V259" i="1"/>
  <c r="W259" i="1"/>
  <c r="X259" i="1"/>
  <c r="Y259" i="1"/>
  <c r="Z259" i="1"/>
  <c r="AA259" i="1"/>
  <c r="AB259" i="1"/>
  <c r="AC259" i="1"/>
  <c r="AD259" i="1"/>
  <c r="AE259" i="1"/>
  <c r="AF259" i="1"/>
  <c r="AG259" i="1"/>
  <c r="AH259" i="1"/>
  <c r="AI259" i="1"/>
  <c r="AJ259" i="1"/>
  <c r="AK259" i="1"/>
  <c r="AL259" i="1"/>
  <c r="AM259" i="1"/>
  <c r="AN259" i="1"/>
  <c r="AO259" i="1"/>
  <c r="AP259" i="1"/>
  <c r="AQ259" i="1"/>
  <c r="AR259" i="1"/>
  <c r="AS259" i="1"/>
  <c r="AT259" i="1"/>
  <c r="AU259" i="1"/>
  <c r="AV259" i="1"/>
  <c r="AW259" i="1"/>
  <c r="AX259" i="1"/>
  <c r="AY259" i="1"/>
  <c r="AZ259" i="1"/>
  <c r="BA259" i="1"/>
  <c r="BB259" i="1"/>
  <c r="BC259" i="1"/>
  <c r="BD259" i="1"/>
  <c r="BE259" i="1"/>
  <c r="BF259" i="1"/>
  <c r="BG259" i="1"/>
  <c r="BH259" i="1"/>
  <c r="BI259" i="1"/>
  <c r="BJ259" i="1"/>
  <c r="BK259" i="1"/>
  <c r="BL259" i="1"/>
  <c r="BM259" i="1"/>
  <c r="BN259" i="1"/>
  <c r="BO259" i="1"/>
  <c r="BP259" i="1"/>
  <c r="BQ259" i="1"/>
  <c r="U263" i="1"/>
  <c r="V263" i="1"/>
  <c r="W263" i="1"/>
  <c r="X263" i="1"/>
  <c r="Y263" i="1"/>
  <c r="Z263" i="1"/>
  <c r="AA263" i="1"/>
  <c r="AB263" i="1"/>
  <c r="AC263" i="1"/>
  <c r="AD263" i="1"/>
  <c r="AE263" i="1"/>
  <c r="AF263" i="1"/>
  <c r="AG263" i="1"/>
  <c r="AH263" i="1"/>
  <c r="AI263" i="1"/>
  <c r="AJ263" i="1"/>
  <c r="AK263" i="1"/>
  <c r="AM263" i="1"/>
  <c r="AN263" i="1"/>
  <c r="AO263" i="1"/>
  <c r="AP263" i="1"/>
  <c r="AQ263" i="1"/>
  <c r="AR263" i="1"/>
  <c r="AS263" i="1"/>
  <c r="AT263" i="1"/>
  <c r="AU263" i="1"/>
  <c r="AV263" i="1"/>
  <c r="AW263" i="1"/>
  <c r="AX263" i="1"/>
  <c r="AY263" i="1"/>
  <c r="AZ263" i="1"/>
  <c r="BA263" i="1"/>
  <c r="BB263" i="1"/>
  <c r="BC263" i="1"/>
  <c r="BD263" i="1"/>
  <c r="BE263" i="1"/>
  <c r="BF263" i="1"/>
  <c r="BG263" i="1"/>
  <c r="BH263" i="1"/>
  <c r="BI263" i="1"/>
  <c r="BJ263" i="1"/>
  <c r="BK263" i="1"/>
  <c r="BL263" i="1"/>
  <c r="BM263" i="1"/>
  <c r="BN263" i="1"/>
  <c r="BO263" i="1"/>
  <c r="BP263" i="1"/>
  <c r="BQ263" i="1"/>
  <c r="U264" i="1"/>
  <c r="V264" i="1"/>
  <c r="W264" i="1"/>
  <c r="X264" i="1"/>
  <c r="Y264" i="1"/>
  <c r="Z264" i="1"/>
  <c r="AA264" i="1"/>
  <c r="AB264" i="1"/>
  <c r="AC264" i="1"/>
  <c r="AD264" i="1"/>
  <c r="AE264" i="1"/>
  <c r="AF264" i="1"/>
  <c r="AG264" i="1"/>
  <c r="AH264" i="1"/>
  <c r="AI264" i="1"/>
  <c r="AJ264" i="1"/>
  <c r="AK264" i="1"/>
  <c r="AL264" i="1"/>
  <c r="AM264" i="1"/>
  <c r="AN264" i="1"/>
  <c r="AO264" i="1"/>
  <c r="AP264" i="1"/>
  <c r="AQ264" i="1"/>
  <c r="AR264" i="1"/>
  <c r="AS264" i="1"/>
  <c r="AT264" i="1"/>
  <c r="AU264" i="1"/>
  <c r="AV264" i="1"/>
  <c r="AW264" i="1"/>
  <c r="AX264" i="1"/>
  <c r="AY264" i="1"/>
  <c r="AZ264" i="1"/>
  <c r="BA264" i="1"/>
  <c r="BB264" i="1"/>
  <c r="BC264" i="1"/>
  <c r="BD264" i="1"/>
  <c r="BE264" i="1"/>
  <c r="BF264" i="1"/>
  <c r="BG264" i="1"/>
  <c r="BH264" i="1"/>
  <c r="BI264" i="1"/>
  <c r="BJ264" i="1"/>
  <c r="BK264" i="1"/>
  <c r="BL264" i="1"/>
  <c r="BM264" i="1"/>
  <c r="BN264" i="1"/>
  <c r="BO264" i="1"/>
  <c r="BP264" i="1"/>
  <c r="BQ264" i="1"/>
  <c r="U268" i="1"/>
  <c r="V268" i="1"/>
  <c r="W268" i="1"/>
  <c r="X268" i="1"/>
  <c r="Y268" i="1"/>
  <c r="Z268" i="1"/>
  <c r="AA268" i="1"/>
  <c r="AB268" i="1"/>
  <c r="AC268" i="1"/>
  <c r="AD268" i="1"/>
  <c r="AE268" i="1"/>
  <c r="AF268" i="1"/>
  <c r="AG268" i="1"/>
  <c r="AH268" i="1"/>
  <c r="AI268" i="1"/>
  <c r="AJ268" i="1"/>
  <c r="AK268" i="1"/>
  <c r="AL268" i="1"/>
  <c r="AM268" i="1"/>
  <c r="AN268" i="1"/>
  <c r="AO268" i="1"/>
  <c r="AP268" i="1"/>
  <c r="AQ268" i="1"/>
  <c r="AR268" i="1"/>
  <c r="AS268" i="1"/>
  <c r="AT268" i="1"/>
  <c r="AU268" i="1"/>
  <c r="AV268" i="1"/>
  <c r="AW268" i="1"/>
  <c r="AX268" i="1"/>
  <c r="AY268" i="1"/>
  <c r="AZ268" i="1"/>
  <c r="BB268" i="1"/>
  <c r="BC268" i="1"/>
  <c r="BD268" i="1"/>
  <c r="BE268" i="1"/>
  <c r="BF268" i="1"/>
  <c r="BG268" i="1"/>
  <c r="BH268" i="1"/>
  <c r="BI268" i="1"/>
  <c r="BJ268" i="1"/>
  <c r="BK268" i="1"/>
  <c r="BL268" i="1"/>
  <c r="BM268" i="1"/>
  <c r="BN268" i="1"/>
  <c r="BO268" i="1"/>
  <c r="BP268" i="1"/>
  <c r="BQ268" i="1"/>
  <c r="U269" i="1"/>
  <c r="V269" i="1"/>
  <c r="W269" i="1"/>
  <c r="X269" i="1"/>
  <c r="Y269" i="1"/>
  <c r="Z269" i="1"/>
  <c r="AA269" i="1"/>
  <c r="AB269" i="1"/>
  <c r="AC269" i="1"/>
  <c r="AD269" i="1"/>
  <c r="AE269" i="1"/>
  <c r="AF269" i="1"/>
  <c r="AG269" i="1"/>
  <c r="AH269" i="1"/>
  <c r="AI269" i="1"/>
  <c r="AJ269" i="1"/>
  <c r="AK269" i="1"/>
  <c r="AL269" i="1"/>
  <c r="AM269" i="1"/>
  <c r="AN269" i="1"/>
  <c r="AO269" i="1"/>
  <c r="AP269" i="1"/>
  <c r="AQ269" i="1"/>
  <c r="AR269" i="1"/>
  <c r="AS269" i="1"/>
  <c r="AT269" i="1"/>
  <c r="AU269" i="1"/>
  <c r="AV269" i="1"/>
  <c r="AW269" i="1"/>
  <c r="AX269" i="1"/>
  <c r="AY269" i="1"/>
  <c r="AZ269" i="1"/>
  <c r="BA269" i="1"/>
  <c r="BB269" i="1"/>
  <c r="BC269" i="1"/>
  <c r="BD269" i="1"/>
  <c r="BE269" i="1"/>
  <c r="BF269" i="1"/>
  <c r="BG269" i="1"/>
  <c r="BH269" i="1"/>
  <c r="BI269" i="1"/>
  <c r="BJ269" i="1"/>
  <c r="BK269" i="1"/>
  <c r="BL269" i="1"/>
  <c r="BM269" i="1"/>
  <c r="BN269" i="1"/>
  <c r="BO269" i="1"/>
  <c r="BP269" i="1"/>
  <c r="BQ269" i="1"/>
  <c r="U273" i="1"/>
  <c r="V273" i="1"/>
  <c r="W273" i="1"/>
  <c r="X273" i="1"/>
  <c r="Y273" i="1"/>
  <c r="Z273" i="1"/>
  <c r="AA273" i="1"/>
  <c r="AB273" i="1"/>
  <c r="AC273" i="1"/>
  <c r="AD273" i="1"/>
  <c r="AE273" i="1"/>
  <c r="AF273" i="1"/>
  <c r="AG273" i="1"/>
  <c r="AH273" i="1"/>
  <c r="AI273" i="1"/>
  <c r="AJ273" i="1"/>
  <c r="AK273" i="1"/>
  <c r="AL273" i="1"/>
  <c r="AM273" i="1"/>
  <c r="AN273" i="1"/>
  <c r="AO273" i="1"/>
  <c r="AP273" i="1"/>
  <c r="AQ273" i="1"/>
  <c r="AR273" i="1"/>
  <c r="AS273" i="1"/>
  <c r="AT273" i="1"/>
  <c r="AU273" i="1"/>
  <c r="AV273" i="1"/>
  <c r="AW273" i="1"/>
  <c r="AX273" i="1"/>
  <c r="AY273" i="1"/>
  <c r="AZ273" i="1"/>
  <c r="BB273" i="1"/>
  <c r="BC273" i="1"/>
  <c r="BD273" i="1"/>
  <c r="BE273" i="1"/>
  <c r="BF273" i="1"/>
  <c r="BG273" i="1"/>
  <c r="BH273" i="1"/>
  <c r="BI273" i="1"/>
  <c r="BJ273" i="1"/>
  <c r="BK273" i="1"/>
  <c r="BL273" i="1"/>
  <c r="BM273" i="1"/>
  <c r="BN273" i="1"/>
  <c r="BO273" i="1"/>
  <c r="BP273" i="1"/>
  <c r="BQ273" i="1"/>
  <c r="U274" i="1"/>
  <c r="V274" i="1"/>
  <c r="W274" i="1"/>
  <c r="X274" i="1"/>
  <c r="Y274" i="1"/>
  <c r="Z274" i="1"/>
  <c r="AA274" i="1"/>
  <c r="AB274" i="1"/>
  <c r="AC274" i="1"/>
  <c r="AD274" i="1"/>
  <c r="AE274" i="1"/>
  <c r="AF274" i="1"/>
  <c r="AG274" i="1"/>
  <c r="AH274" i="1"/>
  <c r="AI274" i="1"/>
  <c r="AJ274" i="1"/>
  <c r="AK274" i="1"/>
  <c r="AL274" i="1"/>
  <c r="AM274" i="1"/>
  <c r="AN274" i="1"/>
  <c r="AO274" i="1"/>
  <c r="AP274" i="1"/>
  <c r="AQ274" i="1"/>
  <c r="AR274" i="1"/>
  <c r="AS274" i="1"/>
  <c r="AT274" i="1"/>
  <c r="AU274" i="1"/>
  <c r="AV274" i="1"/>
  <c r="AW274" i="1"/>
  <c r="AX274" i="1"/>
  <c r="AY274" i="1"/>
  <c r="AZ274" i="1"/>
  <c r="BA274" i="1"/>
  <c r="BB274" i="1"/>
  <c r="BC274" i="1"/>
  <c r="BD274" i="1"/>
  <c r="BE274" i="1"/>
  <c r="BF274" i="1"/>
  <c r="BG274" i="1"/>
  <c r="BH274" i="1"/>
  <c r="BI274" i="1"/>
  <c r="BJ274" i="1"/>
  <c r="BK274" i="1"/>
  <c r="BL274" i="1"/>
  <c r="BM274" i="1"/>
  <c r="BN274" i="1"/>
  <c r="BO274" i="1"/>
  <c r="BP274" i="1"/>
  <c r="BQ274" i="1"/>
  <c r="U278" i="1"/>
  <c r="V278" i="1"/>
  <c r="W278" i="1"/>
  <c r="X278" i="1"/>
  <c r="Y278" i="1"/>
  <c r="Z278" i="1"/>
  <c r="AA278" i="1"/>
  <c r="AB278" i="1"/>
  <c r="AC278" i="1"/>
  <c r="AD278" i="1"/>
  <c r="AE278" i="1"/>
  <c r="AF278" i="1"/>
  <c r="AG278" i="1"/>
  <c r="AH278" i="1"/>
  <c r="AI278" i="1"/>
  <c r="AJ278" i="1"/>
  <c r="AK278" i="1"/>
  <c r="AL278" i="1"/>
  <c r="AM278" i="1"/>
  <c r="AN278" i="1"/>
  <c r="AO278" i="1"/>
  <c r="AP278" i="1"/>
  <c r="AQ278" i="1"/>
  <c r="AR278" i="1"/>
  <c r="AS278" i="1"/>
  <c r="AT278" i="1"/>
  <c r="AU278" i="1"/>
  <c r="AV278" i="1"/>
  <c r="AW278" i="1"/>
  <c r="AX278" i="1"/>
  <c r="AY278" i="1"/>
  <c r="AZ278" i="1"/>
  <c r="BB278" i="1"/>
  <c r="BC278" i="1"/>
  <c r="BD278" i="1"/>
  <c r="BE278" i="1"/>
  <c r="BF278" i="1"/>
  <c r="BG278" i="1"/>
  <c r="BH278" i="1"/>
  <c r="BI278" i="1"/>
  <c r="BJ278" i="1"/>
  <c r="BK278" i="1"/>
  <c r="BL278" i="1"/>
  <c r="BM278" i="1"/>
  <c r="BN278" i="1"/>
  <c r="BO278" i="1"/>
  <c r="BP278" i="1"/>
  <c r="BQ278" i="1"/>
  <c r="U279" i="1"/>
  <c r="V279" i="1"/>
  <c r="W279" i="1"/>
  <c r="X279" i="1"/>
  <c r="Y279" i="1"/>
  <c r="Z279" i="1"/>
  <c r="AA279" i="1"/>
  <c r="AB279" i="1"/>
  <c r="AC279" i="1"/>
  <c r="AD279" i="1"/>
  <c r="AE279" i="1"/>
  <c r="AF279" i="1"/>
  <c r="AG279" i="1"/>
  <c r="AH279" i="1"/>
  <c r="AI279" i="1"/>
  <c r="AJ279" i="1"/>
  <c r="AK279" i="1"/>
  <c r="AL279" i="1"/>
  <c r="AM279" i="1"/>
  <c r="AN279" i="1"/>
  <c r="AO279" i="1"/>
  <c r="AP279" i="1"/>
  <c r="AQ279" i="1"/>
  <c r="AR279" i="1"/>
  <c r="AS279" i="1"/>
  <c r="AT279" i="1"/>
  <c r="AU279" i="1"/>
  <c r="AV279" i="1"/>
  <c r="AW279" i="1"/>
  <c r="AX279" i="1"/>
  <c r="AY279" i="1"/>
  <c r="AZ279" i="1"/>
  <c r="BA279" i="1"/>
  <c r="BB279" i="1"/>
  <c r="BC279" i="1"/>
  <c r="BD279" i="1"/>
  <c r="BE279" i="1"/>
  <c r="BF279" i="1"/>
  <c r="BG279" i="1"/>
  <c r="BH279" i="1"/>
  <c r="BI279" i="1"/>
  <c r="BJ279" i="1"/>
  <c r="BK279" i="1"/>
  <c r="BL279" i="1"/>
  <c r="BM279" i="1"/>
  <c r="BN279" i="1"/>
  <c r="BO279" i="1"/>
  <c r="BP279" i="1"/>
  <c r="BQ279" i="1"/>
  <c r="U283" i="1"/>
  <c r="V283" i="1"/>
  <c r="W283" i="1"/>
  <c r="X283" i="1"/>
  <c r="Y283" i="1"/>
  <c r="Z283" i="1"/>
  <c r="AA283" i="1"/>
  <c r="AB283" i="1"/>
  <c r="AC283" i="1"/>
  <c r="AD283" i="1"/>
  <c r="AE283" i="1"/>
  <c r="AF283" i="1"/>
  <c r="AG283" i="1"/>
  <c r="AH283" i="1"/>
  <c r="AI283" i="1"/>
  <c r="AJ283" i="1"/>
  <c r="AK283" i="1"/>
  <c r="AL283" i="1"/>
  <c r="AM283" i="1"/>
  <c r="AN283" i="1"/>
  <c r="AO283" i="1"/>
  <c r="AP283" i="1"/>
  <c r="AQ283" i="1"/>
  <c r="AR283" i="1"/>
  <c r="AS283" i="1"/>
  <c r="AT283" i="1"/>
  <c r="AU283" i="1"/>
  <c r="AV283" i="1"/>
  <c r="AW283" i="1"/>
  <c r="AX283" i="1"/>
  <c r="AY283" i="1"/>
  <c r="AZ283" i="1"/>
  <c r="BA283" i="1"/>
  <c r="BB283" i="1"/>
  <c r="BC283" i="1"/>
  <c r="BD283" i="1"/>
  <c r="BE283" i="1"/>
  <c r="BF283" i="1"/>
  <c r="BG283" i="1"/>
  <c r="BH283" i="1"/>
  <c r="BI283" i="1"/>
  <c r="BJ283" i="1"/>
  <c r="BK283" i="1"/>
  <c r="BL283" i="1"/>
  <c r="BM283" i="1"/>
  <c r="BN283" i="1"/>
  <c r="BO283" i="1"/>
  <c r="BP283" i="1"/>
  <c r="BQ283" i="1"/>
  <c r="U284" i="1"/>
  <c r="V284" i="1"/>
  <c r="W284" i="1"/>
  <c r="X284" i="1"/>
  <c r="Y284" i="1"/>
  <c r="Z284" i="1"/>
  <c r="AA284" i="1"/>
  <c r="AB284" i="1"/>
  <c r="AC284" i="1"/>
  <c r="AD284" i="1"/>
  <c r="AE284" i="1"/>
  <c r="AF284" i="1"/>
  <c r="AG284" i="1"/>
  <c r="AH284" i="1"/>
  <c r="AI284" i="1"/>
  <c r="AJ284" i="1"/>
  <c r="AK284" i="1"/>
  <c r="AL284" i="1"/>
  <c r="AM284" i="1"/>
  <c r="AN284" i="1"/>
  <c r="AO284" i="1"/>
  <c r="AP284" i="1"/>
  <c r="AQ284" i="1"/>
  <c r="AR284" i="1"/>
  <c r="AS284" i="1"/>
  <c r="AT284" i="1"/>
  <c r="AU284" i="1"/>
  <c r="AV284" i="1"/>
  <c r="AW284" i="1"/>
  <c r="AX284" i="1"/>
  <c r="AY284" i="1"/>
  <c r="AZ284" i="1"/>
  <c r="BA284" i="1"/>
  <c r="BB284" i="1"/>
  <c r="BC284" i="1"/>
  <c r="BD284" i="1"/>
  <c r="BE284" i="1"/>
  <c r="BF284" i="1"/>
  <c r="BG284" i="1"/>
  <c r="BH284" i="1"/>
  <c r="BI284" i="1"/>
  <c r="BJ284" i="1"/>
  <c r="BK284" i="1"/>
  <c r="BL284" i="1"/>
  <c r="BM284" i="1"/>
  <c r="BN284" i="1"/>
  <c r="BO284" i="1"/>
  <c r="BP284" i="1"/>
  <c r="BQ284" i="1"/>
  <c r="U285" i="1"/>
  <c r="V285" i="1"/>
  <c r="W285" i="1"/>
  <c r="X285" i="1"/>
  <c r="Y285" i="1"/>
  <c r="Z285" i="1"/>
  <c r="AA285" i="1"/>
  <c r="AB285" i="1"/>
  <c r="AC285" i="1"/>
  <c r="AD285" i="1"/>
  <c r="AE285" i="1"/>
  <c r="AF285" i="1"/>
  <c r="AG285" i="1"/>
  <c r="AH285" i="1"/>
  <c r="AI285" i="1"/>
  <c r="AJ285" i="1"/>
  <c r="AK285" i="1"/>
  <c r="AL285" i="1"/>
  <c r="AM285" i="1"/>
  <c r="AN285" i="1"/>
  <c r="AO285" i="1"/>
  <c r="AP285" i="1"/>
  <c r="AQ285" i="1"/>
  <c r="AR285" i="1"/>
  <c r="AS285" i="1"/>
  <c r="AT285" i="1"/>
  <c r="AU285" i="1"/>
  <c r="AV285" i="1"/>
  <c r="AW285" i="1"/>
  <c r="AX285" i="1"/>
  <c r="AY285" i="1"/>
  <c r="AZ285" i="1"/>
  <c r="BA285" i="1"/>
  <c r="BB285" i="1"/>
  <c r="BC285" i="1"/>
  <c r="BD285" i="1"/>
  <c r="BE285" i="1"/>
  <c r="BF285" i="1"/>
  <c r="BG285" i="1"/>
  <c r="BH285" i="1"/>
  <c r="BI285" i="1"/>
  <c r="BJ285" i="1"/>
  <c r="BK285" i="1"/>
  <c r="BL285" i="1"/>
  <c r="BM285" i="1"/>
  <c r="BN285" i="1"/>
  <c r="BO285" i="1"/>
  <c r="BP285" i="1"/>
  <c r="BQ285" i="1"/>
  <c r="U289" i="1"/>
  <c r="V289" i="1"/>
  <c r="W289" i="1"/>
  <c r="X289" i="1"/>
  <c r="Y289" i="1"/>
  <c r="Z289" i="1"/>
  <c r="AA289" i="1"/>
  <c r="AB289" i="1"/>
  <c r="AC289" i="1"/>
  <c r="AD289" i="1"/>
  <c r="AE289" i="1"/>
  <c r="AF289" i="1"/>
  <c r="AG289" i="1"/>
  <c r="AH289" i="1"/>
  <c r="AI289" i="1"/>
  <c r="AJ289" i="1"/>
  <c r="AK289" i="1"/>
  <c r="AL289" i="1"/>
  <c r="AM289" i="1"/>
  <c r="AN289" i="1"/>
  <c r="AO289" i="1"/>
  <c r="AP289" i="1"/>
  <c r="AQ289" i="1"/>
  <c r="AR289" i="1"/>
  <c r="AS289" i="1"/>
  <c r="AT289" i="1"/>
  <c r="AU289" i="1"/>
  <c r="AV289" i="1"/>
  <c r="AW289" i="1"/>
  <c r="AX289" i="1"/>
  <c r="AY289" i="1"/>
  <c r="AZ289" i="1"/>
  <c r="BA289" i="1"/>
  <c r="BB289" i="1"/>
  <c r="BC289" i="1"/>
  <c r="BD289" i="1"/>
  <c r="BE289" i="1"/>
  <c r="BF289" i="1"/>
  <c r="BG289" i="1"/>
  <c r="BH289" i="1"/>
  <c r="BI289" i="1"/>
  <c r="BJ289" i="1"/>
  <c r="BK289" i="1"/>
  <c r="BL289" i="1"/>
  <c r="BM289" i="1"/>
  <c r="BN289" i="1"/>
  <c r="BO289" i="1"/>
  <c r="BP289" i="1"/>
  <c r="BQ289" i="1"/>
  <c r="U290" i="1"/>
  <c r="V290" i="1"/>
  <c r="W290" i="1"/>
  <c r="X290" i="1"/>
  <c r="Y290" i="1"/>
  <c r="Z290" i="1"/>
  <c r="AA290" i="1"/>
  <c r="AB290" i="1"/>
  <c r="AC290" i="1"/>
  <c r="AD290" i="1"/>
  <c r="AE290" i="1"/>
  <c r="AF290" i="1"/>
  <c r="AG290" i="1"/>
  <c r="AH290" i="1"/>
  <c r="AI290" i="1"/>
  <c r="AJ290" i="1"/>
  <c r="AK290" i="1"/>
  <c r="AL290" i="1"/>
  <c r="AM290" i="1"/>
  <c r="AN290" i="1"/>
  <c r="AO290" i="1"/>
  <c r="AP290" i="1"/>
  <c r="AQ290" i="1"/>
  <c r="AR290" i="1"/>
  <c r="AS290" i="1"/>
  <c r="AT290" i="1"/>
  <c r="AU290" i="1"/>
  <c r="AV290" i="1"/>
  <c r="AW290" i="1"/>
  <c r="AX290" i="1"/>
  <c r="AY290" i="1"/>
  <c r="AZ290" i="1"/>
  <c r="BA290" i="1"/>
  <c r="BB290" i="1"/>
  <c r="BC290" i="1"/>
  <c r="BD290" i="1"/>
  <c r="BE290" i="1"/>
  <c r="BF290" i="1"/>
  <c r="BG290" i="1"/>
  <c r="BH290" i="1"/>
  <c r="BI290" i="1"/>
  <c r="BJ290" i="1"/>
  <c r="BK290" i="1"/>
  <c r="BL290" i="1"/>
  <c r="BM290" i="1"/>
  <c r="BN290" i="1"/>
  <c r="BO290" i="1"/>
  <c r="BP290" i="1"/>
  <c r="BQ290" i="1"/>
  <c r="U291" i="1"/>
  <c r="V291" i="1"/>
  <c r="W291" i="1"/>
  <c r="X291" i="1"/>
  <c r="Y291" i="1"/>
  <c r="Z291" i="1"/>
  <c r="AA291" i="1"/>
  <c r="AB291" i="1"/>
  <c r="AC291" i="1"/>
  <c r="AD291" i="1"/>
  <c r="AE291" i="1"/>
  <c r="AF291" i="1"/>
  <c r="AG291" i="1"/>
  <c r="AH291" i="1"/>
  <c r="AI291" i="1"/>
  <c r="AJ291" i="1"/>
  <c r="AK291" i="1"/>
  <c r="AL291" i="1"/>
  <c r="AM291" i="1"/>
  <c r="AN291" i="1"/>
  <c r="AO291" i="1"/>
  <c r="AP291" i="1"/>
  <c r="AQ291" i="1"/>
  <c r="AR291" i="1"/>
  <c r="AS291" i="1"/>
  <c r="AT291" i="1"/>
  <c r="AU291" i="1"/>
  <c r="AV291" i="1"/>
  <c r="AW291" i="1"/>
  <c r="AX291" i="1"/>
  <c r="AY291" i="1"/>
  <c r="AZ291" i="1"/>
  <c r="BA291" i="1"/>
  <c r="BB291" i="1"/>
  <c r="BC291" i="1"/>
  <c r="BD291" i="1"/>
  <c r="BE291" i="1"/>
  <c r="BF291" i="1"/>
  <c r="BG291" i="1"/>
  <c r="BH291" i="1"/>
  <c r="BI291" i="1"/>
  <c r="BJ291" i="1"/>
  <c r="BK291" i="1"/>
  <c r="BL291" i="1"/>
  <c r="BM291" i="1"/>
  <c r="BN291" i="1"/>
  <c r="BO291" i="1"/>
  <c r="BP291" i="1"/>
  <c r="BQ291" i="1"/>
  <c r="U295" i="1"/>
  <c r="V295" i="1"/>
  <c r="W295" i="1"/>
  <c r="X295" i="1"/>
  <c r="Y295" i="1"/>
  <c r="Z295" i="1"/>
  <c r="AA295" i="1"/>
  <c r="AB295" i="1"/>
  <c r="AC295" i="1"/>
  <c r="AD295" i="1"/>
  <c r="AE295" i="1"/>
  <c r="AF295" i="1"/>
  <c r="AG295" i="1"/>
  <c r="AH295" i="1"/>
  <c r="AI295" i="1"/>
  <c r="AJ295" i="1"/>
  <c r="AK295" i="1"/>
  <c r="AL295" i="1"/>
  <c r="AM295" i="1"/>
  <c r="AN295" i="1"/>
  <c r="AO295" i="1"/>
  <c r="AP295" i="1"/>
  <c r="AQ295" i="1"/>
  <c r="AR295" i="1"/>
  <c r="AS295" i="1"/>
  <c r="AT295" i="1"/>
  <c r="AU295" i="1"/>
  <c r="AV295" i="1"/>
  <c r="AW295" i="1"/>
  <c r="AX295" i="1"/>
  <c r="AY295" i="1"/>
  <c r="AZ295" i="1"/>
  <c r="BA295" i="1"/>
  <c r="BB295" i="1"/>
  <c r="BC295" i="1"/>
  <c r="BD295" i="1"/>
  <c r="BE295" i="1"/>
  <c r="BF295" i="1"/>
  <c r="BG295" i="1"/>
  <c r="BH295" i="1"/>
  <c r="BI295" i="1"/>
  <c r="BJ295" i="1"/>
  <c r="BK295" i="1"/>
  <c r="BL295" i="1"/>
  <c r="BM295" i="1"/>
  <c r="BN295" i="1"/>
  <c r="BO295" i="1"/>
  <c r="BP295" i="1"/>
  <c r="BQ295" i="1"/>
  <c r="U296" i="1"/>
  <c r="V296" i="1"/>
  <c r="W296" i="1"/>
  <c r="X296" i="1"/>
  <c r="Y296" i="1"/>
  <c r="Z296" i="1"/>
  <c r="AA296" i="1"/>
  <c r="AB296" i="1"/>
  <c r="AC296" i="1"/>
  <c r="AD296" i="1"/>
  <c r="AE296" i="1"/>
  <c r="AF296" i="1"/>
  <c r="AG296" i="1"/>
  <c r="AH296" i="1"/>
  <c r="AI296" i="1"/>
  <c r="AJ296" i="1"/>
  <c r="AK296" i="1"/>
  <c r="AL296" i="1"/>
  <c r="AM296" i="1"/>
  <c r="AN296" i="1"/>
  <c r="AO296" i="1"/>
  <c r="AP296" i="1"/>
  <c r="AQ296" i="1"/>
  <c r="AR296" i="1"/>
  <c r="AS296" i="1"/>
  <c r="AT296" i="1"/>
  <c r="AU296" i="1"/>
  <c r="AV296" i="1"/>
  <c r="AW296" i="1"/>
  <c r="AX296" i="1"/>
  <c r="AY296" i="1"/>
  <c r="AZ296" i="1"/>
  <c r="BA296" i="1"/>
  <c r="BB296" i="1"/>
  <c r="BC296" i="1"/>
  <c r="BD296" i="1"/>
  <c r="BE296" i="1"/>
  <c r="BF296" i="1"/>
  <c r="BG296" i="1"/>
  <c r="BH296" i="1"/>
  <c r="BI296" i="1"/>
  <c r="BJ296" i="1"/>
  <c r="BK296" i="1"/>
  <c r="BL296" i="1"/>
  <c r="BM296" i="1"/>
  <c r="BN296" i="1"/>
  <c r="BO296" i="1"/>
  <c r="BP296" i="1"/>
  <c r="BQ296" i="1"/>
  <c r="U297" i="1"/>
  <c r="V297" i="1"/>
  <c r="W297" i="1"/>
  <c r="X297" i="1"/>
  <c r="Y297" i="1"/>
  <c r="Z297" i="1"/>
  <c r="AA297" i="1"/>
  <c r="AB297" i="1"/>
  <c r="AC297" i="1"/>
  <c r="AD297" i="1"/>
  <c r="AE297" i="1"/>
  <c r="AF297" i="1"/>
  <c r="AG297" i="1"/>
  <c r="AH297" i="1"/>
  <c r="AI297" i="1"/>
  <c r="AJ297" i="1"/>
  <c r="AK297" i="1"/>
  <c r="AL297" i="1"/>
  <c r="AM297" i="1"/>
  <c r="AN297" i="1"/>
  <c r="AO297" i="1"/>
  <c r="AP297" i="1"/>
  <c r="AQ297" i="1"/>
  <c r="AR297" i="1"/>
  <c r="AS297" i="1"/>
  <c r="AT297" i="1"/>
  <c r="AU297" i="1"/>
  <c r="AV297" i="1"/>
  <c r="AW297" i="1"/>
  <c r="AX297" i="1"/>
  <c r="AY297" i="1"/>
  <c r="AZ297" i="1"/>
  <c r="BA297" i="1"/>
  <c r="BB297" i="1"/>
  <c r="BC297" i="1"/>
  <c r="BD297" i="1"/>
  <c r="BE297" i="1"/>
  <c r="BF297" i="1"/>
  <c r="BG297" i="1"/>
  <c r="BH297" i="1"/>
  <c r="BI297" i="1"/>
  <c r="BJ297" i="1"/>
  <c r="BK297" i="1"/>
  <c r="BL297" i="1"/>
  <c r="BM297" i="1"/>
  <c r="BN297" i="1"/>
  <c r="BO297" i="1"/>
  <c r="BP297" i="1"/>
  <c r="BQ297" i="1"/>
  <c r="U301" i="1"/>
  <c r="V301" i="1"/>
  <c r="W301" i="1"/>
  <c r="X301" i="1"/>
  <c r="Y301" i="1"/>
  <c r="Z301" i="1"/>
  <c r="AA301" i="1"/>
  <c r="AB301" i="1"/>
  <c r="AC301" i="1"/>
  <c r="AD301" i="1"/>
  <c r="AE301" i="1"/>
  <c r="AF301" i="1"/>
  <c r="AG301" i="1"/>
  <c r="AH301" i="1"/>
  <c r="AI301" i="1"/>
  <c r="AJ301" i="1"/>
  <c r="AK301" i="1"/>
  <c r="AL301" i="1"/>
  <c r="AM301" i="1"/>
  <c r="AN301" i="1"/>
  <c r="AO301" i="1"/>
  <c r="AP301" i="1"/>
  <c r="AQ301" i="1"/>
  <c r="AR301" i="1"/>
  <c r="AS301" i="1"/>
  <c r="AT301" i="1"/>
  <c r="AU301" i="1"/>
  <c r="AV301" i="1"/>
  <c r="AW301" i="1"/>
  <c r="AX301" i="1"/>
  <c r="AY301" i="1"/>
  <c r="AZ301" i="1"/>
  <c r="BA301" i="1"/>
  <c r="BB301" i="1"/>
  <c r="BC301" i="1"/>
  <c r="BD301" i="1"/>
  <c r="BE301" i="1"/>
  <c r="BF301" i="1"/>
  <c r="BG301" i="1"/>
  <c r="BH301" i="1"/>
  <c r="BI301" i="1"/>
  <c r="BJ301" i="1"/>
  <c r="BK301" i="1"/>
  <c r="BL301" i="1"/>
  <c r="BM301" i="1"/>
  <c r="BN301" i="1"/>
  <c r="BO301" i="1"/>
  <c r="BP301" i="1"/>
  <c r="BQ301" i="1"/>
  <c r="U302" i="1"/>
  <c r="V302" i="1"/>
  <c r="W302" i="1"/>
  <c r="X302" i="1"/>
  <c r="Y302" i="1"/>
  <c r="Z302" i="1"/>
  <c r="AA302" i="1"/>
  <c r="AB302" i="1"/>
  <c r="AC302" i="1"/>
  <c r="AD302" i="1"/>
  <c r="AE302" i="1"/>
  <c r="AF302" i="1"/>
  <c r="AG302" i="1"/>
  <c r="AH302" i="1"/>
  <c r="AI302" i="1"/>
  <c r="AJ302" i="1"/>
  <c r="AK302" i="1"/>
  <c r="AL302" i="1"/>
  <c r="AM302" i="1"/>
  <c r="AN302" i="1"/>
  <c r="AO302" i="1"/>
  <c r="AP302" i="1"/>
  <c r="AQ302" i="1"/>
  <c r="AR302" i="1"/>
  <c r="AS302" i="1"/>
  <c r="AT302" i="1"/>
  <c r="AU302" i="1"/>
  <c r="AV302" i="1"/>
  <c r="AW302" i="1"/>
  <c r="AX302" i="1"/>
  <c r="AY302" i="1"/>
  <c r="AZ302" i="1"/>
  <c r="BA302" i="1"/>
  <c r="BB302" i="1"/>
  <c r="BC302" i="1"/>
  <c r="BD302" i="1"/>
  <c r="BE302" i="1"/>
  <c r="BF302" i="1"/>
  <c r="BG302" i="1"/>
  <c r="BH302" i="1"/>
  <c r="BI302" i="1"/>
  <c r="BJ302" i="1"/>
  <c r="BK302" i="1"/>
  <c r="BL302" i="1"/>
  <c r="BM302" i="1"/>
  <c r="BN302" i="1"/>
  <c r="BO302" i="1"/>
  <c r="BP302" i="1"/>
  <c r="BQ302" i="1"/>
  <c r="U303" i="1"/>
  <c r="V303" i="1"/>
  <c r="W303" i="1"/>
  <c r="X303" i="1"/>
  <c r="Y303" i="1"/>
  <c r="Z303" i="1"/>
  <c r="AA303" i="1"/>
  <c r="AB303" i="1"/>
  <c r="AC303" i="1"/>
  <c r="AD303" i="1"/>
  <c r="AE303" i="1"/>
  <c r="AF303" i="1"/>
  <c r="AG303" i="1"/>
  <c r="AH303" i="1"/>
  <c r="AI303" i="1"/>
  <c r="AJ303" i="1"/>
  <c r="AK303" i="1"/>
  <c r="AL303" i="1"/>
  <c r="AM303" i="1"/>
  <c r="AN303" i="1"/>
  <c r="AO303" i="1"/>
  <c r="AP303" i="1"/>
  <c r="AQ303" i="1"/>
  <c r="AR303" i="1"/>
  <c r="AS303" i="1"/>
  <c r="AT303" i="1"/>
  <c r="AU303" i="1"/>
  <c r="AV303" i="1"/>
  <c r="AW303" i="1"/>
  <c r="AX303" i="1"/>
  <c r="AY303" i="1"/>
  <c r="AZ303" i="1"/>
  <c r="BA303" i="1"/>
  <c r="BB303" i="1"/>
  <c r="BC303" i="1"/>
  <c r="BD303" i="1"/>
  <c r="BE303" i="1"/>
  <c r="BF303" i="1"/>
  <c r="BG303" i="1"/>
  <c r="BH303" i="1"/>
  <c r="BI303" i="1"/>
  <c r="BJ303" i="1"/>
  <c r="BK303" i="1"/>
  <c r="BL303" i="1"/>
  <c r="BM303" i="1"/>
  <c r="BN303" i="1"/>
  <c r="BO303" i="1"/>
  <c r="BP303" i="1"/>
  <c r="BQ303" i="1"/>
  <c r="U307" i="1"/>
  <c r="V307" i="1"/>
  <c r="W307" i="1"/>
  <c r="X307" i="1"/>
  <c r="Y307" i="1"/>
  <c r="Z307" i="1"/>
  <c r="AA307" i="1"/>
  <c r="AB307" i="1"/>
  <c r="AC307" i="1"/>
  <c r="AD307" i="1"/>
  <c r="AE307" i="1"/>
  <c r="AF307" i="1"/>
  <c r="AG307" i="1"/>
  <c r="AH307" i="1"/>
  <c r="AI307" i="1"/>
  <c r="AJ307" i="1"/>
  <c r="AK307" i="1"/>
  <c r="AL307" i="1"/>
  <c r="AM307" i="1"/>
  <c r="AN307" i="1"/>
  <c r="AO307" i="1"/>
  <c r="AP307" i="1"/>
  <c r="AQ307" i="1"/>
  <c r="AR307" i="1"/>
  <c r="AS307" i="1"/>
  <c r="AT307" i="1"/>
  <c r="AU307" i="1"/>
  <c r="AV307" i="1"/>
  <c r="AW307" i="1"/>
  <c r="AX307" i="1"/>
  <c r="AY307" i="1"/>
  <c r="AZ307" i="1"/>
  <c r="BA307" i="1"/>
  <c r="BB307" i="1"/>
  <c r="BC307" i="1"/>
  <c r="BD307" i="1"/>
  <c r="BE307" i="1"/>
  <c r="BF307" i="1"/>
  <c r="BG307" i="1"/>
  <c r="BH307" i="1"/>
  <c r="BI307" i="1"/>
  <c r="BJ307" i="1"/>
  <c r="BK307" i="1"/>
  <c r="BL307" i="1"/>
  <c r="BM307" i="1"/>
  <c r="BN307" i="1"/>
  <c r="BO307" i="1"/>
  <c r="BP307" i="1"/>
  <c r="BQ307" i="1"/>
  <c r="U308" i="1"/>
  <c r="V308" i="1"/>
  <c r="W308" i="1"/>
  <c r="X308" i="1"/>
  <c r="Y308" i="1"/>
  <c r="Z308" i="1"/>
  <c r="AA308" i="1"/>
  <c r="AB308" i="1"/>
  <c r="AC308" i="1"/>
  <c r="AD308" i="1"/>
  <c r="AE308" i="1"/>
  <c r="AF308" i="1"/>
  <c r="AG308" i="1"/>
  <c r="AH308" i="1"/>
  <c r="AI308" i="1"/>
  <c r="AJ308" i="1"/>
  <c r="AK308" i="1"/>
  <c r="AL308" i="1"/>
  <c r="AM308" i="1"/>
  <c r="AN308" i="1"/>
  <c r="AO308" i="1"/>
  <c r="AP308" i="1"/>
  <c r="AQ308" i="1"/>
  <c r="AR308" i="1"/>
  <c r="AS308" i="1"/>
  <c r="AT308" i="1"/>
  <c r="AU308" i="1"/>
  <c r="AV308" i="1"/>
  <c r="AW308" i="1"/>
  <c r="AX308" i="1"/>
  <c r="AY308" i="1"/>
  <c r="AZ308" i="1"/>
  <c r="BA308" i="1"/>
  <c r="BB308" i="1"/>
  <c r="BC308" i="1"/>
  <c r="BD308" i="1"/>
  <c r="BE308" i="1"/>
  <c r="BF308" i="1"/>
  <c r="BG308" i="1"/>
  <c r="BH308" i="1"/>
  <c r="BI308" i="1"/>
  <c r="BJ308" i="1"/>
  <c r="BK308" i="1"/>
  <c r="BL308" i="1"/>
  <c r="BM308" i="1"/>
  <c r="BN308" i="1"/>
  <c r="BO308" i="1"/>
  <c r="BP308" i="1"/>
  <c r="BQ308" i="1"/>
  <c r="U309" i="1"/>
  <c r="V309" i="1"/>
  <c r="W309" i="1"/>
  <c r="X309" i="1"/>
  <c r="Y309" i="1"/>
  <c r="Z309" i="1"/>
  <c r="AA309" i="1"/>
  <c r="AB309" i="1"/>
  <c r="AC309" i="1"/>
  <c r="AD309" i="1"/>
  <c r="AE309" i="1"/>
  <c r="AF309" i="1"/>
  <c r="AG309" i="1"/>
  <c r="AH309" i="1"/>
  <c r="AI309" i="1"/>
  <c r="AJ309" i="1"/>
  <c r="AK309" i="1"/>
  <c r="AL309" i="1"/>
  <c r="AM309" i="1"/>
  <c r="AN309" i="1"/>
  <c r="AO309" i="1"/>
  <c r="AP309" i="1"/>
  <c r="AQ309" i="1"/>
  <c r="AR309" i="1"/>
  <c r="AS309" i="1"/>
  <c r="AT309" i="1"/>
  <c r="AU309" i="1"/>
  <c r="AV309" i="1"/>
  <c r="AW309" i="1"/>
  <c r="AX309" i="1"/>
  <c r="AY309" i="1"/>
  <c r="AZ309" i="1"/>
  <c r="BA309" i="1"/>
  <c r="BB309" i="1"/>
  <c r="BC309" i="1"/>
  <c r="BD309" i="1"/>
  <c r="BE309" i="1"/>
  <c r="BF309" i="1"/>
  <c r="BG309" i="1"/>
  <c r="BH309" i="1"/>
  <c r="BI309" i="1"/>
  <c r="BJ309" i="1"/>
  <c r="BK309" i="1"/>
  <c r="BL309" i="1"/>
  <c r="BM309" i="1"/>
  <c r="BN309" i="1"/>
  <c r="BO309" i="1"/>
  <c r="BP309" i="1"/>
  <c r="BQ309" i="1"/>
  <c r="U313" i="1"/>
  <c r="V313" i="1"/>
  <c r="W313" i="1"/>
  <c r="X313" i="1"/>
  <c r="Y313" i="1"/>
  <c r="Z313" i="1"/>
  <c r="AA313" i="1"/>
  <c r="AB313" i="1"/>
  <c r="AC313" i="1"/>
  <c r="AD313" i="1"/>
  <c r="AE313" i="1"/>
  <c r="AF313" i="1"/>
  <c r="AG313" i="1"/>
  <c r="AH313" i="1"/>
  <c r="AI313" i="1"/>
  <c r="AJ313" i="1"/>
  <c r="AK313" i="1"/>
  <c r="AL313" i="1"/>
  <c r="AM313" i="1"/>
  <c r="AN313" i="1"/>
  <c r="AO313" i="1"/>
  <c r="AP313" i="1"/>
  <c r="AQ313" i="1"/>
  <c r="AR313" i="1"/>
  <c r="AS313" i="1"/>
  <c r="AT313" i="1"/>
  <c r="AU313" i="1"/>
  <c r="AV313" i="1"/>
  <c r="AW313" i="1"/>
  <c r="AX313" i="1"/>
  <c r="AY313" i="1"/>
  <c r="AZ313" i="1"/>
  <c r="BA313" i="1"/>
  <c r="BB313" i="1"/>
  <c r="BC313" i="1"/>
  <c r="BD313" i="1"/>
  <c r="BE313" i="1"/>
  <c r="BF313" i="1"/>
  <c r="BG313" i="1"/>
  <c r="BH313" i="1"/>
  <c r="BI313" i="1"/>
  <c r="BJ313" i="1"/>
  <c r="BK313" i="1"/>
  <c r="BL313" i="1"/>
  <c r="BM313" i="1"/>
  <c r="BN313" i="1"/>
  <c r="BO313" i="1"/>
  <c r="BP313" i="1"/>
  <c r="BQ313" i="1"/>
  <c r="U314" i="1"/>
  <c r="V314" i="1"/>
  <c r="W314" i="1"/>
  <c r="X314" i="1"/>
  <c r="Y314" i="1"/>
  <c r="Z314" i="1"/>
  <c r="AA314" i="1"/>
  <c r="AB314" i="1"/>
  <c r="AC314" i="1"/>
  <c r="AD314" i="1"/>
  <c r="AE314" i="1"/>
  <c r="AF314" i="1"/>
  <c r="AG314" i="1"/>
  <c r="AH314" i="1"/>
  <c r="AI314" i="1"/>
  <c r="AJ314" i="1"/>
  <c r="AK314" i="1"/>
  <c r="AL314" i="1"/>
  <c r="AM314" i="1"/>
  <c r="AN314" i="1"/>
  <c r="AO314" i="1"/>
  <c r="AP314" i="1"/>
  <c r="AQ314" i="1"/>
  <c r="AR314" i="1"/>
  <c r="AS314" i="1"/>
  <c r="AT314" i="1"/>
  <c r="AU314" i="1"/>
  <c r="AV314" i="1"/>
  <c r="AW314" i="1"/>
  <c r="AX314" i="1"/>
  <c r="AY314" i="1"/>
  <c r="AZ314" i="1"/>
  <c r="BA314" i="1"/>
  <c r="BB314" i="1"/>
  <c r="BC314" i="1"/>
  <c r="BD314" i="1"/>
  <c r="BE314" i="1"/>
  <c r="BF314" i="1"/>
  <c r="BG314" i="1"/>
  <c r="BH314" i="1"/>
  <c r="BI314" i="1"/>
  <c r="BJ314" i="1"/>
  <c r="BK314" i="1"/>
  <c r="BL314" i="1"/>
  <c r="BM314" i="1"/>
  <c r="BN314" i="1"/>
  <c r="BO314" i="1"/>
  <c r="BP314" i="1"/>
  <c r="BQ314" i="1"/>
  <c r="U315" i="1"/>
  <c r="V315" i="1"/>
  <c r="W315" i="1"/>
  <c r="X315" i="1"/>
  <c r="Y315" i="1"/>
  <c r="Z315" i="1"/>
  <c r="AA315" i="1"/>
  <c r="AB315" i="1"/>
  <c r="AC315" i="1"/>
  <c r="AD315" i="1"/>
  <c r="AE315" i="1"/>
  <c r="AF315" i="1"/>
  <c r="AG315" i="1"/>
  <c r="AH315" i="1"/>
  <c r="AI315" i="1"/>
  <c r="AJ315" i="1"/>
  <c r="AK315" i="1"/>
  <c r="AL315" i="1"/>
  <c r="AM315" i="1"/>
  <c r="AN315" i="1"/>
  <c r="AO315" i="1"/>
  <c r="AP315" i="1"/>
  <c r="AQ315" i="1"/>
  <c r="AR315" i="1"/>
  <c r="AS315" i="1"/>
  <c r="AT315" i="1"/>
  <c r="AU315" i="1"/>
  <c r="AV315" i="1"/>
  <c r="AW315" i="1"/>
  <c r="AX315" i="1"/>
  <c r="AY315" i="1"/>
  <c r="AZ315" i="1"/>
  <c r="BA315" i="1"/>
  <c r="BB315" i="1"/>
  <c r="BC315" i="1"/>
  <c r="BD315" i="1"/>
  <c r="BE315" i="1"/>
  <c r="BF315" i="1"/>
  <c r="BG315" i="1"/>
  <c r="BH315" i="1"/>
  <c r="BI315" i="1"/>
  <c r="BJ315" i="1"/>
  <c r="BK315" i="1"/>
  <c r="BL315" i="1"/>
  <c r="BM315" i="1"/>
  <c r="BN315" i="1"/>
  <c r="BO315" i="1"/>
  <c r="BP315" i="1"/>
  <c r="BQ315" i="1"/>
  <c r="U319" i="1"/>
  <c r="V319" i="1"/>
  <c r="W319" i="1"/>
  <c r="X319" i="1"/>
  <c r="Y319" i="1"/>
  <c r="Z319" i="1"/>
  <c r="AA319" i="1"/>
  <c r="AB319" i="1"/>
  <c r="AC319" i="1"/>
  <c r="AD319" i="1"/>
  <c r="AE319" i="1"/>
  <c r="AF319" i="1"/>
  <c r="AG319" i="1"/>
  <c r="AH319" i="1"/>
  <c r="AI319" i="1"/>
  <c r="AJ319" i="1"/>
  <c r="AK319" i="1"/>
  <c r="AL319" i="1"/>
  <c r="AM319" i="1"/>
  <c r="AN319" i="1"/>
  <c r="AO319" i="1"/>
  <c r="AP319" i="1"/>
  <c r="AQ319" i="1"/>
  <c r="AR319" i="1"/>
  <c r="AS319" i="1"/>
  <c r="AT319" i="1"/>
  <c r="AU319" i="1"/>
  <c r="AV319" i="1"/>
  <c r="AW319" i="1"/>
  <c r="AX319" i="1"/>
  <c r="AY319" i="1"/>
  <c r="AZ319" i="1"/>
  <c r="BA319" i="1"/>
  <c r="BB319" i="1"/>
  <c r="BC319" i="1"/>
  <c r="BD319" i="1"/>
  <c r="BE319" i="1"/>
  <c r="BF319" i="1"/>
  <c r="BG319" i="1"/>
  <c r="BH319" i="1"/>
  <c r="BI319" i="1"/>
  <c r="BJ319" i="1"/>
  <c r="BK319" i="1"/>
  <c r="BL319" i="1"/>
  <c r="BM319" i="1"/>
  <c r="BN319" i="1"/>
  <c r="BO319" i="1"/>
  <c r="BP319" i="1"/>
  <c r="BQ319" i="1"/>
  <c r="U320" i="1"/>
  <c r="V320" i="1"/>
  <c r="W320" i="1"/>
  <c r="X320" i="1"/>
  <c r="Y320" i="1"/>
  <c r="Z320" i="1"/>
  <c r="AA320" i="1"/>
  <c r="AB320" i="1"/>
  <c r="AC320" i="1"/>
  <c r="AD320" i="1"/>
  <c r="AE320" i="1"/>
  <c r="AF320" i="1"/>
  <c r="AG320" i="1"/>
  <c r="AH320" i="1"/>
  <c r="AI320" i="1"/>
  <c r="AJ320" i="1"/>
  <c r="AK320" i="1"/>
  <c r="AL320" i="1"/>
  <c r="AM320" i="1"/>
  <c r="AN320" i="1"/>
  <c r="AO320" i="1"/>
  <c r="AP320" i="1"/>
  <c r="AQ320" i="1"/>
  <c r="AR320" i="1"/>
  <c r="AS320" i="1"/>
  <c r="AT320" i="1"/>
  <c r="AU320" i="1"/>
  <c r="AV320" i="1"/>
  <c r="AW320" i="1"/>
  <c r="AX320" i="1"/>
  <c r="AY320" i="1"/>
  <c r="AZ320" i="1"/>
  <c r="BA320" i="1"/>
  <c r="BB320" i="1"/>
  <c r="BC320" i="1"/>
  <c r="BD320" i="1"/>
  <c r="BE320" i="1"/>
  <c r="BF320" i="1"/>
  <c r="BG320" i="1"/>
  <c r="BH320" i="1"/>
  <c r="BI320" i="1"/>
  <c r="BJ320" i="1"/>
  <c r="BK320" i="1"/>
  <c r="BL320" i="1"/>
  <c r="BM320" i="1"/>
  <c r="BN320" i="1"/>
  <c r="BO320" i="1"/>
  <c r="BP320" i="1"/>
  <c r="BQ320" i="1"/>
  <c r="U321" i="1"/>
  <c r="V321" i="1"/>
  <c r="W321" i="1"/>
  <c r="X321" i="1"/>
  <c r="Y321" i="1"/>
  <c r="Z321" i="1"/>
  <c r="AA321" i="1"/>
  <c r="AB321" i="1"/>
  <c r="AC321" i="1"/>
  <c r="AD321" i="1"/>
  <c r="AE321" i="1"/>
  <c r="AF321" i="1"/>
  <c r="AG321" i="1"/>
  <c r="AH321" i="1"/>
  <c r="AI321" i="1"/>
  <c r="AJ321" i="1"/>
  <c r="AK321" i="1"/>
  <c r="AL321" i="1"/>
  <c r="AM321" i="1"/>
  <c r="AN321" i="1"/>
  <c r="AO321" i="1"/>
  <c r="AP321" i="1"/>
  <c r="AQ321" i="1"/>
  <c r="AR321" i="1"/>
  <c r="AS321" i="1"/>
  <c r="AT321" i="1"/>
  <c r="AU321" i="1"/>
  <c r="AV321" i="1"/>
  <c r="AW321" i="1"/>
  <c r="AX321" i="1"/>
  <c r="AY321" i="1"/>
  <c r="AZ321" i="1"/>
  <c r="BA321" i="1"/>
  <c r="BB321" i="1"/>
  <c r="BC321" i="1"/>
  <c r="BD321" i="1"/>
  <c r="BE321" i="1"/>
  <c r="BF321" i="1"/>
  <c r="BG321" i="1"/>
  <c r="BH321" i="1"/>
  <c r="BI321" i="1"/>
  <c r="BJ321" i="1"/>
  <c r="BK321" i="1"/>
  <c r="BL321" i="1"/>
  <c r="BM321" i="1"/>
  <c r="BN321" i="1"/>
  <c r="BO321" i="1"/>
  <c r="BP321" i="1"/>
  <c r="BQ321" i="1"/>
  <c r="T321" i="1"/>
  <c r="T320" i="1"/>
  <c r="T319" i="1"/>
  <c r="T315" i="1"/>
  <c r="T314" i="1"/>
  <c r="T313" i="1"/>
  <c r="T309" i="1"/>
  <c r="T308" i="1"/>
  <c r="T307" i="1"/>
  <c r="T303" i="1"/>
  <c r="T302" i="1"/>
  <c r="T301" i="1"/>
  <c r="T297" i="1"/>
  <c r="T296" i="1"/>
  <c r="T295" i="1"/>
  <c r="T291" i="1"/>
  <c r="T290" i="1"/>
  <c r="T289" i="1"/>
  <c r="T285" i="1"/>
  <c r="T284" i="1"/>
  <c r="T283" i="1"/>
  <c r="T279" i="1"/>
  <c r="T278" i="1"/>
  <c r="T274" i="1"/>
  <c r="T273" i="1"/>
  <c r="T269" i="1"/>
  <c r="T268" i="1"/>
  <c r="T264" i="1"/>
  <c r="T263" i="1"/>
  <c r="T259" i="1"/>
  <c r="T258" i="1"/>
  <c r="T252" i="1"/>
  <c r="T251" i="1"/>
  <c r="T247" i="1"/>
  <c r="T246" i="1"/>
  <c r="T245" i="1"/>
  <c r="T241" i="1"/>
  <c r="T240" i="1"/>
  <c r="T239" i="1"/>
  <c r="T238" i="1"/>
  <c r="T234" i="1"/>
  <c r="T233" i="1"/>
  <c r="T229" i="1"/>
  <c r="T228" i="1"/>
  <c r="T227" i="1"/>
  <c r="T223" i="1"/>
  <c r="T222" i="1"/>
  <c r="T221" i="1"/>
  <c r="T220" i="1"/>
  <c r="T216" i="1"/>
  <c r="T215" i="1"/>
  <c r="T211" i="1"/>
  <c r="T210" i="1"/>
  <c r="T204" i="1"/>
  <c r="T203" i="1"/>
  <c r="T202" i="1"/>
  <c r="T198" i="1"/>
  <c r="T197" i="1"/>
  <c r="T196" i="1"/>
  <c r="T192" i="1"/>
  <c r="T191" i="1"/>
  <c r="T187" i="1"/>
  <c r="T186" i="1"/>
  <c r="T180" i="1"/>
  <c r="T179" i="1"/>
  <c r="T178" i="1"/>
  <c r="T177" i="1"/>
  <c r="T173" i="1"/>
  <c r="T172" i="1"/>
  <c r="T171" i="1"/>
  <c r="T167" i="1"/>
  <c r="T166" i="1"/>
  <c r="T165" i="1"/>
  <c r="T161" i="1"/>
  <c r="T160" i="1"/>
  <c r="T156" i="1"/>
  <c r="T155" i="1"/>
  <c r="T154" i="1"/>
  <c r="T150" i="1"/>
  <c r="T149" i="1"/>
  <c r="T148" i="1"/>
  <c r="T144" i="1"/>
  <c r="T143" i="1"/>
  <c r="T139" i="1"/>
  <c r="T138" i="1"/>
  <c r="T132" i="1"/>
  <c r="T131" i="1"/>
  <c r="T130" i="1"/>
  <c r="T129" i="1"/>
  <c r="T125" i="1"/>
  <c r="T124" i="1"/>
  <c r="T123" i="1"/>
  <c r="T119" i="1"/>
  <c r="T118" i="1"/>
  <c r="T117" i="1"/>
  <c r="T113" i="1"/>
  <c r="T112" i="1"/>
  <c r="T108" i="1"/>
  <c r="T107" i="1"/>
  <c r="T106" i="1"/>
  <c r="T102" i="1"/>
  <c r="T101" i="1"/>
  <c r="T100" i="1"/>
  <c r="T96" i="1"/>
  <c r="T95" i="1"/>
  <c r="T91" i="1"/>
  <c r="T90" i="1"/>
  <c r="T84" i="1"/>
  <c r="T83" i="1"/>
  <c r="T79" i="1"/>
  <c r="T78" i="1"/>
  <c r="T74" i="1"/>
  <c r="T73" i="1"/>
  <c r="T69" i="1"/>
  <c r="T68" i="1"/>
  <c r="T64" i="1"/>
  <c r="T63" i="1"/>
  <c r="T62" i="1"/>
  <c r="T58" i="1"/>
  <c r="T57" i="1"/>
  <c r="T53" i="1"/>
  <c r="T52" i="1"/>
  <c r="T51" i="1"/>
  <c r="T47" i="1"/>
  <c r="T46" i="1"/>
  <c r="T45" i="1"/>
  <c r="T41" i="1"/>
  <c r="T40" i="1"/>
  <c r="T36" i="1"/>
  <c r="T35" i="1"/>
  <c r="T29" i="1"/>
  <c r="T28" i="1"/>
  <c r="T24" i="1"/>
  <c r="T23" i="1"/>
  <c r="T19" i="1"/>
  <c r="T18" i="1"/>
  <c r="T12" i="1"/>
  <c r="G191" i="3"/>
  <c r="K194" i="3"/>
  <c r="P101" i="2"/>
  <c r="N89" i="1"/>
  <c r="R88" i="1" s="1"/>
  <c r="S88" i="1" s="1"/>
  <c r="L88" i="1" s="1"/>
  <c r="C17" i="1"/>
  <c r="D17" i="1" s="1"/>
  <c r="E17" i="1" s="1"/>
  <c r="B17" i="1"/>
  <c r="B16" i="1"/>
  <c r="B15" i="1"/>
  <c r="B14" i="1"/>
  <c r="B13" i="1"/>
  <c r="B12" i="1"/>
  <c r="B11" i="1"/>
  <c r="B10" i="1"/>
  <c r="G187" i="3"/>
  <c r="C4" i="1"/>
  <c r="D4" i="1" s="1"/>
  <c r="S16" i="3" a="1"/>
  <c r="S16" i="3" l="1"/>
  <c r="E4" i="1"/>
  <c r="F4" i="1" l="1"/>
  <c r="C50" i="1"/>
  <c r="D50" i="1" s="1"/>
  <c r="AX7" i="1"/>
  <c r="AY7" i="1"/>
  <c r="AZ7" i="1"/>
  <c r="BA7" i="1"/>
  <c r="BB7" i="1"/>
  <c r="T7" i="1"/>
  <c r="G86" i="3"/>
  <c r="G70" i="3"/>
  <c r="G278" i="3"/>
  <c r="K436" i="2"/>
  <c r="BV332" i="1"/>
  <c r="A36" i="5" l="1"/>
  <c r="G28" i="5" l="1"/>
  <c r="G41" i="3" l="1"/>
  <c r="F29" i="3" l="1"/>
  <c r="R12" i="3"/>
  <c r="C16" i="1" s="1"/>
  <c r="D16" i="1" s="1"/>
  <c r="E16" i="1" s="1"/>
  <c r="P14" i="3"/>
  <c r="C14" i="1" s="1"/>
  <c r="D14" i="1" s="1"/>
  <c r="E14" i="1" s="1"/>
  <c r="P12" i="3"/>
  <c r="R10" i="3"/>
  <c r="C15" i="1" s="1"/>
  <c r="D15" i="1" s="1"/>
  <c r="E15" i="1" s="1"/>
  <c r="R14" i="3"/>
  <c r="Q3" i="1"/>
  <c r="O12" i="3" l="1"/>
  <c r="C13" i="1"/>
  <c r="D13" i="1" s="1"/>
  <c r="E13" i="1" s="1"/>
  <c r="M3" i="2" a="1"/>
  <c r="M3" i="2" s="1"/>
  <c r="O14" i="3"/>
  <c r="C43" i="1"/>
  <c r="D43" i="1" s="1"/>
  <c r="C42" i="1" l="1"/>
  <c r="D42" i="1" s="1"/>
  <c r="C52" i="1"/>
  <c r="C49" i="1"/>
  <c r="D49" i="1" s="1"/>
  <c r="L280" i="2"/>
  <c r="L279" i="2"/>
  <c r="K280" i="2"/>
  <c r="K279" i="2"/>
  <c r="D52" i="1" l="1"/>
  <c r="BZ90" i="1"/>
  <c r="BZ91" i="1"/>
  <c r="F282" i="3"/>
  <c r="F283" i="3" l="1"/>
  <c r="F280" i="3" s="1"/>
  <c r="K440" i="2"/>
  <c r="L438" i="2" s="1"/>
  <c r="K439" i="2"/>
  <c r="C51" i="1"/>
  <c r="D51" i="1" s="1"/>
  <c r="N72" i="1"/>
  <c r="R71" i="1" s="1"/>
  <c r="S71" i="1" s="1"/>
  <c r="L71" i="1" s="1"/>
  <c r="K84" i="3"/>
  <c r="J84" i="3"/>
  <c r="K83" i="3"/>
  <c r="J83" i="3"/>
  <c r="K81" i="3"/>
  <c r="J81" i="3"/>
  <c r="G231" i="3"/>
  <c r="G230" i="3"/>
  <c r="G228" i="3"/>
  <c r="G226" i="3"/>
  <c r="G225" i="3"/>
  <c r="G223" i="3"/>
  <c r="G221" i="3"/>
  <c r="G220" i="3"/>
  <c r="G218" i="3"/>
  <c r="G216" i="3"/>
  <c r="G215" i="3"/>
  <c r="G213" i="3"/>
  <c r="G211" i="3"/>
  <c r="G210" i="3"/>
  <c r="G208" i="3"/>
  <c r="K203" i="3"/>
  <c r="K202" i="3"/>
  <c r="K200" i="3"/>
  <c r="K198" i="3"/>
  <c r="K197" i="3"/>
  <c r="K196" i="3"/>
  <c r="K192" i="3"/>
  <c r="K191" i="3"/>
  <c r="K190" i="3"/>
  <c r="K189" i="3"/>
  <c r="K187" i="3"/>
  <c r="G203" i="3"/>
  <c r="G202" i="3"/>
  <c r="G200" i="3"/>
  <c r="G198" i="3"/>
  <c r="G197" i="3"/>
  <c r="G196" i="3"/>
  <c r="G194" i="3"/>
  <c r="G192" i="3"/>
  <c r="G190" i="3"/>
  <c r="G189" i="3"/>
  <c r="G185" i="3"/>
  <c r="G184" i="3"/>
  <c r="G182" i="3"/>
  <c r="G180" i="3"/>
  <c r="G179" i="3"/>
  <c r="G177" i="3"/>
  <c r="K172" i="3"/>
  <c r="K171" i="3"/>
  <c r="K170" i="3"/>
  <c r="K168" i="3"/>
  <c r="G172" i="3"/>
  <c r="G171" i="3"/>
  <c r="G170" i="3"/>
  <c r="G168" i="3"/>
  <c r="G166" i="3"/>
  <c r="G165" i="3"/>
  <c r="G163" i="3"/>
  <c r="G161" i="3"/>
  <c r="G160" i="3"/>
  <c r="G158" i="3"/>
  <c r="K153" i="3"/>
  <c r="K152" i="3"/>
  <c r="K151" i="3"/>
  <c r="K150" i="3"/>
  <c r="K148" i="3"/>
  <c r="K146" i="3"/>
  <c r="K145" i="3"/>
  <c r="K144" i="3"/>
  <c r="K142" i="3"/>
  <c r="K140" i="3"/>
  <c r="K139" i="3"/>
  <c r="K138" i="3"/>
  <c r="K136" i="3"/>
  <c r="G151" i="3"/>
  <c r="G150" i="3"/>
  <c r="G148" i="3"/>
  <c r="G146" i="3"/>
  <c r="G145" i="3"/>
  <c r="G144" i="3"/>
  <c r="G142" i="3"/>
  <c r="G140" i="3"/>
  <c r="G139" i="3"/>
  <c r="G138" i="3"/>
  <c r="G136" i="3"/>
  <c r="G134" i="3"/>
  <c r="G133" i="3"/>
  <c r="G131" i="3"/>
  <c r="G129" i="3"/>
  <c r="G128" i="3"/>
  <c r="G126" i="3"/>
  <c r="G89" i="3"/>
  <c r="G88" i="3"/>
  <c r="K89" i="3"/>
  <c r="K88" i="3"/>
  <c r="K86" i="3"/>
  <c r="K79" i="3"/>
  <c r="K78" i="3"/>
  <c r="K76" i="3"/>
  <c r="K74" i="3"/>
  <c r="K73" i="3"/>
  <c r="K72" i="3"/>
  <c r="K70" i="3"/>
  <c r="G73" i="3"/>
  <c r="G72" i="3"/>
  <c r="K68" i="3"/>
  <c r="K67" i="3"/>
  <c r="K66" i="3"/>
  <c r="K64" i="3"/>
  <c r="K62" i="3"/>
  <c r="K61" i="3"/>
  <c r="K60" i="3"/>
  <c r="K58" i="3"/>
  <c r="G61" i="3"/>
  <c r="G60" i="3"/>
  <c r="G58" i="3"/>
  <c r="G56" i="3"/>
  <c r="G55" i="3"/>
  <c r="G53" i="3"/>
  <c r="G49" i="3"/>
  <c r="G48" i="3"/>
  <c r="G46" i="3"/>
  <c r="G44" i="3"/>
  <c r="G43" i="3"/>
  <c r="G39" i="3"/>
  <c r="G38" i="3"/>
  <c r="G36" i="3"/>
  <c r="G32" i="3"/>
  <c r="G31" i="3"/>
  <c r="G29" i="3"/>
  <c r="K121" i="3"/>
  <c r="K120" i="3"/>
  <c r="K119" i="3"/>
  <c r="K118" i="3"/>
  <c r="K116" i="3"/>
  <c r="K114" i="3"/>
  <c r="K113" i="3"/>
  <c r="K112" i="3"/>
  <c r="K110" i="3"/>
  <c r="K108" i="3"/>
  <c r="K107" i="3"/>
  <c r="K106" i="3"/>
  <c r="K104" i="3"/>
  <c r="G119" i="3"/>
  <c r="G118" i="3"/>
  <c r="G116" i="3"/>
  <c r="G114" i="3"/>
  <c r="G113" i="3"/>
  <c r="G112" i="3"/>
  <c r="G110" i="3"/>
  <c r="G108" i="3"/>
  <c r="G107" i="3"/>
  <c r="G106" i="3"/>
  <c r="G104" i="3"/>
  <c r="G102" i="3"/>
  <c r="G101" i="3"/>
  <c r="G99" i="3"/>
  <c r="G94" i="3"/>
  <c r="G97" i="3"/>
  <c r="G96" i="3"/>
  <c r="T12" i="3"/>
  <c r="P10" i="3"/>
  <c r="L10" i="3"/>
  <c r="P8" i="3"/>
  <c r="O8" i="3" s="1"/>
  <c r="C11" i="1" s="1"/>
  <c r="D11" i="1" s="1"/>
  <c r="E11" i="1" s="1"/>
  <c r="P6" i="3"/>
  <c r="F38" i="3"/>
  <c r="J89" i="3"/>
  <c r="J88" i="3"/>
  <c r="J86" i="3"/>
  <c r="F89" i="3"/>
  <c r="F88" i="3"/>
  <c r="F86" i="3"/>
  <c r="J79" i="3"/>
  <c r="J78" i="3"/>
  <c r="J76" i="3"/>
  <c r="J74" i="3"/>
  <c r="J73" i="3"/>
  <c r="J72" i="3"/>
  <c r="J70" i="3"/>
  <c r="F73" i="3"/>
  <c r="F72" i="3"/>
  <c r="F70" i="3"/>
  <c r="J68" i="3"/>
  <c r="J67" i="3"/>
  <c r="J66" i="3"/>
  <c r="J64" i="3"/>
  <c r="J62" i="3"/>
  <c r="J61" i="3"/>
  <c r="J60" i="3"/>
  <c r="J58" i="3"/>
  <c r="F61" i="3"/>
  <c r="F60" i="3"/>
  <c r="F58" i="3"/>
  <c r="F56" i="3"/>
  <c r="F55" i="3"/>
  <c r="F53" i="3"/>
  <c r="F49" i="3"/>
  <c r="F48" i="3"/>
  <c r="F46" i="3"/>
  <c r="F44" i="3"/>
  <c r="F43" i="3"/>
  <c r="F41" i="3"/>
  <c r="F39" i="3"/>
  <c r="F32" i="3"/>
  <c r="F31" i="3"/>
  <c r="F36" i="3"/>
  <c r="N16" i="1"/>
  <c r="CD53" i="1"/>
  <c r="CD64" i="1"/>
  <c r="CD47" i="1"/>
  <c r="N39" i="1"/>
  <c r="R38" i="1" s="1"/>
  <c r="S38" i="1" s="1"/>
  <c r="L38" i="1" s="1"/>
  <c r="N312" i="1"/>
  <c r="R311" i="1" s="1"/>
  <c r="S311" i="1" s="1"/>
  <c r="L311" i="1" s="1"/>
  <c r="N306" i="1"/>
  <c r="R305" i="1" s="1"/>
  <c r="S305" i="1" s="1"/>
  <c r="L305" i="1" s="1"/>
  <c r="N300" i="1"/>
  <c r="R299" i="1" s="1"/>
  <c r="S299" i="1" s="1"/>
  <c r="L299" i="1" s="1"/>
  <c r="N294" i="1"/>
  <c r="R293" i="1" s="1"/>
  <c r="S293" i="1" s="1"/>
  <c r="L293" i="1" s="1"/>
  <c r="N288" i="1"/>
  <c r="R287" i="1" s="1"/>
  <c r="S287" i="1" s="1"/>
  <c r="L287" i="1" s="1"/>
  <c r="N282" i="1"/>
  <c r="R281" i="1" s="1"/>
  <c r="S281" i="1" s="1"/>
  <c r="L281" i="1" s="1"/>
  <c r="N277" i="1"/>
  <c r="R276" i="1" s="1"/>
  <c r="S276" i="1" s="1"/>
  <c r="L276" i="1" s="1"/>
  <c r="N272" i="1"/>
  <c r="R271" i="1" s="1"/>
  <c r="S271" i="1" s="1"/>
  <c r="L271" i="1" s="1"/>
  <c r="N267" i="1"/>
  <c r="R266" i="1" s="1"/>
  <c r="S266" i="1" s="1"/>
  <c r="L266" i="1" s="1"/>
  <c r="N262" i="1"/>
  <c r="R261" i="1" s="1"/>
  <c r="S261" i="1" s="1"/>
  <c r="L261" i="1" s="1"/>
  <c r="N257" i="1"/>
  <c r="R256" i="1" s="1"/>
  <c r="S256" i="1" s="1"/>
  <c r="L256" i="1" s="1"/>
  <c r="N250" i="1"/>
  <c r="R249" i="1" s="1"/>
  <c r="S249" i="1" s="1"/>
  <c r="L249" i="1" s="1"/>
  <c r="N244" i="1"/>
  <c r="R243" i="1" s="1"/>
  <c r="S243" i="1" s="1"/>
  <c r="L243" i="1" s="1"/>
  <c r="N237" i="1"/>
  <c r="R236" i="1" s="1"/>
  <c r="S236" i="1" s="1"/>
  <c r="L236" i="1" s="1"/>
  <c r="N232" i="1"/>
  <c r="R231" i="1" s="1"/>
  <c r="S231" i="1" s="1"/>
  <c r="L231" i="1" s="1"/>
  <c r="N226" i="1"/>
  <c r="R225" i="1" s="1"/>
  <c r="S225" i="1" s="1"/>
  <c r="L225" i="1" s="1"/>
  <c r="N219" i="1"/>
  <c r="R218" i="1" s="1"/>
  <c r="S218" i="1" s="1"/>
  <c r="L218" i="1" s="1"/>
  <c r="N214" i="1"/>
  <c r="R213" i="1" s="1"/>
  <c r="S213" i="1" s="1"/>
  <c r="L213" i="1" s="1"/>
  <c r="N209" i="1"/>
  <c r="R208" i="1" s="1"/>
  <c r="S208" i="1" s="1"/>
  <c r="L208" i="1" s="1"/>
  <c r="N201" i="1"/>
  <c r="R200" i="1" s="1"/>
  <c r="S200" i="1" s="1"/>
  <c r="L200" i="1" s="1"/>
  <c r="N195" i="1"/>
  <c r="R194" i="1" s="1"/>
  <c r="S194" i="1" s="1"/>
  <c r="L194" i="1" s="1"/>
  <c r="N190" i="1"/>
  <c r="R189" i="1" s="1"/>
  <c r="S189" i="1" s="1"/>
  <c r="L189" i="1" s="1"/>
  <c r="N185" i="1"/>
  <c r="R184" i="1" s="1"/>
  <c r="S184" i="1" s="1"/>
  <c r="L184" i="1" s="1"/>
  <c r="N176" i="1"/>
  <c r="R175" i="1" s="1"/>
  <c r="S175" i="1" s="1"/>
  <c r="L175" i="1" s="1"/>
  <c r="N170" i="1"/>
  <c r="R169" i="1" s="1"/>
  <c r="S169" i="1" s="1"/>
  <c r="L169" i="1" s="1"/>
  <c r="N164" i="1"/>
  <c r="R163" i="1" s="1"/>
  <c r="S163" i="1" s="1"/>
  <c r="L163" i="1" s="1"/>
  <c r="N159" i="1"/>
  <c r="R158" i="1" s="1"/>
  <c r="S158" i="1" s="1"/>
  <c r="L158" i="1" s="1"/>
  <c r="N153" i="1"/>
  <c r="R152" i="1" s="1"/>
  <c r="S152" i="1" s="1"/>
  <c r="L152" i="1" s="1"/>
  <c r="N147" i="1"/>
  <c r="R146" i="1" s="1"/>
  <c r="S146" i="1" s="1"/>
  <c r="L146" i="1" s="1"/>
  <c r="N142" i="1"/>
  <c r="R141" i="1" s="1"/>
  <c r="S141" i="1" s="1"/>
  <c r="L141" i="1" s="1"/>
  <c r="N137" i="1"/>
  <c r="R136" i="1" s="1"/>
  <c r="S136" i="1" s="1"/>
  <c r="L136" i="1" s="1"/>
  <c r="N128" i="1"/>
  <c r="R127" i="1" s="1"/>
  <c r="S127" i="1" s="1"/>
  <c r="L127" i="1" s="1"/>
  <c r="N122" i="1"/>
  <c r="R121" i="1" s="1"/>
  <c r="S121" i="1" s="1"/>
  <c r="L121" i="1" s="1"/>
  <c r="N116" i="1"/>
  <c r="R115" i="1" s="1"/>
  <c r="S115" i="1" s="1"/>
  <c r="L115" i="1" s="1"/>
  <c r="N111" i="1"/>
  <c r="R110" i="1" s="1"/>
  <c r="S110" i="1" s="1"/>
  <c r="L110" i="1" s="1"/>
  <c r="N105" i="1"/>
  <c r="R104" i="1" s="1"/>
  <c r="S104" i="1" s="1"/>
  <c r="L104" i="1" s="1"/>
  <c r="N99" i="1"/>
  <c r="R98" i="1" s="1"/>
  <c r="S98" i="1" s="1"/>
  <c r="L98" i="1" s="1"/>
  <c r="N94" i="1"/>
  <c r="R93" i="1" s="1"/>
  <c r="S93" i="1" s="1"/>
  <c r="L93" i="1" s="1"/>
  <c r="N82" i="1"/>
  <c r="R81" i="1" s="1"/>
  <c r="S81" i="1" s="1"/>
  <c r="L81" i="1" s="1"/>
  <c r="N77" i="1"/>
  <c r="R76" i="1" s="1"/>
  <c r="S76" i="1" s="1"/>
  <c r="L76" i="1" s="1"/>
  <c r="N67" i="1"/>
  <c r="R66" i="1" s="1"/>
  <c r="S66" i="1" s="1"/>
  <c r="L66" i="1" s="1"/>
  <c r="N61" i="1"/>
  <c r="R60" i="1" s="1"/>
  <c r="S60" i="1" s="1"/>
  <c r="L60" i="1" s="1"/>
  <c r="N56" i="1"/>
  <c r="R55" i="1" s="1"/>
  <c r="S55" i="1" s="1"/>
  <c r="L55" i="1" s="1"/>
  <c r="N50" i="1"/>
  <c r="R49" i="1" s="1"/>
  <c r="S49" i="1" s="1"/>
  <c r="L49" i="1" s="1"/>
  <c r="N44" i="1"/>
  <c r="R43" i="1" s="1"/>
  <c r="S43" i="1" s="1"/>
  <c r="L43" i="1" s="1"/>
  <c r="N34" i="1"/>
  <c r="R33" i="1" s="1"/>
  <c r="S33" i="1" s="1"/>
  <c r="L33" i="1" s="1"/>
  <c r="N27" i="1"/>
  <c r="R26" i="1" s="1"/>
  <c r="S26" i="1" s="1"/>
  <c r="L26" i="1" s="1"/>
  <c r="N22" i="1"/>
  <c r="R21" i="1" s="1"/>
  <c r="S21" i="1" s="1"/>
  <c r="L21" i="1" s="1"/>
  <c r="N17" i="1"/>
  <c r="R16" i="1" s="1"/>
  <c r="S16" i="1" s="1"/>
  <c r="L16" i="1" s="1"/>
  <c r="CD240" i="1"/>
  <c r="N240" i="1"/>
  <c r="J191" i="3" s="1"/>
  <c r="CD223" i="1"/>
  <c r="N223" i="1"/>
  <c r="F192" i="3" s="1"/>
  <c r="N285" i="1"/>
  <c r="F237" i="3" s="1"/>
  <c r="BZ285" i="1"/>
  <c r="CB285" i="1"/>
  <c r="CD285" i="1"/>
  <c r="N291" i="1"/>
  <c r="F243" i="3" s="1"/>
  <c r="BZ291" i="1"/>
  <c r="CB291" i="1"/>
  <c r="CD291" i="1"/>
  <c r="BV231" i="1"/>
  <c r="BV180" i="1"/>
  <c r="CD180" i="1"/>
  <c r="N180" i="1"/>
  <c r="J153" i="3" s="1"/>
  <c r="BV152" i="1"/>
  <c r="O10" i="3" l="1"/>
  <c r="C12" i="1"/>
  <c r="D12" i="1" s="1"/>
  <c r="E12" i="1" s="1"/>
  <c r="O6" i="3"/>
  <c r="O17" i="3"/>
  <c r="CG285" i="1"/>
  <c r="CG291" i="1"/>
  <c r="BW180" i="1"/>
  <c r="BW223" i="1"/>
  <c r="M11" i="2"/>
  <c r="BW132" i="1"/>
  <c r="BW131" i="1"/>
  <c r="BW241" i="1"/>
  <c r="BW237" i="1"/>
  <c r="BW238" i="1"/>
  <c r="BW240" i="1"/>
  <c r="BW239" i="1"/>
  <c r="CF291" i="1"/>
  <c r="BR291" i="1" s="1"/>
  <c r="BV141" i="1"/>
  <c r="U1" i="1"/>
  <c r="V1" i="1"/>
  <c r="W1" i="1"/>
  <c r="X1" i="1"/>
  <c r="Y1" i="1"/>
  <c r="Z1" i="1"/>
  <c r="AA1" i="1"/>
  <c r="AB1" i="1"/>
  <c r="AC1" i="1"/>
  <c r="AD1" i="1"/>
  <c r="AE1" i="1"/>
  <c r="AF1" i="1"/>
  <c r="AG1" i="1"/>
  <c r="AH1" i="1"/>
  <c r="AI1" i="1"/>
  <c r="AJ1" i="1"/>
  <c r="AK1" i="1"/>
  <c r="AL1" i="1"/>
  <c r="AM1" i="1"/>
  <c r="AN1" i="1"/>
  <c r="AO1" i="1"/>
  <c r="AP1" i="1"/>
  <c r="AQ1" i="1"/>
  <c r="AR1" i="1"/>
  <c r="AS1" i="1"/>
  <c r="AT1" i="1"/>
  <c r="AU1" i="1"/>
  <c r="AV1" i="1"/>
  <c r="AW1" i="1"/>
  <c r="AX1" i="1"/>
  <c r="AY1" i="1"/>
  <c r="AZ1" i="1"/>
  <c r="BA1" i="1"/>
  <c r="BB1" i="1"/>
  <c r="BC1" i="1"/>
  <c r="BD1" i="1"/>
  <c r="BE1" i="1"/>
  <c r="BF1" i="1"/>
  <c r="BG1" i="1"/>
  <c r="BH1" i="1"/>
  <c r="BI1" i="1"/>
  <c r="BJ1" i="1"/>
  <c r="BK1" i="1"/>
  <c r="BL1" i="1"/>
  <c r="BM1" i="1"/>
  <c r="BN1" i="1"/>
  <c r="BO1" i="1"/>
  <c r="BP1" i="1"/>
  <c r="BQ1" i="1"/>
  <c r="T1" i="1"/>
  <c r="CD29" i="1"/>
  <c r="CB29" i="1"/>
  <c r="BZ29" i="1"/>
  <c r="N29" i="1"/>
  <c r="CD28" i="1"/>
  <c r="CB28" i="1"/>
  <c r="BZ28" i="1"/>
  <c r="N28" i="1"/>
  <c r="CD27" i="1"/>
  <c r="CB27" i="1"/>
  <c r="BZ27" i="1"/>
  <c r="BV26" i="1"/>
  <c r="N26" i="1"/>
  <c r="CD24" i="1"/>
  <c r="CB24" i="1"/>
  <c r="BZ24" i="1"/>
  <c r="N24" i="1"/>
  <c r="CD23" i="1"/>
  <c r="CB23" i="1"/>
  <c r="BZ23" i="1"/>
  <c r="N23" i="1"/>
  <c r="CD22" i="1"/>
  <c r="CB22" i="1"/>
  <c r="BZ22" i="1"/>
  <c r="BV21" i="1"/>
  <c r="BV22" i="1" s="1"/>
  <c r="N21" i="1"/>
  <c r="CD19" i="1"/>
  <c r="CB19" i="1"/>
  <c r="BZ19" i="1"/>
  <c r="N19" i="1"/>
  <c r="CD18" i="1"/>
  <c r="CB18" i="1"/>
  <c r="BZ18" i="1"/>
  <c r="N18" i="1"/>
  <c r="CD17" i="1"/>
  <c r="CB17" i="1"/>
  <c r="BZ17" i="1"/>
  <c r="BV16" i="1"/>
  <c r="BV17" i="1" s="1"/>
  <c r="O20" i="1"/>
  <c r="BR3" i="1"/>
  <c r="BR7" i="1"/>
  <c r="BQ7" i="1"/>
  <c r="U3" i="1"/>
  <c r="V3" i="1"/>
  <c r="W3" i="1"/>
  <c r="X3" i="1"/>
  <c r="Y3" i="1"/>
  <c r="Z3" i="1"/>
  <c r="AA3" i="1"/>
  <c r="AB3" i="1"/>
  <c r="AC3" i="1"/>
  <c r="AD3" i="1"/>
  <c r="AE3" i="1"/>
  <c r="AF3" i="1"/>
  <c r="AG3" i="1"/>
  <c r="AH3" i="1"/>
  <c r="AI3" i="1"/>
  <c r="AJ3" i="1"/>
  <c r="AK3" i="1"/>
  <c r="AL3" i="1"/>
  <c r="AM3" i="1"/>
  <c r="AN3" i="1"/>
  <c r="AO3" i="1"/>
  <c r="AP3" i="1"/>
  <c r="AQ3" i="1"/>
  <c r="AR3" i="1"/>
  <c r="AS3" i="1"/>
  <c r="AT3" i="1"/>
  <c r="AU3" i="1"/>
  <c r="AV3" i="1"/>
  <c r="AW3" i="1"/>
  <c r="AX3" i="1"/>
  <c r="AY3" i="1"/>
  <c r="AZ3" i="1"/>
  <c r="BA3" i="1"/>
  <c r="BB3" i="1"/>
  <c r="BC3" i="1"/>
  <c r="BD3" i="1"/>
  <c r="BE3" i="1"/>
  <c r="BF3" i="1"/>
  <c r="BG3" i="1"/>
  <c r="BH3" i="1"/>
  <c r="BI3" i="1"/>
  <c r="BJ3" i="1"/>
  <c r="BK3" i="1"/>
  <c r="BL3" i="1"/>
  <c r="BM3" i="1"/>
  <c r="BN3" i="1"/>
  <c r="BO3" i="1"/>
  <c r="BP3" i="1"/>
  <c r="BQ3" i="1"/>
  <c r="BS3" i="1"/>
  <c r="BT3" i="1"/>
  <c r="BU3" i="1"/>
  <c r="T3" i="1"/>
  <c r="BP7" i="1"/>
  <c r="BO7" i="1"/>
  <c r="BN7" i="1"/>
  <c r="BM7" i="1"/>
  <c r="BL7" i="1"/>
  <c r="BK7" i="1"/>
  <c r="BJ7" i="1"/>
  <c r="BI7" i="1"/>
  <c r="BH7" i="1"/>
  <c r="BG7" i="1"/>
  <c r="BF7" i="1"/>
  <c r="BE7" i="1"/>
  <c r="BD7" i="1"/>
  <c r="BC7" i="1"/>
  <c r="AW7" i="1"/>
  <c r="AV7" i="1"/>
  <c r="AU7" i="1"/>
  <c r="AT7" i="1"/>
  <c r="AS7" i="1"/>
  <c r="AR7" i="1"/>
  <c r="AQ7" i="1"/>
  <c r="AP7" i="1"/>
  <c r="AO7" i="1"/>
  <c r="AN7" i="1"/>
  <c r="AM7" i="1"/>
  <c r="AL7" i="1"/>
  <c r="AK7" i="1"/>
  <c r="AJ7" i="1"/>
  <c r="AI7" i="1"/>
  <c r="AH7" i="1"/>
  <c r="AG7" i="1"/>
  <c r="AF7" i="1"/>
  <c r="AE7" i="1"/>
  <c r="AD7" i="1"/>
  <c r="AC7" i="1"/>
  <c r="AB7" i="1"/>
  <c r="AA7" i="1"/>
  <c r="Z7" i="1"/>
  <c r="Y7" i="1"/>
  <c r="X7" i="1"/>
  <c r="W7" i="1"/>
  <c r="V7" i="1"/>
  <c r="U7" i="1"/>
  <c r="EG5" i="1"/>
  <c r="EJ5" i="1"/>
  <c r="EL5" i="1"/>
  <c r="EK5" i="1"/>
  <c r="C10" i="1" l="1"/>
  <c r="D10" i="1" s="1"/>
  <c r="E10" i="1" s="1"/>
  <c r="C6" i="1" s="1"/>
  <c r="D6" i="1" s="1"/>
  <c r="E6" i="1" s="1"/>
  <c r="F6" i="1" s="1"/>
  <c r="G21" i="3"/>
  <c r="O25" i="1"/>
  <c r="O30" i="1"/>
  <c r="CG23" i="1"/>
  <c r="CG22" i="1"/>
  <c r="BW21" i="1" s="1"/>
  <c r="A42" i="3" s="1"/>
  <c r="CG29" i="1"/>
  <c r="CG18" i="1"/>
  <c r="CG17" i="1"/>
  <c r="BW16" i="1" s="1"/>
  <c r="A37" i="3" s="1"/>
  <c r="CG19" i="1"/>
  <c r="CG28" i="1"/>
  <c r="CG24" i="1"/>
  <c r="CG27" i="1"/>
  <c r="BW26" i="1" s="1"/>
  <c r="A47" i="3" s="1"/>
  <c r="BW24" i="1"/>
  <c r="CF24" i="1" s="1"/>
  <c r="BR24" i="1" s="1"/>
  <c r="BW22" i="1"/>
  <c r="CF22" i="1" s="1"/>
  <c r="BV18" i="1"/>
  <c r="H289" i="2" s="1"/>
  <c r="BV19" i="1"/>
  <c r="H290" i="2" s="1"/>
  <c r="BW29" i="1"/>
  <c r="CF29" i="1" s="1"/>
  <c r="BR29" i="1" s="1"/>
  <c r="BW27" i="1"/>
  <c r="CF27" i="1" s="1"/>
  <c r="CH27" i="1" s="1"/>
  <c r="BV28" i="1"/>
  <c r="H293" i="2" s="1"/>
  <c r="BV29" i="1"/>
  <c r="H294" i="2" s="1"/>
  <c r="BV27" i="1"/>
  <c r="BW28" i="1"/>
  <c r="CF28" i="1" s="1"/>
  <c r="BV23" i="1"/>
  <c r="H291" i="2" s="1"/>
  <c r="BV24" i="1"/>
  <c r="H292" i="2" s="1"/>
  <c r="BW23" i="1"/>
  <c r="CF23" i="1" s="1"/>
  <c r="BW17" i="1"/>
  <c r="CF17" i="1" s="1"/>
  <c r="BW18" i="1"/>
  <c r="BW19" i="1"/>
  <c r="CD321" i="1"/>
  <c r="CB321" i="1"/>
  <c r="BZ321" i="1"/>
  <c r="N321" i="1"/>
  <c r="CD320" i="1"/>
  <c r="CB320" i="1"/>
  <c r="BZ320" i="1"/>
  <c r="N320" i="1"/>
  <c r="CD319" i="1"/>
  <c r="CB319" i="1"/>
  <c r="BZ319" i="1"/>
  <c r="N319" i="1"/>
  <c r="CD318" i="1"/>
  <c r="CB318" i="1"/>
  <c r="BZ318" i="1"/>
  <c r="BV317" i="1"/>
  <c r="BV320" i="1" s="1"/>
  <c r="N317" i="1"/>
  <c r="CD315" i="1"/>
  <c r="CB315" i="1"/>
  <c r="BZ315" i="1"/>
  <c r="N315" i="1"/>
  <c r="CD314" i="1"/>
  <c r="CB314" i="1"/>
  <c r="BZ314" i="1"/>
  <c r="N314" i="1"/>
  <c r="CD313" i="1"/>
  <c r="CB313" i="1"/>
  <c r="BZ313" i="1"/>
  <c r="N313" i="1"/>
  <c r="CD312" i="1"/>
  <c r="CB312" i="1"/>
  <c r="BZ312" i="1"/>
  <c r="BV311" i="1"/>
  <c r="N311" i="1"/>
  <c r="CD309" i="1"/>
  <c r="CB309" i="1"/>
  <c r="BZ309" i="1"/>
  <c r="N309" i="1"/>
  <c r="CD308" i="1"/>
  <c r="CB308" i="1"/>
  <c r="BZ308" i="1"/>
  <c r="N308" i="1"/>
  <c r="CD307" i="1"/>
  <c r="CB307" i="1"/>
  <c r="BZ307" i="1"/>
  <c r="N307" i="1"/>
  <c r="CD306" i="1"/>
  <c r="CB306" i="1"/>
  <c r="BZ306" i="1"/>
  <c r="BV305" i="1"/>
  <c r="N305" i="1"/>
  <c r="CD303" i="1"/>
  <c r="CB303" i="1"/>
  <c r="BZ303" i="1"/>
  <c r="N303" i="1"/>
  <c r="CD302" i="1"/>
  <c r="CB302" i="1"/>
  <c r="BZ302" i="1"/>
  <c r="N302" i="1"/>
  <c r="CD301" i="1"/>
  <c r="CB301" i="1"/>
  <c r="BZ301" i="1"/>
  <c r="N301" i="1"/>
  <c r="CD300" i="1"/>
  <c r="CB300" i="1"/>
  <c r="BZ300" i="1"/>
  <c r="BV299" i="1"/>
  <c r="N299" i="1"/>
  <c r="CD297" i="1"/>
  <c r="CB297" i="1"/>
  <c r="BZ297" i="1"/>
  <c r="N297" i="1"/>
  <c r="CD296" i="1"/>
  <c r="CB296" i="1"/>
  <c r="BZ296" i="1"/>
  <c r="N296" i="1"/>
  <c r="CD295" i="1"/>
  <c r="CB295" i="1"/>
  <c r="BZ295" i="1"/>
  <c r="N295" i="1"/>
  <c r="CD294" i="1"/>
  <c r="CB294" i="1"/>
  <c r="BZ294" i="1"/>
  <c r="BV293" i="1"/>
  <c r="BV296" i="1" s="1"/>
  <c r="N293" i="1"/>
  <c r="CD290" i="1"/>
  <c r="CB290" i="1"/>
  <c r="BZ290" i="1"/>
  <c r="N290" i="1"/>
  <c r="F242" i="3" s="1"/>
  <c r="CD289" i="1"/>
  <c r="CB289" i="1"/>
  <c r="BZ289" i="1"/>
  <c r="N289" i="1"/>
  <c r="F241" i="3" s="1"/>
  <c r="CD288" i="1"/>
  <c r="CB288" i="1"/>
  <c r="BZ288" i="1"/>
  <c r="BV287" i="1"/>
  <c r="N287" i="1"/>
  <c r="F239" i="3" s="1"/>
  <c r="CD284" i="1"/>
  <c r="CB284" i="1"/>
  <c r="BZ284" i="1"/>
  <c r="N284" i="1"/>
  <c r="F236" i="3" s="1"/>
  <c r="CD283" i="1"/>
  <c r="CB283" i="1"/>
  <c r="BZ283" i="1"/>
  <c r="N283" i="1"/>
  <c r="F235" i="3" s="1"/>
  <c r="CD282" i="1"/>
  <c r="CB282" i="1"/>
  <c r="BZ282" i="1"/>
  <c r="BV281" i="1"/>
  <c r="N281" i="1"/>
  <c r="F233" i="3" s="1"/>
  <c r="CD279" i="1"/>
  <c r="CB279" i="1"/>
  <c r="BZ279" i="1"/>
  <c r="N279" i="1"/>
  <c r="CD278" i="1"/>
  <c r="CB278" i="1"/>
  <c r="BZ278" i="1"/>
  <c r="N278" i="1"/>
  <c r="CD277" i="1"/>
  <c r="CB277" i="1"/>
  <c r="BZ277" i="1"/>
  <c r="BV276" i="1"/>
  <c r="BV277" i="1" s="1"/>
  <c r="N276" i="1"/>
  <c r="CD274" i="1"/>
  <c r="CB274" i="1"/>
  <c r="BZ274" i="1"/>
  <c r="N274" i="1"/>
  <c r="CD273" i="1"/>
  <c r="CB273" i="1"/>
  <c r="BZ273" i="1"/>
  <c r="N273" i="1"/>
  <c r="CD272" i="1"/>
  <c r="CB272" i="1"/>
  <c r="BZ272" i="1"/>
  <c r="BV271" i="1"/>
  <c r="BV274" i="1" s="1"/>
  <c r="N271" i="1"/>
  <c r="CD269" i="1"/>
  <c r="CB269" i="1"/>
  <c r="BZ269" i="1"/>
  <c r="N269" i="1"/>
  <c r="CD268" i="1"/>
  <c r="CB268" i="1"/>
  <c r="BZ268" i="1"/>
  <c r="N268" i="1"/>
  <c r="CD267" i="1"/>
  <c r="CB267" i="1"/>
  <c r="BZ267" i="1"/>
  <c r="BV266" i="1"/>
  <c r="BV268" i="1" s="1"/>
  <c r="H399" i="2" s="1"/>
  <c r="N266" i="1"/>
  <c r="CD264" i="1"/>
  <c r="CB264" i="1"/>
  <c r="BZ264" i="1"/>
  <c r="N264" i="1"/>
  <c r="CD263" i="1"/>
  <c r="CB263" i="1"/>
  <c r="BZ263" i="1"/>
  <c r="N263" i="1"/>
  <c r="CD262" i="1"/>
  <c r="CB262" i="1"/>
  <c r="BZ262" i="1"/>
  <c r="BV261" i="1"/>
  <c r="N261" i="1"/>
  <c r="CD259" i="1"/>
  <c r="CB259" i="1"/>
  <c r="BZ259" i="1"/>
  <c r="N259" i="1"/>
  <c r="CD258" i="1"/>
  <c r="CB258" i="1"/>
  <c r="BZ258" i="1"/>
  <c r="N258" i="1"/>
  <c r="CD257" i="1"/>
  <c r="CB257" i="1"/>
  <c r="BZ257" i="1"/>
  <c r="BV256" i="1"/>
  <c r="N256" i="1"/>
  <c r="CD252" i="1"/>
  <c r="N252" i="1"/>
  <c r="J203" i="3" s="1"/>
  <c r="CD251" i="1"/>
  <c r="N251" i="1"/>
  <c r="J202" i="3" s="1"/>
  <c r="CD250" i="1"/>
  <c r="BV249" i="1"/>
  <c r="N249" i="1"/>
  <c r="J200" i="3" s="1"/>
  <c r="CD247" i="1"/>
  <c r="N247" i="1"/>
  <c r="J198" i="3" s="1"/>
  <c r="CD246" i="1"/>
  <c r="N246" i="1"/>
  <c r="J197" i="3" s="1"/>
  <c r="CD245" i="1"/>
  <c r="N245" i="1"/>
  <c r="J196" i="3" s="1"/>
  <c r="CD244" i="1"/>
  <c r="BV243" i="1"/>
  <c r="BV245" i="1" s="1"/>
  <c r="H388" i="2" s="1"/>
  <c r="N243" i="1"/>
  <c r="J194" i="3" s="1"/>
  <c r="CD241" i="1"/>
  <c r="J192" i="3"/>
  <c r="CD239" i="1"/>
  <c r="N239" i="1"/>
  <c r="J190" i="3" s="1"/>
  <c r="CD238" i="1"/>
  <c r="N238" i="1"/>
  <c r="J189" i="3" s="1"/>
  <c r="CD237" i="1"/>
  <c r="BV236" i="1"/>
  <c r="BV241" i="1" s="1"/>
  <c r="N236" i="1"/>
  <c r="CD234" i="1"/>
  <c r="N234" i="1"/>
  <c r="F203" i="3" s="1"/>
  <c r="CD233" i="1"/>
  <c r="N233" i="1"/>
  <c r="F202" i="3" s="1"/>
  <c r="CD232" i="1"/>
  <c r="N231" i="1"/>
  <c r="F200" i="3" s="1"/>
  <c r="CD229" i="1"/>
  <c r="N229" i="1"/>
  <c r="F198" i="3" s="1"/>
  <c r="CD228" i="1"/>
  <c r="N228" i="1"/>
  <c r="F197" i="3" s="1"/>
  <c r="CD227" i="1"/>
  <c r="N227" i="1"/>
  <c r="F196" i="3" s="1"/>
  <c r="CD226" i="1"/>
  <c r="BV225" i="1"/>
  <c r="N225" i="1"/>
  <c r="F194" i="3" s="1"/>
  <c r="CD222" i="1"/>
  <c r="N222" i="1"/>
  <c r="F191" i="3" s="1"/>
  <c r="CD221" i="1"/>
  <c r="N221" i="1"/>
  <c r="F190" i="3" s="1"/>
  <c r="CD220" i="1"/>
  <c r="N220" i="1"/>
  <c r="F189" i="3" s="1"/>
  <c r="CD219" i="1"/>
  <c r="BV218" i="1"/>
  <c r="N218" i="1"/>
  <c r="CD216" i="1"/>
  <c r="CB216" i="1"/>
  <c r="N216" i="1"/>
  <c r="F185" i="3" s="1"/>
  <c r="CD215" i="1"/>
  <c r="CB215" i="1"/>
  <c r="N215" i="1"/>
  <c r="F184" i="3" s="1"/>
  <c r="CD214" i="1"/>
  <c r="CB214" i="1"/>
  <c r="BV213" i="1"/>
  <c r="BV215" i="1" s="1"/>
  <c r="N213" i="1"/>
  <c r="F182" i="3" s="1"/>
  <c r="CD211" i="1"/>
  <c r="CB211" i="1"/>
  <c r="BZ211" i="1"/>
  <c r="N211" i="1"/>
  <c r="F180" i="3" s="1"/>
  <c r="CD210" i="1"/>
  <c r="CB210" i="1"/>
  <c r="BZ210" i="1"/>
  <c r="N210" i="1"/>
  <c r="F179" i="3" s="1"/>
  <c r="CD209" i="1"/>
  <c r="CB209" i="1"/>
  <c r="BZ209" i="1"/>
  <c r="BV208" i="1"/>
  <c r="N208" i="1"/>
  <c r="F177" i="3" s="1"/>
  <c r="CD204" i="1"/>
  <c r="N204" i="1"/>
  <c r="J172" i="3" s="1"/>
  <c r="CD203" i="1"/>
  <c r="N203" i="1"/>
  <c r="J171" i="3" s="1"/>
  <c r="CD202" i="1"/>
  <c r="N202" i="1"/>
  <c r="J170" i="3" s="1"/>
  <c r="CD201" i="1"/>
  <c r="BV200" i="1"/>
  <c r="N200" i="1"/>
  <c r="J168" i="3" s="1"/>
  <c r="CD198" i="1"/>
  <c r="N198" i="1"/>
  <c r="F172" i="3" s="1"/>
  <c r="CD197" i="1"/>
  <c r="N197" i="1"/>
  <c r="F171" i="3" s="1"/>
  <c r="CD196" i="1"/>
  <c r="N196" i="1"/>
  <c r="F170" i="3" s="1"/>
  <c r="CD195" i="1"/>
  <c r="BV194" i="1"/>
  <c r="N194" i="1"/>
  <c r="F168" i="3" s="1"/>
  <c r="CD192" i="1"/>
  <c r="CB192" i="1"/>
  <c r="N192" i="1"/>
  <c r="F166" i="3" s="1"/>
  <c r="CD191" i="1"/>
  <c r="CB191" i="1"/>
  <c r="N191" i="1"/>
  <c r="F165" i="3" s="1"/>
  <c r="CD190" i="1"/>
  <c r="CB190" i="1"/>
  <c r="BV189" i="1"/>
  <c r="BV190" i="1" s="1"/>
  <c r="N189" i="1"/>
  <c r="F163" i="3" s="1"/>
  <c r="CD187" i="1"/>
  <c r="CB187" i="1"/>
  <c r="BZ187" i="1"/>
  <c r="N187" i="1"/>
  <c r="F161" i="3" s="1"/>
  <c r="CD186" i="1"/>
  <c r="CB186" i="1"/>
  <c r="BZ186" i="1"/>
  <c r="N186" i="1"/>
  <c r="F160" i="3" s="1"/>
  <c r="CD185" i="1"/>
  <c r="CB185" i="1"/>
  <c r="BZ185" i="1"/>
  <c r="BV184" i="1"/>
  <c r="N184" i="1"/>
  <c r="F158" i="3" s="1"/>
  <c r="CD179" i="1"/>
  <c r="CD173" i="1"/>
  <c r="CD167" i="1"/>
  <c r="CD156" i="1"/>
  <c r="CD150" i="1"/>
  <c r="BV9" i="1"/>
  <c r="BV33" i="1"/>
  <c r="BV38" i="1"/>
  <c r="BV43" i="1"/>
  <c r="BV47" i="1" s="1"/>
  <c r="H303" i="2" s="1"/>
  <c r="BV49" i="1"/>
  <c r="BV52" i="1" s="1"/>
  <c r="H305" i="2" s="1"/>
  <c r="BV55" i="1"/>
  <c r="BV60" i="1"/>
  <c r="BV66" i="1"/>
  <c r="BV71" i="1"/>
  <c r="BV76" i="1"/>
  <c r="BV81" i="1"/>
  <c r="BV88" i="1"/>
  <c r="BV93" i="1"/>
  <c r="BV95" i="1" s="1"/>
  <c r="BV98" i="1"/>
  <c r="BV102" i="1" s="1"/>
  <c r="H326" i="2" s="1"/>
  <c r="BV104" i="1"/>
  <c r="BV110" i="1"/>
  <c r="BV113" i="1" s="1"/>
  <c r="H331" i="2" s="1"/>
  <c r="BV115" i="1"/>
  <c r="BV118" i="1" s="1"/>
  <c r="H333" i="2" s="1"/>
  <c r="BV121" i="1"/>
  <c r="BV127" i="1"/>
  <c r="N179" i="1"/>
  <c r="J152" i="3" s="1"/>
  <c r="CD178" i="1"/>
  <c r="N178" i="1"/>
  <c r="J151" i="3" s="1"/>
  <c r="CD177" i="1"/>
  <c r="N177" i="1"/>
  <c r="J150" i="3" s="1"/>
  <c r="CD176" i="1"/>
  <c r="BV179" i="1"/>
  <c r="H362" i="2" s="1"/>
  <c r="N175" i="1"/>
  <c r="N173" i="1"/>
  <c r="J146" i="3" s="1"/>
  <c r="CD172" i="1"/>
  <c r="N172" i="1"/>
  <c r="J145" i="3" s="1"/>
  <c r="CD171" i="1"/>
  <c r="N171" i="1"/>
  <c r="J144" i="3" s="1"/>
  <c r="CD170" i="1"/>
  <c r="BV173" i="1"/>
  <c r="H359" i="2" s="1"/>
  <c r="N169" i="1"/>
  <c r="J142" i="3" s="1"/>
  <c r="N167" i="1"/>
  <c r="J140" i="3" s="1"/>
  <c r="CD166" i="1"/>
  <c r="N166" i="1"/>
  <c r="J139" i="3" s="1"/>
  <c r="CD165" i="1"/>
  <c r="N165" i="1"/>
  <c r="J138" i="3" s="1"/>
  <c r="CD164" i="1"/>
  <c r="BV167" i="1"/>
  <c r="H356" i="2" s="1"/>
  <c r="N163" i="1"/>
  <c r="J136" i="3" s="1"/>
  <c r="CD161" i="1"/>
  <c r="N161" i="1"/>
  <c r="F151" i="3" s="1"/>
  <c r="CD160" i="1"/>
  <c r="N160" i="1"/>
  <c r="F150" i="3" s="1"/>
  <c r="CD159" i="1"/>
  <c r="N158" i="1"/>
  <c r="F148" i="3" s="1"/>
  <c r="N156" i="1"/>
  <c r="F146" i="3" s="1"/>
  <c r="CD155" i="1"/>
  <c r="N155" i="1"/>
  <c r="F145" i="3" s="1"/>
  <c r="CD154" i="1"/>
  <c r="N154" i="1"/>
  <c r="F144" i="3" s="1"/>
  <c r="CD153" i="1"/>
  <c r="BV153" i="1"/>
  <c r="N152" i="1"/>
  <c r="F142" i="3" s="1"/>
  <c r="N150" i="1"/>
  <c r="F140" i="3" s="1"/>
  <c r="CD149" i="1"/>
  <c r="N149" i="1"/>
  <c r="F139" i="3" s="1"/>
  <c r="CD148" i="1"/>
  <c r="N148" i="1"/>
  <c r="F138" i="3" s="1"/>
  <c r="CD147" i="1"/>
  <c r="BV146" i="1"/>
  <c r="N146" i="1"/>
  <c r="F136" i="3" s="1"/>
  <c r="CD144" i="1"/>
  <c r="N144" i="1"/>
  <c r="F134" i="3" s="1"/>
  <c r="CD143" i="1"/>
  <c r="N143" i="1"/>
  <c r="F133" i="3" s="1"/>
  <c r="CD142" i="1"/>
  <c r="BV142" i="1"/>
  <c r="N141" i="1"/>
  <c r="F131" i="3" s="1"/>
  <c r="CD139" i="1"/>
  <c r="CB139" i="1"/>
  <c r="BZ139" i="1"/>
  <c r="N139" i="1"/>
  <c r="F129" i="3" s="1"/>
  <c r="CD138" i="1"/>
  <c r="CB138" i="1"/>
  <c r="BZ138" i="1"/>
  <c r="N138" i="1"/>
  <c r="F128" i="3" s="1"/>
  <c r="CD137" i="1"/>
  <c r="CB137" i="1"/>
  <c r="BZ137" i="1"/>
  <c r="BV136" i="1"/>
  <c r="N136" i="1"/>
  <c r="F126" i="3" s="1"/>
  <c r="K388" i="2" l="1"/>
  <c r="K293" i="2"/>
  <c r="K290" i="2"/>
  <c r="K362" i="2"/>
  <c r="K326" i="2"/>
  <c r="K359" i="2"/>
  <c r="K292" i="2"/>
  <c r="K291" i="2"/>
  <c r="K333" i="2"/>
  <c r="K399" i="2"/>
  <c r="K305" i="2"/>
  <c r="K356" i="2"/>
  <c r="K303" i="2"/>
  <c r="K331" i="2"/>
  <c r="K289" i="2"/>
  <c r="K294" i="2"/>
  <c r="CH22" i="1"/>
  <c r="P21" i="1" s="1"/>
  <c r="A43" i="3" s="1"/>
  <c r="B43" i="3" s="1"/>
  <c r="BS23" i="1"/>
  <c r="AD23" i="1"/>
  <c r="BR23" i="1"/>
  <c r="AD28" i="1"/>
  <c r="BR28" i="1"/>
  <c r="BS28" i="1"/>
  <c r="O270" i="1"/>
  <c r="G222" i="3" s="1"/>
  <c r="O242" i="1"/>
  <c r="K193" i="3" s="1"/>
  <c r="O235" i="1"/>
  <c r="G204" i="3" s="1"/>
  <c r="O157" i="1"/>
  <c r="G147" i="3" s="1"/>
  <c r="O310" i="1"/>
  <c r="O174" i="1"/>
  <c r="K147" i="3" s="1"/>
  <c r="F211" i="3"/>
  <c r="O322" i="1"/>
  <c r="O205" i="1"/>
  <c r="K173" i="3" s="1"/>
  <c r="O316" i="1"/>
  <c r="O280" i="1"/>
  <c r="G232" i="3" s="1"/>
  <c r="O304" i="1"/>
  <c r="O168" i="1"/>
  <c r="K141" i="3" s="1"/>
  <c r="O188" i="1"/>
  <c r="G162" i="3" s="1"/>
  <c r="O298" i="1"/>
  <c r="O140" i="1"/>
  <c r="G130" i="3" s="1"/>
  <c r="O151" i="1"/>
  <c r="G141" i="3" s="1"/>
  <c r="F228" i="3"/>
  <c r="F230" i="3"/>
  <c r="O199" i="1"/>
  <c r="G173" i="3" s="1"/>
  <c r="O292" i="1"/>
  <c r="O286" i="1"/>
  <c r="O193" i="1"/>
  <c r="G167" i="3" s="1"/>
  <c r="O253" i="1"/>
  <c r="K204" i="3" s="1"/>
  <c r="O217" i="1"/>
  <c r="G186" i="3" s="1"/>
  <c r="O260" i="1"/>
  <c r="F223" i="3"/>
  <c r="O212" i="1"/>
  <c r="G181" i="3" s="1"/>
  <c r="O275" i="1"/>
  <c r="F216" i="3"/>
  <c r="F210" i="3"/>
  <c r="F231" i="3"/>
  <c r="F213" i="3"/>
  <c r="O181" i="1"/>
  <c r="K154" i="3" s="1"/>
  <c r="O265" i="1"/>
  <c r="O230" i="1"/>
  <c r="G199" i="3" s="1"/>
  <c r="F215" i="3"/>
  <c r="O248" i="1"/>
  <c r="K199" i="3" s="1"/>
  <c r="O145" i="1"/>
  <c r="G135" i="3" s="1"/>
  <c r="O224" i="1"/>
  <c r="G193" i="3" s="1"/>
  <c r="O162" i="1"/>
  <c r="G152" i="3" s="1"/>
  <c r="F220" i="3"/>
  <c r="F218" i="3"/>
  <c r="F225" i="3"/>
  <c r="CG267" i="1"/>
  <c r="BW266" i="1" s="1"/>
  <c r="A219" i="3" s="1"/>
  <c r="CG289" i="1"/>
  <c r="P26" i="1"/>
  <c r="A48" i="3" s="1"/>
  <c r="B48" i="3" s="1"/>
  <c r="CG259" i="1"/>
  <c r="CG210" i="1"/>
  <c r="CG273" i="1"/>
  <c r="CG187" i="1"/>
  <c r="CG269" i="1"/>
  <c r="CG277" i="1"/>
  <c r="BW276" i="1" s="1"/>
  <c r="A229" i="3" s="1"/>
  <c r="CG313" i="1"/>
  <c r="CG258" i="1"/>
  <c r="CG279" i="1"/>
  <c r="CG288" i="1"/>
  <c r="BW287" i="1" s="1"/>
  <c r="CG302" i="1"/>
  <c r="CG315" i="1"/>
  <c r="CG309" i="1"/>
  <c r="CG185" i="1"/>
  <c r="CG139" i="1"/>
  <c r="CG263" i="1"/>
  <c r="CG284" i="1"/>
  <c r="CG294" i="1"/>
  <c r="BW293" i="1" s="1"/>
  <c r="CG307" i="1"/>
  <c r="CG320" i="1"/>
  <c r="CG268" i="1"/>
  <c r="CG290" i="1"/>
  <c r="CG296" i="1"/>
  <c r="CG209" i="1"/>
  <c r="CG303" i="1"/>
  <c r="CG300" i="1"/>
  <c r="BW299" i="1" s="1"/>
  <c r="CG264" i="1"/>
  <c r="CG272" i="1"/>
  <c r="BW271" i="1" s="1"/>
  <c r="A224" i="3" s="1"/>
  <c r="CG295" i="1"/>
  <c r="CG308" i="1"/>
  <c r="CG321" i="1"/>
  <c r="CG186" i="1"/>
  <c r="CG137" i="1"/>
  <c r="CG211" i="1"/>
  <c r="CG274" i="1"/>
  <c r="CG282" i="1"/>
  <c r="BW281" i="1" s="1"/>
  <c r="CG297" i="1"/>
  <c r="CG318" i="1"/>
  <c r="BW317" i="1" s="1"/>
  <c r="CG312" i="1"/>
  <c r="BW311" i="1" s="1"/>
  <c r="CG138" i="1"/>
  <c r="CG262" i="1"/>
  <c r="BW261" i="1" s="1"/>
  <c r="A214" i="3" s="1"/>
  <c r="CG283" i="1"/>
  <c r="CG306" i="1"/>
  <c r="BW305" i="1" s="1"/>
  <c r="CG319" i="1"/>
  <c r="CG257" i="1"/>
  <c r="BW256" i="1" s="1"/>
  <c r="A209" i="3" s="1"/>
  <c r="CG278" i="1"/>
  <c r="CG301" i="1"/>
  <c r="CG314" i="1"/>
  <c r="F208" i="3"/>
  <c r="BW211" i="1"/>
  <c r="CF211" i="1" s="1"/>
  <c r="BR211" i="1" s="1"/>
  <c r="BW273" i="1"/>
  <c r="CF273" i="1" s="1"/>
  <c r="BW291" i="1"/>
  <c r="CF290" i="1" s="1"/>
  <c r="BR290" i="1" s="1"/>
  <c r="BW245" i="1"/>
  <c r="BW143" i="1"/>
  <c r="F187" i="3"/>
  <c r="BW137" i="1"/>
  <c r="CF137" i="1" s="1"/>
  <c r="BW150" i="1"/>
  <c r="J187" i="3"/>
  <c r="BW250" i="1"/>
  <c r="BW313" i="1"/>
  <c r="CF313" i="1" s="1"/>
  <c r="BR313" i="1" s="1"/>
  <c r="BW295" i="1"/>
  <c r="CF295" i="1" s="1"/>
  <c r="BR295" i="1" s="1"/>
  <c r="J148" i="3"/>
  <c r="BW229" i="1"/>
  <c r="BV222" i="1"/>
  <c r="H379" i="2" s="1"/>
  <c r="BV223" i="1"/>
  <c r="F221" i="3"/>
  <c r="F226" i="3"/>
  <c r="BV90" i="1"/>
  <c r="BV91" i="1"/>
  <c r="BW179" i="1"/>
  <c r="BW203" i="1"/>
  <c r="BW202" i="1"/>
  <c r="BW201" i="1"/>
  <c r="BW204" i="1"/>
  <c r="BV239" i="1"/>
  <c r="H386" i="2" s="1"/>
  <c r="BV240" i="1"/>
  <c r="BV285" i="1"/>
  <c r="H407" i="2" s="1"/>
  <c r="BW284" i="1"/>
  <c r="CF284" i="1" s="1"/>
  <c r="BR284" i="1" s="1"/>
  <c r="BW285" i="1"/>
  <c r="CF285" i="1" s="1"/>
  <c r="BR285" i="1" s="1"/>
  <c r="BV290" i="1"/>
  <c r="H409" i="2" s="1"/>
  <c r="BV291" i="1"/>
  <c r="H410" i="2" s="1"/>
  <c r="CF19" i="1"/>
  <c r="BR19" i="1" s="1"/>
  <c r="CF18" i="1"/>
  <c r="CH17" i="1" s="1"/>
  <c r="H375" i="2"/>
  <c r="H402" i="2"/>
  <c r="H424" i="2"/>
  <c r="H322" i="2"/>
  <c r="H412" i="2"/>
  <c r="BW247" i="1"/>
  <c r="BV112" i="1"/>
  <c r="H330" i="2" s="1"/>
  <c r="BV279" i="1"/>
  <c r="H404" i="2" s="1"/>
  <c r="BV269" i="1"/>
  <c r="H400" i="2" s="1"/>
  <c r="BW269" i="1"/>
  <c r="CF269" i="1" s="1"/>
  <c r="BR269" i="1" s="1"/>
  <c r="BW244" i="1"/>
  <c r="BV259" i="1"/>
  <c r="H396" i="2" s="1"/>
  <c r="BW277" i="1"/>
  <c r="CF277" i="1" s="1"/>
  <c r="BW278" i="1"/>
  <c r="CF278" i="1" s="1"/>
  <c r="BV319" i="1"/>
  <c r="BW314" i="1"/>
  <c r="CF314" i="1" s="1"/>
  <c r="BR314" i="1" s="1"/>
  <c r="BV297" i="1"/>
  <c r="H413" i="2" s="1"/>
  <c r="BW315" i="1"/>
  <c r="CF315" i="1" s="1"/>
  <c r="BR315" i="1" s="1"/>
  <c r="BW297" i="1"/>
  <c r="CF297" i="1" s="1"/>
  <c r="BR297" i="1" s="1"/>
  <c r="BV321" i="1"/>
  <c r="H425" i="2" s="1"/>
  <c r="BV246" i="1"/>
  <c r="H389" i="2" s="1"/>
  <c r="BV247" i="1"/>
  <c r="H390" i="2" s="1"/>
  <c r="BW312" i="1"/>
  <c r="CF312" i="1" s="1"/>
  <c r="BW294" i="1"/>
  <c r="CF294" i="1" s="1"/>
  <c r="BV318" i="1"/>
  <c r="BW268" i="1"/>
  <c r="CF268" i="1" s="1"/>
  <c r="BW301" i="1"/>
  <c r="CF301" i="1" s="1"/>
  <c r="BR301" i="1" s="1"/>
  <c r="BW300" i="1"/>
  <c r="CF300" i="1" s="1"/>
  <c r="CH300" i="1" s="1"/>
  <c r="BW303" i="1"/>
  <c r="CF303" i="1" s="1"/>
  <c r="BR303" i="1" s="1"/>
  <c r="BW302" i="1"/>
  <c r="CF302" i="1" s="1"/>
  <c r="BR302" i="1" s="1"/>
  <c r="BW307" i="1"/>
  <c r="CF307" i="1" s="1"/>
  <c r="BR307" i="1" s="1"/>
  <c r="BW308" i="1"/>
  <c r="CF308" i="1" s="1"/>
  <c r="BR308" i="1" s="1"/>
  <c r="BW306" i="1"/>
  <c r="CF306" i="1" s="1"/>
  <c r="BV301" i="1"/>
  <c r="H414" i="2" s="1"/>
  <c r="BV303" i="1"/>
  <c r="H416" i="2" s="1"/>
  <c r="BV306" i="1"/>
  <c r="BV309" i="1"/>
  <c r="H419" i="2" s="1"/>
  <c r="BV307" i="1"/>
  <c r="BV251" i="1"/>
  <c r="H391" i="2" s="1"/>
  <c r="BV252" i="1"/>
  <c r="H392" i="2" s="1"/>
  <c r="BV105" i="1"/>
  <c r="BV107" i="1"/>
  <c r="H328" i="2" s="1"/>
  <c r="BV314" i="1"/>
  <c r="H421" i="2" s="1"/>
  <c r="BV313" i="1"/>
  <c r="H420" i="2" s="1"/>
  <c r="BV315" i="1"/>
  <c r="H422" i="2" s="1"/>
  <c r="BV312" i="1"/>
  <c r="BV308" i="1"/>
  <c r="BV227" i="1"/>
  <c r="H380" i="2" s="1"/>
  <c r="BV229" i="1"/>
  <c r="H382" i="2" s="1"/>
  <c r="BW321" i="1"/>
  <c r="CF321" i="1" s="1"/>
  <c r="BR321" i="1" s="1"/>
  <c r="BW320" i="1"/>
  <c r="CF320" i="1" s="1"/>
  <c r="BR320" i="1" s="1"/>
  <c r="BW318" i="1"/>
  <c r="CF318" i="1" s="1"/>
  <c r="CH318" i="1" s="1"/>
  <c r="BW319" i="1"/>
  <c r="CF319" i="1" s="1"/>
  <c r="BR319" i="1" s="1"/>
  <c r="BW267" i="1"/>
  <c r="CF267" i="1" s="1"/>
  <c r="BV94" i="1"/>
  <c r="BV96" i="1"/>
  <c r="BW296" i="1"/>
  <c r="CF296" i="1" s="1"/>
  <c r="BR296" i="1" s="1"/>
  <c r="BV302" i="1"/>
  <c r="H415" i="2" s="1"/>
  <c r="BV300" i="1"/>
  <c r="BV294" i="1"/>
  <c r="BV295" i="1"/>
  <c r="BV289" i="1"/>
  <c r="H408" i="2" s="1"/>
  <c r="BV288" i="1"/>
  <c r="BV282" i="1"/>
  <c r="BV283" i="1"/>
  <c r="BV284" i="1"/>
  <c r="BV267" i="1"/>
  <c r="BV258" i="1"/>
  <c r="H395" i="2" s="1"/>
  <c r="BV250" i="1"/>
  <c r="BV244" i="1"/>
  <c r="BV238" i="1"/>
  <c r="H385" i="2" s="1"/>
  <c r="BV226" i="1"/>
  <c r="BV228" i="1"/>
  <c r="H381" i="2" s="1"/>
  <c r="BV220" i="1"/>
  <c r="H377" i="2" s="1"/>
  <c r="BV214" i="1"/>
  <c r="BV216" i="1"/>
  <c r="BV209" i="1"/>
  <c r="BV210" i="1"/>
  <c r="BY240" i="1" s="1"/>
  <c r="BV211" i="1"/>
  <c r="BW259" i="1"/>
  <c r="CF259" i="1" s="1"/>
  <c r="BR259" i="1" s="1"/>
  <c r="BW257" i="1"/>
  <c r="CF257" i="1" s="1"/>
  <c r="BW258" i="1"/>
  <c r="CF258" i="1" s="1"/>
  <c r="BV106" i="1"/>
  <c r="H327" i="2" s="1"/>
  <c r="BW263" i="1"/>
  <c r="CF263" i="1" s="1"/>
  <c r="BW264" i="1"/>
  <c r="CF264" i="1" s="1"/>
  <c r="BR264" i="1" s="1"/>
  <c r="BW262" i="1"/>
  <c r="CF262" i="1" s="1"/>
  <c r="BV99" i="1"/>
  <c r="BV264" i="1"/>
  <c r="BV263" i="1"/>
  <c r="BV262" i="1"/>
  <c r="BV108" i="1"/>
  <c r="H329" i="2" s="1"/>
  <c r="BW142" i="1"/>
  <c r="BV221" i="1"/>
  <c r="H378" i="2" s="1"/>
  <c r="BW209" i="1"/>
  <c r="CF209" i="1" s="1"/>
  <c r="BV219" i="1"/>
  <c r="BW144" i="1"/>
  <c r="BW210" i="1"/>
  <c r="CF210" i="1" s="1"/>
  <c r="BR210" i="1" s="1"/>
  <c r="BV257" i="1"/>
  <c r="BW283" i="1"/>
  <c r="CF283" i="1" s="1"/>
  <c r="BR283" i="1" s="1"/>
  <c r="BW282" i="1"/>
  <c r="CF282" i="1" s="1"/>
  <c r="BW289" i="1"/>
  <c r="CF289" i="1" s="1"/>
  <c r="BR289" i="1" s="1"/>
  <c r="BW288" i="1"/>
  <c r="CF288" i="1" s="1"/>
  <c r="CH288" i="1" s="1"/>
  <c r="BW290" i="1"/>
  <c r="BW274" i="1"/>
  <c r="CF274" i="1" s="1"/>
  <c r="BR274" i="1" s="1"/>
  <c r="BW272" i="1"/>
  <c r="CF272" i="1" s="1"/>
  <c r="BW279" i="1"/>
  <c r="CF279" i="1" s="1"/>
  <c r="BR279" i="1" s="1"/>
  <c r="BV273" i="1"/>
  <c r="BV272" i="1"/>
  <c r="BV278" i="1"/>
  <c r="H403" i="2" s="1"/>
  <c r="BW309" i="1"/>
  <c r="CF309" i="1" s="1"/>
  <c r="BR309" i="1" s="1"/>
  <c r="BW197" i="1"/>
  <c r="BW196" i="1"/>
  <c r="BW222" i="1"/>
  <c r="BW219" i="1"/>
  <c r="BW221" i="1"/>
  <c r="BV139" i="1"/>
  <c r="BV138" i="1"/>
  <c r="BY180" i="1" s="1"/>
  <c r="BV137" i="1"/>
  <c r="BV160" i="1"/>
  <c r="H352" i="2" s="1"/>
  <c r="BW220" i="1"/>
  <c r="BV61" i="1"/>
  <c r="BV64" i="1"/>
  <c r="H311" i="2" s="1"/>
  <c r="BV63" i="1"/>
  <c r="BV62" i="1"/>
  <c r="H309" i="2" s="1"/>
  <c r="BV58" i="1"/>
  <c r="H308" i="2" s="1"/>
  <c r="BW216" i="1"/>
  <c r="BW215" i="1"/>
  <c r="BW214" i="1"/>
  <c r="BV89" i="1"/>
  <c r="BV197" i="1"/>
  <c r="H368" i="2" s="1"/>
  <c r="BV196" i="1"/>
  <c r="H367" i="2" s="1"/>
  <c r="BV130" i="1"/>
  <c r="H339" i="2" s="1"/>
  <c r="BV132" i="1"/>
  <c r="H341" i="2" s="1"/>
  <c r="BV128" i="1"/>
  <c r="BV129" i="1"/>
  <c r="H338" i="2" s="1"/>
  <c r="BV131" i="1"/>
  <c r="H340" i="2" s="1"/>
  <c r="BV119" i="1"/>
  <c r="H334" i="2" s="1"/>
  <c r="BW233" i="1"/>
  <c r="BW234" i="1"/>
  <c r="BW232" i="1"/>
  <c r="BW228" i="1"/>
  <c r="BW227" i="1"/>
  <c r="BW226" i="1"/>
  <c r="BV111" i="1"/>
  <c r="BV233" i="1"/>
  <c r="H383" i="2" s="1"/>
  <c r="BV232" i="1"/>
  <c r="BV234" i="1"/>
  <c r="H384" i="2" s="1"/>
  <c r="H387" i="2"/>
  <c r="BV237" i="1"/>
  <c r="BW251" i="1"/>
  <c r="BW252" i="1"/>
  <c r="BW138" i="1"/>
  <c r="CF138" i="1" s="1"/>
  <c r="BR138" i="1" s="1"/>
  <c r="BW246" i="1"/>
  <c r="BV149" i="1"/>
  <c r="H347" i="2" s="1"/>
  <c r="BV148" i="1"/>
  <c r="H346" i="2" s="1"/>
  <c r="BV147" i="1"/>
  <c r="BV150" i="1"/>
  <c r="H348" i="2" s="1"/>
  <c r="BV125" i="1"/>
  <c r="H337" i="2" s="1"/>
  <c r="BV123" i="1"/>
  <c r="H335" i="2" s="1"/>
  <c r="BW186" i="1"/>
  <c r="CF186" i="1" s="1"/>
  <c r="BR186" i="1" s="1"/>
  <c r="BW187" i="1"/>
  <c r="CF187" i="1" s="1"/>
  <c r="BR187" i="1" s="1"/>
  <c r="BV186" i="1"/>
  <c r="H363" i="2" s="1"/>
  <c r="BV187" i="1"/>
  <c r="BV185" i="1"/>
  <c r="BV122" i="1"/>
  <c r="BW185" i="1"/>
  <c r="CF185" i="1" s="1"/>
  <c r="CH185" i="1" s="1"/>
  <c r="BV124" i="1"/>
  <c r="H336" i="2" s="1"/>
  <c r="BV56" i="1"/>
  <c r="BV57" i="1"/>
  <c r="BW191" i="1"/>
  <c r="BW192" i="1"/>
  <c r="BV191" i="1"/>
  <c r="BV192" i="1"/>
  <c r="BW190" i="1"/>
  <c r="BV156" i="1"/>
  <c r="H351" i="2" s="1"/>
  <c r="BV154" i="1"/>
  <c r="H349" i="2" s="1"/>
  <c r="BV155" i="1"/>
  <c r="H350" i="2" s="1"/>
  <c r="BV53" i="1"/>
  <c r="H306" i="2" s="1"/>
  <c r="BV195" i="1"/>
  <c r="BV143" i="1"/>
  <c r="H344" i="2" s="1"/>
  <c r="BW195" i="1"/>
  <c r="BV198" i="1"/>
  <c r="H369" i="2" s="1"/>
  <c r="BV144" i="1"/>
  <c r="CA180" i="1" s="1"/>
  <c r="BV79" i="1"/>
  <c r="BW198" i="1"/>
  <c r="BW166" i="1"/>
  <c r="BW165" i="1"/>
  <c r="BV69" i="1"/>
  <c r="H313" i="2" s="1"/>
  <c r="BV100" i="1"/>
  <c r="H324" i="2" s="1"/>
  <c r="BV101" i="1"/>
  <c r="H325" i="2" s="1"/>
  <c r="BV116" i="1"/>
  <c r="BV159" i="1"/>
  <c r="BV161" i="1"/>
  <c r="H353" i="2" s="1"/>
  <c r="BV117" i="1"/>
  <c r="H332" i="2" s="1"/>
  <c r="BV203" i="1"/>
  <c r="H371" i="2" s="1"/>
  <c r="BV202" i="1"/>
  <c r="H370" i="2" s="1"/>
  <c r="BV204" i="1"/>
  <c r="H372" i="2" s="1"/>
  <c r="BV201" i="1"/>
  <c r="BV178" i="1"/>
  <c r="H361" i="2" s="1"/>
  <c r="BV176" i="1"/>
  <c r="BV177" i="1"/>
  <c r="H360" i="2" s="1"/>
  <c r="BV170" i="1"/>
  <c r="BV171" i="1"/>
  <c r="H357" i="2" s="1"/>
  <c r="BV172" i="1"/>
  <c r="H358" i="2" s="1"/>
  <c r="BV166" i="1"/>
  <c r="H355" i="2" s="1"/>
  <c r="BV164" i="1"/>
  <c r="BV165" i="1"/>
  <c r="H354" i="2" s="1"/>
  <c r="BV82" i="1"/>
  <c r="BV83" i="1"/>
  <c r="H318" i="2" s="1"/>
  <c r="BV84" i="1"/>
  <c r="H319" i="2" s="1"/>
  <c r="BV78" i="1"/>
  <c r="BV77" i="1"/>
  <c r="BV73" i="1"/>
  <c r="H314" i="2" s="1"/>
  <c r="BV74" i="1"/>
  <c r="H315" i="2" s="1"/>
  <c r="BV72" i="1"/>
  <c r="BV67" i="1"/>
  <c r="BV68" i="1"/>
  <c r="H312" i="2" s="1"/>
  <c r="BV51" i="1"/>
  <c r="H304" i="2" s="1"/>
  <c r="BV50" i="1"/>
  <c r="BV44" i="1"/>
  <c r="BV45" i="1"/>
  <c r="H301" i="2" s="1"/>
  <c r="BV46" i="1"/>
  <c r="H302" i="2" s="1"/>
  <c r="BV40" i="1"/>
  <c r="BV41" i="1"/>
  <c r="BV39" i="1"/>
  <c r="BV35" i="1"/>
  <c r="BV34" i="1"/>
  <c r="BV36" i="1"/>
  <c r="H298" i="2" s="1"/>
  <c r="BV11" i="1"/>
  <c r="H285" i="2" s="1"/>
  <c r="BV12" i="1"/>
  <c r="H286" i="2" s="1"/>
  <c r="BV10" i="1"/>
  <c r="BW154" i="1"/>
  <c r="BW156" i="1"/>
  <c r="BW155" i="1"/>
  <c r="BW153" i="1"/>
  <c r="BW176" i="1"/>
  <c r="BW177" i="1"/>
  <c r="BW178" i="1"/>
  <c r="BW149" i="1"/>
  <c r="BW148" i="1"/>
  <c r="BW147" i="1"/>
  <c r="BW161" i="1"/>
  <c r="BW160" i="1"/>
  <c r="BW167" i="1"/>
  <c r="BW139" i="1"/>
  <c r="CF139" i="1" s="1"/>
  <c r="BR139" i="1" s="1"/>
  <c r="BW159" i="1"/>
  <c r="BW164" i="1"/>
  <c r="BW171" i="1"/>
  <c r="BW173" i="1"/>
  <c r="BW170" i="1"/>
  <c r="BW172" i="1"/>
  <c r="CD89" i="1"/>
  <c r="CH277" i="1" l="1"/>
  <c r="F289" i="2"/>
  <c r="F362" i="2"/>
  <c r="F352" i="2"/>
  <c r="K352" i="2"/>
  <c r="K306" i="2"/>
  <c r="F306" i="2"/>
  <c r="F334" i="2"/>
  <c r="K334" i="2"/>
  <c r="K413" i="2"/>
  <c r="G413" i="2"/>
  <c r="J413" i="2"/>
  <c r="F413" i="2"/>
  <c r="F370" i="2"/>
  <c r="K370" i="2"/>
  <c r="F346" i="2"/>
  <c r="K346" i="2"/>
  <c r="F347" i="2"/>
  <c r="K347" i="2"/>
  <c r="K341" i="2"/>
  <c r="F341" i="2"/>
  <c r="F396" i="2"/>
  <c r="K396" i="2"/>
  <c r="J396" i="2"/>
  <c r="G396" i="2"/>
  <c r="F329" i="2"/>
  <c r="K329" i="2"/>
  <c r="K325" i="2"/>
  <c r="F325" i="2"/>
  <c r="J290" i="2"/>
  <c r="K403" i="2"/>
  <c r="F403" i="2"/>
  <c r="G404" i="2"/>
  <c r="F404" i="2"/>
  <c r="K404" i="2"/>
  <c r="J404" i="2"/>
  <c r="G291" i="2"/>
  <c r="F354" i="2"/>
  <c r="K354" i="2"/>
  <c r="K336" i="2"/>
  <c r="F336" i="2"/>
  <c r="F384" i="2"/>
  <c r="K384" i="2"/>
  <c r="K330" i="2"/>
  <c r="F330" i="2"/>
  <c r="F356" i="2"/>
  <c r="J292" i="2"/>
  <c r="O292" i="2" s="1"/>
  <c r="F348" i="2"/>
  <c r="K348" i="2"/>
  <c r="F349" i="2"/>
  <c r="K349" i="2"/>
  <c r="F377" i="2"/>
  <c r="K377" i="2"/>
  <c r="F378" i="2"/>
  <c r="K378" i="2"/>
  <c r="F367" i="2"/>
  <c r="K367" i="2"/>
  <c r="J291" i="2"/>
  <c r="O291" i="2" s="1"/>
  <c r="F293" i="2"/>
  <c r="K351" i="2"/>
  <c r="F351" i="2"/>
  <c r="K353" i="2"/>
  <c r="F353" i="2"/>
  <c r="K318" i="2"/>
  <c r="F318" i="2"/>
  <c r="K383" i="2"/>
  <c r="F383" i="2"/>
  <c r="K412" i="2"/>
  <c r="J412" i="2"/>
  <c r="G412" i="2"/>
  <c r="F412" i="2"/>
  <c r="F294" i="2"/>
  <c r="F388" i="2"/>
  <c r="K361" i="2"/>
  <c r="F361" i="2"/>
  <c r="K391" i="2"/>
  <c r="F391" i="2"/>
  <c r="F337" i="2"/>
  <c r="K337" i="2"/>
  <c r="K415" i="2"/>
  <c r="G415" i="2"/>
  <c r="F415" i="2"/>
  <c r="J415" i="2"/>
  <c r="F372" i="2"/>
  <c r="K372" i="2"/>
  <c r="F399" i="2"/>
  <c r="F338" i="2"/>
  <c r="K338" i="2"/>
  <c r="F416" i="2"/>
  <c r="K416" i="2"/>
  <c r="J416" i="2"/>
  <c r="G416" i="2"/>
  <c r="F332" i="2"/>
  <c r="K332" i="2"/>
  <c r="G407" i="2"/>
  <c r="F407" i="2"/>
  <c r="K407" i="2"/>
  <c r="J407" i="2"/>
  <c r="F333" i="2"/>
  <c r="K381" i="2"/>
  <c r="F381" i="2"/>
  <c r="F319" i="2"/>
  <c r="K319" i="2"/>
  <c r="F324" i="2"/>
  <c r="K324" i="2"/>
  <c r="K400" i="2"/>
  <c r="G400" i="2"/>
  <c r="J400" i="2"/>
  <c r="F400" i="2"/>
  <c r="F290" i="2"/>
  <c r="F313" i="2"/>
  <c r="K313" i="2"/>
  <c r="K380" i="2"/>
  <c r="F380" i="2"/>
  <c r="G290" i="2"/>
  <c r="G420" i="2"/>
  <c r="F420" i="2"/>
  <c r="K420" i="2"/>
  <c r="J420" i="2"/>
  <c r="F357" i="2"/>
  <c r="K357" i="2"/>
  <c r="F302" i="2"/>
  <c r="K302" i="2"/>
  <c r="F369" i="2"/>
  <c r="K369" i="2"/>
  <c r="G363" i="2"/>
  <c r="F363" i="2"/>
  <c r="K363" i="2"/>
  <c r="J363" i="2"/>
  <c r="K311" i="2"/>
  <c r="F311" i="2"/>
  <c r="K408" i="2"/>
  <c r="G408" i="2"/>
  <c r="F408" i="2"/>
  <c r="J408" i="2"/>
  <c r="K328" i="2"/>
  <c r="F328" i="2"/>
  <c r="F390" i="2"/>
  <c r="K390" i="2"/>
  <c r="K402" i="2"/>
  <c r="G402" i="2"/>
  <c r="J402" i="2"/>
  <c r="F402" i="2"/>
  <c r="J294" i="2"/>
  <c r="O294" i="2" s="1"/>
  <c r="F326" i="2"/>
  <c r="K350" i="2"/>
  <c r="F350" i="2"/>
  <c r="G419" i="2"/>
  <c r="F419" i="2"/>
  <c r="K419" i="2"/>
  <c r="J419" i="2"/>
  <c r="G409" i="2"/>
  <c r="F409" i="2"/>
  <c r="K409" i="2"/>
  <c r="J409" i="2"/>
  <c r="K340" i="2"/>
  <c r="F340" i="2"/>
  <c r="F371" i="2"/>
  <c r="K371" i="2"/>
  <c r="K315" i="2"/>
  <c r="F315" i="2"/>
  <c r="G414" i="2"/>
  <c r="F414" i="2"/>
  <c r="K414" i="2"/>
  <c r="J414" i="2"/>
  <c r="F314" i="2"/>
  <c r="K314" i="2"/>
  <c r="F339" i="2"/>
  <c r="K339" i="2"/>
  <c r="K386" i="2"/>
  <c r="F386" i="2"/>
  <c r="F291" i="2"/>
  <c r="F285" i="2"/>
  <c r="K285" i="2"/>
  <c r="F382" i="2"/>
  <c r="K382" i="2"/>
  <c r="F395" i="2"/>
  <c r="K395" i="2"/>
  <c r="K308" i="2"/>
  <c r="F308" i="2"/>
  <c r="G292" i="2"/>
  <c r="K358" i="2"/>
  <c r="F358" i="2"/>
  <c r="F309" i="2"/>
  <c r="K309" i="2"/>
  <c r="F322" i="2"/>
  <c r="K322" i="2"/>
  <c r="J293" i="2"/>
  <c r="O293" i="2" s="1"/>
  <c r="F421" i="2"/>
  <c r="K421" i="2"/>
  <c r="J421" i="2"/>
  <c r="G421" i="2"/>
  <c r="G424" i="2"/>
  <c r="F424" i="2"/>
  <c r="K424" i="2"/>
  <c r="J424" i="2"/>
  <c r="K301" i="2"/>
  <c r="F301" i="2"/>
  <c r="K360" i="2"/>
  <c r="F360" i="2"/>
  <c r="F389" i="2"/>
  <c r="K389" i="2"/>
  <c r="K375" i="2"/>
  <c r="F375" i="2"/>
  <c r="F379" i="2"/>
  <c r="K379" i="2"/>
  <c r="K335" i="2"/>
  <c r="F335" i="2"/>
  <c r="F304" i="2"/>
  <c r="K304" i="2"/>
  <c r="K410" i="2"/>
  <c r="J410" i="2"/>
  <c r="G410" i="2"/>
  <c r="F410" i="2"/>
  <c r="F312" i="2"/>
  <c r="K312" i="2"/>
  <c r="F331" i="2"/>
  <c r="K385" i="2"/>
  <c r="F385" i="2"/>
  <c r="K286" i="2"/>
  <c r="F286" i="2"/>
  <c r="K368" i="2"/>
  <c r="F368" i="2"/>
  <c r="F303" i="2"/>
  <c r="F298" i="2"/>
  <c r="K298" i="2"/>
  <c r="F387" i="2"/>
  <c r="K387" i="2"/>
  <c r="F355" i="2"/>
  <c r="K355" i="2"/>
  <c r="K422" i="2"/>
  <c r="J422" i="2"/>
  <c r="G422" i="2"/>
  <c r="F422" i="2"/>
  <c r="G293" i="2"/>
  <c r="F292" i="2"/>
  <c r="F327" i="2"/>
  <c r="K327" i="2"/>
  <c r="F344" i="2"/>
  <c r="K344" i="2"/>
  <c r="F392" i="2"/>
  <c r="K392" i="2"/>
  <c r="K425" i="2"/>
  <c r="J425" i="2"/>
  <c r="G425" i="2"/>
  <c r="F425" i="2"/>
  <c r="G294" i="2"/>
  <c r="F305" i="2"/>
  <c r="F359" i="2"/>
  <c r="CH272" i="1"/>
  <c r="CH137" i="1"/>
  <c r="P136" i="1" s="1"/>
  <c r="A128" i="3" s="1"/>
  <c r="B128" i="3" s="1"/>
  <c r="C124" i="3" s="1"/>
  <c r="CH262" i="1"/>
  <c r="P261" i="1" s="1"/>
  <c r="A215" i="3" s="1"/>
  <c r="B215" i="3" s="1"/>
  <c r="CH267" i="1"/>
  <c r="P266" i="1" s="1"/>
  <c r="A220" i="3" s="1"/>
  <c r="B220" i="3" s="1"/>
  <c r="CH257" i="1"/>
  <c r="P256" i="1" s="1"/>
  <c r="A210" i="3" s="1"/>
  <c r="B210" i="3" s="1"/>
  <c r="CH209" i="1"/>
  <c r="P208" i="1" s="1"/>
  <c r="A179" i="3" s="1"/>
  <c r="B179" i="3" s="1"/>
  <c r="C175" i="3" s="1"/>
  <c r="CH306" i="1"/>
  <c r="P305" i="1" s="1"/>
  <c r="P310" i="1" s="1"/>
  <c r="CH282" i="1"/>
  <c r="P281" i="1" s="1"/>
  <c r="P286" i="1" s="1"/>
  <c r="CH294" i="1"/>
  <c r="P293" i="1" s="1"/>
  <c r="P298" i="1" s="1"/>
  <c r="CH312" i="1"/>
  <c r="P311" i="1" s="1"/>
  <c r="P316" i="1" s="1"/>
  <c r="BW208" i="1"/>
  <c r="A178" i="3" s="1"/>
  <c r="BW184" i="1"/>
  <c r="A159" i="3" s="1"/>
  <c r="BW136" i="1"/>
  <c r="A127" i="3" s="1"/>
  <c r="AL263" i="1"/>
  <c r="BS263" i="1"/>
  <c r="BR263" i="1"/>
  <c r="BR278" i="1"/>
  <c r="G403" i="2" s="1"/>
  <c r="BA278" i="1"/>
  <c r="BR273" i="1"/>
  <c r="BA273" i="1"/>
  <c r="BS273" i="1"/>
  <c r="BR258" i="1"/>
  <c r="J395" i="2" s="1"/>
  <c r="BS258" i="1"/>
  <c r="BA258" i="1"/>
  <c r="BS18" i="1"/>
  <c r="AD18" i="1"/>
  <c r="BR18" i="1"/>
  <c r="BT18" i="1"/>
  <c r="BS268" i="1"/>
  <c r="BR268" i="1"/>
  <c r="G399" i="2" s="1"/>
  <c r="BA268" i="1"/>
  <c r="P16" i="1"/>
  <c r="A38" i="3" s="1"/>
  <c r="B38" i="3" s="1"/>
  <c r="C34" i="3" s="1"/>
  <c r="G212" i="3"/>
  <c r="G217" i="3"/>
  <c r="G274" i="3"/>
  <c r="G227" i="3"/>
  <c r="P25" i="1"/>
  <c r="P30" i="1"/>
  <c r="P184" i="1"/>
  <c r="A160" i="3" s="1"/>
  <c r="B160" i="3" s="1"/>
  <c r="C156" i="3" s="1"/>
  <c r="P276" i="1"/>
  <c r="A230" i="3" s="1"/>
  <c r="B230" i="3" s="1"/>
  <c r="P299" i="1"/>
  <c r="P304" i="1" s="1"/>
  <c r="P287" i="1"/>
  <c r="P292" i="1" s="1"/>
  <c r="P317" i="1"/>
  <c r="P322" i="1" s="1"/>
  <c r="H299" i="2"/>
  <c r="CA53" i="1"/>
  <c r="CA47" i="1"/>
  <c r="H297" i="2"/>
  <c r="BY57" i="1"/>
  <c r="BY47" i="1"/>
  <c r="BY78" i="1"/>
  <c r="BY77" i="1"/>
  <c r="BY74" i="1"/>
  <c r="BY73" i="1"/>
  <c r="BY72" i="1"/>
  <c r="BY67" i="1"/>
  <c r="BY62" i="1"/>
  <c r="BY61" i="1"/>
  <c r="BY56" i="1"/>
  <c r="BY58" i="1"/>
  <c r="BY53" i="1"/>
  <c r="BY84" i="1"/>
  <c r="BY83" i="1"/>
  <c r="BY79" i="1"/>
  <c r="BY82" i="1"/>
  <c r="BY69" i="1"/>
  <c r="BY68" i="1"/>
  <c r="BY64" i="1"/>
  <c r="BY63" i="1"/>
  <c r="H373" i="2"/>
  <c r="BY223" i="1"/>
  <c r="CA177" i="1"/>
  <c r="CA164" i="1"/>
  <c r="CA179" i="1"/>
  <c r="CA178" i="1"/>
  <c r="CA176" i="1"/>
  <c r="CA173" i="1"/>
  <c r="CA172" i="1"/>
  <c r="CA171" i="1"/>
  <c r="CA170" i="1"/>
  <c r="CA167" i="1"/>
  <c r="CA166" i="1"/>
  <c r="CA165" i="1"/>
  <c r="H342" i="2"/>
  <c r="BY164" i="1"/>
  <c r="CA161" i="1"/>
  <c r="CA160" i="1"/>
  <c r="CA159" i="1"/>
  <c r="CA156" i="1"/>
  <c r="CA155" i="1"/>
  <c r="CA154" i="1"/>
  <c r="CA153" i="1"/>
  <c r="CA150" i="1"/>
  <c r="CA149" i="1"/>
  <c r="CA148" i="1"/>
  <c r="CA147" i="1"/>
  <c r="H307" i="2"/>
  <c r="H343" i="2"/>
  <c r="H376" i="2"/>
  <c r="H397" i="2"/>
  <c r="H417" i="2"/>
  <c r="H423" i="2"/>
  <c r="H364" i="2"/>
  <c r="H405" i="2"/>
  <c r="H398" i="2"/>
  <c r="H345" i="2"/>
  <c r="H365" i="2"/>
  <c r="H310" i="2"/>
  <c r="H323" i="2"/>
  <c r="H316" i="2"/>
  <c r="H300" i="2"/>
  <c r="H317" i="2"/>
  <c r="H406" i="2"/>
  <c r="H366" i="2"/>
  <c r="H374" i="2"/>
  <c r="H418" i="2"/>
  <c r="H401" i="2"/>
  <c r="H411" i="2"/>
  <c r="BY204" i="1"/>
  <c r="BY203" i="1"/>
  <c r="BY202" i="1"/>
  <c r="BY201" i="1"/>
  <c r="BY198" i="1"/>
  <c r="BY197" i="1"/>
  <c r="BY196" i="1"/>
  <c r="BY195" i="1"/>
  <c r="BY192" i="1"/>
  <c r="BY191" i="1"/>
  <c r="BY190" i="1"/>
  <c r="BY154" i="1"/>
  <c r="BY153" i="1"/>
  <c r="BY179" i="1"/>
  <c r="BY150" i="1"/>
  <c r="BY178" i="1"/>
  <c r="BY149" i="1"/>
  <c r="BY177" i="1"/>
  <c r="BY148" i="1"/>
  <c r="BY176" i="1"/>
  <c r="BY147" i="1"/>
  <c r="BY173" i="1"/>
  <c r="BY172" i="1"/>
  <c r="BY144" i="1"/>
  <c r="BY171" i="1"/>
  <c r="BY143" i="1"/>
  <c r="BY170" i="1"/>
  <c r="BY142" i="1"/>
  <c r="BY167" i="1"/>
  <c r="BY166" i="1"/>
  <c r="BY165" i="1"/>
  <c r="BY161" i="1"/>
  <c r="BY160" i="1"/>
  <c r="BY159" i="1"/>
  <c r="BY156" i="1"/>
  <c r="BY155" i="1"/>
  <c r="BY238" i="1"/>
  <c r="BY237" i="1"/>
  <c r="BY234" i="1"/>
  <c r="BY233" i="1"/>
  <c r="BY232" i="1"/>
  <c r="BY229" i="1"/>
  <c r="BY228" i="1"/>
  <c r="BY227" i="1"/>
  <c r="BY226" i="1"/>
  <c r="BY214" i="1"/>
  <c r="BY252" i="1"/>
  <c r="BY251" i="1"/>
  <c r="BY250" i="1"/>
  <c r="BY247" i="1"/>
  <c r="BY246" i="1"/>
  <c r="BY245" i="1"/>
  <c r="BY244" i="1"/>
  <c r="BY241" i="1"/>
  <c r="BY239" i="1"/>
  <c r="BY222" i="1"/>
  <c r="BY221" i="1"/>
  <c r="BY220" i="1"/>
  <c r="BY219" i="1"/>
  <c r="BY216" i="1"/>
  <c r="BY215" i="1"/>
  <c r="BY45" i="1"/>
  <c r="BY44" i="1"/>
  <c r="BY41" i="1"/>
  <c r="BY40" i="1"/>
  <c r="BY39" i="1"/>
  <c r="BY51" i="1"/>
  <c r="BY50" i="1"/>
  <c r="BY46" i="1"/>
  <c r="BY52" i="1"/>
  <c r="CA52" i="1"/>
  <c r="CA51" i="1"/>
  <c r="CA50" i="1"/>
  <c r="CA46" i="1"/>
  <c r="CA45" i="1"/>
  <c r="CA44" i="1"/>
  <c r="B6" i="2"/>
  <c r="C20" i="1"/>
  <c r="D20" i="1" s="1"/>
  <c r="C29" i="1"/>
  <c r="D29" i="1" s="1"/>
  <c r="C30" i="1"/>
  <c r="C31" i="1"/>
  <c r="D31" i="1" s="1"/>
  <c r="C32" i="1"/>
  <c r="D32" i="1" s="1"/>
  <c r="C33" i="1"/>
  <c r="D33" i="1" s="1"/>
  <c r="C34" i="1"/>
  <c r="D34" i="1" s="1"/>
  <c r="C36" i="1"/>
  <c r="D36" i="1" s="1"/>
  <c r="C38" i="1"/>
  <c r="D38" i="1" s="1"/>
  <c r="C41" i="1"/>
  <c r="D41" i="1" s="1"/>
  <c r="K247" i="2"/>
  <c r="L247" i="2"/>
  <c r="K248" i="2"/>
  <c r="L248" i="2"/>
  <c r="K249" i="2"/>
  <c r="L249" i="2"/>
  <c r="K250" i="2"/>
  <c r="L250" i="2"/>
  <c r="K251" i="2"/>
  <c r="L251" i="2"/>
  <c r="K252" i="2"/>
  <c r="L252" i="2"/>
  <c r="K253" i="2"/>
  <c r="L253" i="2"/>
  <c r="K254" i="2"/>
  <c r="L254" i="2"/>
  <c r="K255" i="2"/>
  <c r="K256" i="2"/>
  <c r="K257" i="2"/>
  <c r="L257" i="2"/>
  <c r="K258" i="2"/>
  <c r="L258" i="2"/>
  <c r="K259" i="2"/>
  <c r="L259" i="2"/>
  <c r="K260" i="2"/>
  <c r="L260" i="2"/>
  <c r="K261" i="2"/>
  <c r="L261" i="2"/>
  <c r="K262" i="2"/>
  <c r="L262" i="2"/>
  <c r="K263" i="2"/>
  <c r="L263" i="2"/>
  <c r="K264" i="2"/>
  <c r="L264" i="2"/>
  <c r="K265" i="2"/>
  <c r="L265" i="2"/>
  <c r="K266" i="2"/>
  <c r="L266" i="2"/>
  <c r="K267" i="2"/>
  <c r="L267" i="2"/>
  <c r="K268" i="2"/>
  <c r="L268" i="2"/>
  <c r="K269" i="2"/>
  <c r="L269" i="2"/>
  <c r="K270" i="2"/>
  <c r="L270" i="2"/>
  <c r="K271" i="2"/>
  <c r="L271" i="2"/>
  <c r="K272" i="2"/>
  <c r="L272" i="2"/>
  <c r="K273" i="2"/>
  <c r="L273" i="2"/>
  <c r="K274" i="2"/>
  <c r="L274" i="2"/>
  <c r="K275" i="2"/>
  <c r="L275" i="2"/>
  <c r="K276" i="2"/>
  <c r="L276" i="2"/>
  <c r="K277" i="2"/>
  <c r="L277" i="2"/>
  <c r="K278" i="2"/>
  <c r="DT5" i="1"/>
  <c r="DU5" i="1"/>
  <c r="DV5" i="1"/>
  <c r="DW5" i="1"/>
  <c r="DX5" i="1"/>
  <c r="DY5" i="1"/>
  <c r="DZ5" i="1"/>
  <c r="EA5" i="1"/>
  <c r="EB5" i="1"/>
  <c r="EC5" i="1"/>
  <c r="ED5" i="1"/>
  <c r="EE5" i="1"/>
  <c r="EF5" i="1"/>
  <c r="EH5" i="1"/>
  <c r="N84" i="1"/>
  <c r="N83" i="1"/>
  <c r="N79" i="1"/>
  <c r="N78" i="1"/>
  <c r="N74" i="1"/>
  <c r="N73" i="1"/>
  <c r="N69" i="1"/>
  <c r="N68" i="1"/>
  <c r="N64" i="1"/>
  <c r="N63" i="1"/>
  <c r="N62" i="1"/>
  <c r="N58" i="1"/>
  <c r="N57" i="1"/>
  <c r="N53" i="1"/>
  <c r="N52" i="1"/>
  <c r="N51" i="1"/>
  <c r="N47" i="1"/>
  <c r="N46" i="1"/>
  <c r="N45" i="1"/>
  <c r="N41" i="1"/>
  <c r="N40" i="1"/>
  <c r="N36" i="1"/>
  <c r="N35" i="1"/>
  <c r="N12" i="1"/>
  <c r="N81" i="1"/>
  <c r="CD79" i="1"/>
  <c r="CB79" i="1"/>
  <c r="CD78" i="1"/>
  <c r="CB78" i="1"/>
  <c r="CD77" i="1"/>
  <c r="CB77" i="1"/>
  <c r="N76" i="1"/>
  <c r="CD74" i="1"/>
  <c r="CD73" i="1"/>
  <c r="CD72" i="1"/>
  <c r="N71" i="1"/>
  <c r="CD69" i="1"/>
  <c r="CD68" i="1"/>
  <c r="CD67" i="1"/>
  <c r="N66" i="1"/>
  <c r="CD63" i="1"/>
  <c r="CD62" i="1"/>
  <c r="CD61" i="1"/>
  <c r="N60" i="1"/>
  <c r="CD58" i="1"/>
  <c r="CB58" i="1"/>
  <c r="CD57" i="1"/>
  <c r="CB57" i="1"/>
  <c r="CD56" i="1"/>
  <c r="CB56" i="1"/>
  <c r="N55" i="1"/>
  <c r="CD52" i="1"/>
  <c r="CD51" i="1"/>
  <c r="CD50" i="1"/>
  <c r="N49" i="1"/>
  <c r="CD46" i="1"/>
  <c r="CD45" i="1"/>
  <c r="CD44" i="1"/>
  <c r="N43" i="1"/>
  <c r="CD41" i="1"/>
  <c r="CD40" i="1"/>
  <c r="CD39" i="1"/>
  <c r="N38" i="1"/>
  <c r="N33" i="1"/>
  <c r="CD36" i="1"/>
  <c r="CB36" i="1"/>
  <c r="BZ36" i="1"/>
  <c r="CD35" i="1"/>
  <c r="CB35" i="1"/>
  <c r="BZ35" i="1"/>
  <c r="CD34" i="1"/>
  <c r="CB34" i="1"/>
  <c r="BZ34" i="1"/>
  <c r="DS5" i="1"/>
  <c r="DR5" i="1"/>
  <c r="DQ5" i="1"/>
  <c r="DP5" i="1"/>
  <c r="DO5" i="1"/>
  <c r="DN5" i="1"/>
  <c r="DM5" i="1"/>
  <c r="DL5" i="1"/>
  <c r="DK5" i="1"/>
  <c r="DJ5" i="1"/>
  <c r="DI5" i="1"/>
  <c r="DH5" i="1"/>
  <c r="DG5" i="1"/>
  <c r="DF5" i="1"/>
  <c r="DE5" i="1"/>
  <c r="DD5" i="1"/>
  <c r="DC5" i="1"/>
  <c r="DB5" i="1"/>
  <c r="DA5" i="1"/>
  <c r="CZ5" i="1"/>
  <c r="CY5" i="1"/>
  <c r="CX5" i="1"/>
  <c r="CW5" i="1"/>
  <c r="CV5" i="1"/>
  <c r="CU5" i="1"/>
  <c r="CT5" i="1"/>
  <c r="CS5" i="1"/>
  <c r="CR5" i="1"/>
  <c r="CQ5" i="1"/>
  <c r="CP5" i="1"/>
  <c r="CO5" i="1"/>
  <c r="CN5" i="1"/>
  <c r="CM5" i="1"/>
  <c r="CL5" i="1"/>
  <c r="CD11" i="1"/>
  <c r="CD12" i="1"/>
  <c r="CB12" i="1"/>
  <c r="BZ12" i="1"/>
  <c r="CB11" i="1"/>
  <c r="BZ11" i="1"/>
  <c r="CD10" i="1"/>
  <c r="CB10" i="1"/>
  <c r="BZ10" i="1"/>
  <c r="N11" i="1"/>
  <c r="N9" i="1"/>
  <c r="J399" i="2" l="1"/>
  <c r="F345" i="2"/>
  <c r="K345" i="2"/>
  <c r="K398" i="2"/>
  <c r="G398" i="2"/>
  <c r="F398" i="2"/>
  <c r="J398" i="2"/>
  <c r="F299" i="2"/>
  <c r="K299" i="2"/>
  <c r="G405" i="2"/>
  <c r="F405" i="2"/>
  <c r="K405" i="2"/>
  <c r="J405" i="2"/>
  <c r="G342" i="2"/>
  <c r="F342" i="2"/>
  <c r="J342" i="2"/>
  <c r="K342" i="2"/>
  <c r="J403" i="2"/>
  <c r="O403" i="2" s="1"/>
  <c r="J417" i="2"/>
  <c r="K417" i="2"/>
  <c r="G417" i="2"/>
  <c r="F417" i="2"/>
  <c r="G395" i="2"/>
  <c r="K397" i="2"/>
  <c r="J397" i="2"/>
  <c r="F397" i="2"/>
  <c r="G397" i="2"/>
  <c r="K310" i="2"/>
  <c r="F310" i="2"/>
  <c r="F297" i="2"/>
  <c r="K297" i="2"/>
  <c r="K376" i="2"/>
  <c r="F376" i="2"/>
  <c r="G289" i="2"/>
  <c r="J289" i="2"/>
  <c r="J288" i="2" s="1"/>
  <c r="K423" i="2"/>
  <c r="G423" i="2"/>
  <c r="J423" i="2"/>
  <c r="F423" i="2"/>
  <c r="F401" i="2"/>
  <c r="J401" i="2"/>
  <c r="K401" i="2"/>
  <c r="G401" i="2"/>
  <c r="F374" i="2"/>
  <c r="G374" i="2"/>
  <c r="K374" i="2"/>
  <c r="J374" i="2"/>
  <c r="F307" i="2"/>
  <c r="K307" i="2"/>
  <c r="K418" i="2"/>
  <c r="G418" i="2"/>
  <c r="J418" i="2"/>
  <c r="F418" i="2"/>
  <c r="F364" i="2"/>
  <c r="G364" i="2"/>
  <c r="K364" i="2"/>
  <c r="J364" i="2"/>
  <c r="K366" i="2"/>
  <c r="F366" i="2"/>
  <c r="F323" i="2"/>
  <c r="K323" i="2"/>
  <c r="K365" i="2"/>
  <c r="F365" i="2"/>
  <c r="F411" i="2"/>
  <c r="K411" i="2"/>
  <c r="J411" i="2"/>
  <c r="G411" i="2"/>
  <c r="K343" i="2"/>
  <c r="G343" i="2"/>
  <c r="F343" i="2"/>
  <c r="J343" i="2"/>
  <c r="F406" i="2"/>
  <c r="J406" i="2"/>
  <c r="G406" i="2"/>
  <c r="K406" i="2"/>
  <c r="F317" i="2"/>
  <c r="K317" i="2"/>
  <c r="K300" i="2"/>
  <c r="F300" i="2"/>
  <c r="K316" i="2"/>
  <c r="F316" i="2"/>
  <c r="G373" i="2"/>
  <c r="K373" i="2"/>
  <c r="J373" i="2"/>
  <c r="F373" i="2"/>
  <c r="D30" i="1"/>
  <c r="C28" i="1"/>
  <c r="D28" i="1" s="1"/>
  <c r="O395" i="2"/>
  <c r="C44" i="1"/>
  <c r="D44" i="1" s="1"/>
  <c r="C48" i="1"/>
  <c r="D48" i="1" s="1"/>
  <c r="C27" i="1"/>
  <c r="D27" i="1" s="1"/>
  <c r="C40" i="1"/>
  <c r="D40" i="1" s="1"/>
  <c r="C39" i="1"/>
  <c r="D39" i="1" s="1"/>
  <c r="C26" i="1"/>
  <c r="D26" i="1" s="1"/>
  <c r="C23" i="1"/>
  <c r="D23" i="1" s="1"/>
  <c r="C22" i="1"/>
  <c r="D22" i="1" s="1"/>
  <c r="C47" i="1"/>
  <c r="D47" i="1" s="1"/>
  <c r="C46" i="1"/>
  <c r="D46" i="1" s="1"/>
  <c r="C25" i="1"/>
  <c r="D25" i="1" s="1"/>
  <c r="C21" i="1"/>
  <c r="D21" i="1" s="1"/>
  <c r="C35" i="1"/>
  <c r="D35" i="1" s="1"/>
  <c r="C24" i="1"/>
  <c r="D24" i="1" s="1"/>
  <c r="C37" i="1"/>
  <c r="D37" i="1" s="1"/>
  <c r="C45" i="1"/>
  <c r="D45" i="1" s="1"/>
  <c r="C19" i="1"/>
  <c r="O75" i="1"/>
  <c r="K85" i="3" s="1"/>
  <c r="O85" i="1"/>
  <c r="K90" i="3" s="1"/>
  <c r="P20" i="1"/>
  <c r="R15" i="1" s="1"/>
  <c r="P15" i="1" s="1"/>
  <c r="O48" i="1"/>
  <c r="K63" i="3" s="1"/>
  <c r="O65" i="1"/>
  <c r="K75" i="3" s="1"/>
  <c r="O70" i="1"/>
  <c r="K80" i="3" s="1"/>
  <c r="O80" i="1"/>
  <c r="G91" i="3" s="1"/>
  <c r="O59" i="1"/>
  <c r="G74" i="3" s="1"/>
  <c r="O42" i="1"/>
  <c r="G62" i="3" s="1"/>
  <c r="O54" i="1"/>
  <c r="K69" i="3" s="1"/>
  <c r="O290" i="2"/>
  <c r="H274" i="3"/>
  <c r="O37" i="1"/>
  <c r="G57" i="3" s="1"/>
  <c r="P260" i="1"/>
  <c r="P270" i="1"/>
  <c r="P265" i="1"/>
  <c r="P280" i="1"/>
  <c r="H232" i="3" s="1"/>
  <c r="P188" i="1"/>
  <c r="H162" i="3" s="1"/>
  <c r="P212" i="1"/>
  <c r="H181" i="3" s="1"/>
  <c r="P140" i="1"/>
  <c r="H130" i="3" s="1"/>
  <c r="CG10" i="1"/>
  <c r="BW9" i="1" s="1"/>
  <c r="A30" i="3" s="1"/>
  <c r="CG34" i="1"/>
  <c r="CG11" i="1"/>
  <c r="CG12" i="1"/>
  <c r="CG35" i="1"/>
  <c r="CG36" i="1"/>
  <c r="O15" i="1"/>
  <c r="P271" i="1"/>
  <c r="A225" i="3" s="1"/>
  <c r="B225" i="3" s="1"/>
  <c r="C206" i="3" s="1"/>
  <c r="BW47" i="1"/>
  <c r="BW34" i="1"/>
  <c r="CF34" i="1" s="1"/>
  <c r="BW62" i="1"/>
  <c r="BW41" i="1"/>
  <c r="BW53" i="1"/>
  <c r="BW35" i="1"/>
  <c r="BZ62" i="1" s="1"/>
  <c r="CB39" i="1"/>
  <c r="CB144" i="1"/>
  <c r="CB143" i="1"/>
  <c r="CB142" i="1"/>
  <c r="B12" i="2"/>
  <c r="BW44" i="1"/>
  <c r="CB40" i="1"/>
  <c r="CB41" i="1"/>
  <c r="BW45" i="1"/>
  <c r="BW46" i="1"/>
  <c r="BW56" i="1"/>
  <c r="BW77" i="1"/>
  <c r="BW79" i="1"/>
  <c r="BW78" i="1"/>
  <c r="BW67" i="1"/>
  <c r="BW68" i="1"/>
  <c r="BW69" i="1"/>
  <c r="BW63" i="1"/>
  <c r="BW64" i="1"/>
  <c r="BW57" i="1"/>
  <c r="BW58" i="1"/>
  <c r="BW39" i="1"/>
  <c r="BW40" i="1"/>
  <c r="BW36" i="1"/>
  <c r="BW72" i="1"/>
  <c r="BW73" i="1"/>
  <c r="BW74" i="1"/>
  <c r="BW50" i="1"/>
  <c r="BW51" i="1"/>
  <c r="BW52" i="1"/>
  <c r="BW82" i="1"/>
  <c r="BW83" i="1"/>
  <c r="BW84" i="1"/>
  <c r="BW61" i="1"/>
  <c r="O289" i="2" l="1"/>
  <c r="J394" i="2"/>
  <c r="C7" i="1"/>
  <c r="K50" i="3"/>
  <c r="O288" i="2"/>
  <c r="D19" i="1"/>
  <c r="BW33" i="1"/>
  <c r="A54" i="3" s="1"/>
  <c r="A37" i="5"/>
  <c r="H217" i="3"/>
  <c r="H222" i="3"/>
  <c r="H212" i="3"/>
  <c r="G90" i="3"/>
  <c r="P275" i="1"/>
  <c r="O255" i="1"/>
  <c r="BZ50" i="1"/>
  <c r="BZ57" i="1"/>
  <c r="BZ51" i="1"/>
  <c r="BZ45" i="1"/>
  <c r="BZ67" i="1"/>
  <c r="BZ68" i="1"/>
  <c r="BZ56" i="1"/>
  <c r="BZ58" i="1"/>
  <c r="BZ77" i="1"/>
  <c r="BZ72" i="1"/>
  <c r="BZ61" i="1"/>
  <c r="BZ69" i="1"/>
  <c r="BZ78" i="1"/>
  <c r="BZ53" i="1"/>
  <c r="BZ64" i="1"/>
  <c r="BZ39" i="1"/>
  <c r="BZ44" i="1"/>
  <c r="BZ40" i="1"/>
  <c r="BZ46" i="1"/>
  <c r="BZ52" i="1"/>
  <c r="BZ47" i="1"/>
  <c r="BZ74" i="1"/>
  <c r="BZ63" i="1"/>
  <c r="BZ83" i="1"/>
  <c r="BZ73" i="1"/>
  <c r="BZ41" i="1"/>
  <c r="BZ82" i="1"/>
  <c r="CF35" i="1"/>
  <c r="BR35" i="1" s="1"/>
  <c r="BZ84" i="1"/>
  <c r="BZ79" i="1"/>
  <c r="CB82" i="1"/>
  <c r="CB84" i="1"/>
  <c r="CB83" i="1"/>
  <c r="CB47" i="1"/>
  <c r="CB53" i="1"/>
  <c r="CB64" i="1"/>
  <c r="CB69" i="1"/>
  <c r="CB73" i="1"/>
  <c r="CB68" i="1"/>
  <c r="CB67" i="1"/>
  <c r="CB63" i="1"/>
  <c r="CB74" i="1"/>
  <c r="CB72" i="1"/>
  <c r="CB61" i="1"/>
  <c r="CB62" i="1"/>
  <c r="CF62" i="1" s="1"/>
  <c r="BR62" i="1" s="1"/>
  <c r="CD83" i="1"/>
  <c r="CD82" i="1"/>
  <c r="CD84" i="1"/>
  <c r="CB50" i="1"/>
  <c r="CB45" i="1"/>
  <c r="CB44" i="1"/>
  <c r="CB52" i="1"/>
  <c r="CB51" i="1"/>
  <c r="CB46" i="1"/>
  <c r="CF36" i="1"/>
  <c r="BR36" i="1" s="1"/>
  <c r="G309" i="2" l="1"/>
  <c r="J309" i="2"/>
  <c r="G297" i="2"/>
  <c r="J297" i="2"/>
  <c r="G298" i="2"/>
  <c r="J298" i="2"/>
  <c r="CH34" i="1"/>
  <c r="P33" i="1" s="1"/>
  <c r="A55" i="3" s="1"/>
  <c r="B55" i="3" s="1"/>
  <c r="C51" i="3" s="1"/>
  <c r="D7" i="1"/>
  <c r="E7" i="1" s="1"/>
  <c r="F7" i="1" s="1"/>
  <c r="R255" i="1"/>
  <c r="P255" i="1" s="1"/>
  <c r="K275" i="3"/>
  <c r="H227" i="3"/>
  <c r="CG68" i="1"/>
  <c r="CG69" i="1"/>
  <c r="CG61" i="1"/>
  <c r="CG73" i="1"/>
  <c r="CG63" i="1"/>
  <c r="CG47" i="1"/>
  <c r="CG72" i="1"/>
  <c r="CG67" i="1"/>
  <c r="CG46" i="1"/>
  <c r="CG82" i="1"/>
  <c r="CF79" i="1"/>
  <c r="BR79" i="1" s="1"/>
  <c r="CG79" i="1"/>
  <c r="CF56" i="1"/>
  <c r="CG56" i="1"/>
  <c r="CF58" i="1"/>
  <c r="CG58" i="1"/>
  <c r="CF41" i="1"/>
  <c r="CG41" i="1"/>
  <c r="CG50" i="1"/>
  <c r="CG52" i="1"/>
  <c r="CG44" i="1"/>
  <c r="CF78" i="1"/>
  <c r="BR78" i="1" s="1"/>
  <c r="CG78" i="1"/>
  <c r="CF77" i="1"/>
  <c r="CG77" i="1"/>
  <c r="CG83" i="1"/>
  <c r="CG51" i="1"/>
  <c r="CF57" i="1"/>
  <c r="CG57" i="1"/>
  <c r="CF40" i="1"/>
  <c r="CG40" i="1"/>
  <c r="CF39" i="1"/>
  <c r="CG39" i="1"/>
  <c r="CG74" i="1"/>
  <c r="CG64" i="1"/>
  <c r="CG84" i="1"/>
  <c r="CG45" i="1"/>
  <c r="CG53" i="1"/>
  <c r="CG62" i="1"/>
  <c r="CF51" i="1"/>
  <c r="BR51" i="1" s="1"/>
  <c r="CF45" i="1"/>
  <c r="BR45" i="1" s="1"/>
  <c r="CF68" i="1"/>
  <c r="CF61" i="1"/>
  <c r="CF44" i="1"/>
  <c r="CF82" i="1"/>
  <c r="CF72" i="1"/>
  <c r="CF67" i="1"/>
  <c r="CF50" i="1"/>
  <c r="CF46" i="1"/>
  <c r="CF64" i="1"/>
  <c r="CF53" i="1"/>
  <c r="BR53" i="1" s="1"/>
  <c r="CF69" i="1"/>
  <c r="BR69" i="1" s="1"/>
  <c r="CF74" i="1"/>
  <c r="BR74" i="1" s="1"/>
  <c r="CF63" i="1"/>
  <c r="CF52" i="1"/>
  <c r="CF73" i="1"/>
  <c r="CF47" i="1"/>
  <c r="CF84" i="1"/>
  <c r="CF83" i="1"/>
  <c r="J301" i="2" l="1"/>
  <c r="G301" i="2"/>
  <c r="J316" i="2"/>
  <c r="G316" i="2"/>
  <c r="J304" i="2"/>
  <c r="G304" i="2"/>
  <c r="J315" i="2"/>
  <c r="G315" i="2"/>
  <c r="G313" i="2"/>
  <c r="J313" i="2"/>
  <c r="G317" i="2"/>
  <c r="J317" i="2"/>
  <c r="G306" i="2"/>
  <c r="J306" i="2"/>
  <c r="CH39" i="1"/>
  <c r="P38" i="1" s="1"/>
  <c r="A60" i="3" s="1"/>
  <c r="B60" i="3" s="1"/>
  <c r="CH82" i="1"/>
  <c r="P81" i="1" s="1"/>
  <c r="C88" i="3" s="1"/>
  <c r="B89" i="3" s="1"/>
  <c r="CH44" i="1"/>
  <c r="P43" i="1" s="1"/>
  <c r="C60" i="3" s="1"/>
  <c r="B61" i="3" s="1"/>
  <c r="CH50" i="1"/>
  <c r="P49" i="1" s="1"/>
  <c r="C66" i="3" s="1"/>
  <c r="B67" i="3" s="1"/>
  <c r="CH61" i="1"/>
  <c r="P60" i="1" s="1"/>
  <c r="C72" i="3" s="1"/>
  <c r="B73" i="3" s="1"/>
  <c r="CH56" i="1"/>
  <c r="CH67" i="1"/>
  <c r="P66" i="1" s="1"/>
  <c r="C78" i="3" s="1"/>
  <c r="B79" i="3" s="1"/>
  <c r="CH72" i="1"/>
  <c r="P71" i="1" s="1"/>
  <c r="C83" i="3" s="1"/>
  <c r="B84" i="3" s="1"/>
  <c r="CH77" i="1"/>
  <c r="P76" i="1" s="1"/>
  <c r="A88" i="3" s="1"/>
  <c r="B88" i="3" s="1"/>
  <c r="BW81" i="1"/>
  <c r="C87" i="3" s="1"/>
  <c r="BW76" i="1"/>
  <c r="A87" i="3" s="1"/>
  <c r="BW71" i="1"/>
  <c r="C82" i="3" s="1"/>
  <c r="BW66" i="1"/>
  <c r="C77" i="3" s="1"/>
  <c r="BW60" i="1"/>
  <c r="C71" i="3" s="1"/>
  <c r="BW55" i="1"/>
  <c r="A71" i="3" s="1"/>
  <c r="BW49" i="1"/>
  <c r="C65" i="3" s="1"/>
  <c r="BW43" i="1"/>
  <c r="C59" i="3" s="1"/>
  <c r="BW38" i="1"/>
  <c r="A59" i="3" s="1"/>
  <c r="BR46" i="1"/>
  <c r="W46" i="1"/>
  <c r="X46" i="1"/>
  <c r="Z46" i="1"/>
  <c r="BU46" i="1"/>
  <c r="BS46" i="1"/>
  <c r="X73" i="1"/>
  <c r="Y73" i="1"/>
  <c r="BR73" i="1"/>
  <c r="BU73" i="1"/>
  <c r="BR40" i="1"/>
  <c r="V40" i="1"/>
  <c r="AR40" i="1"/>
  <c r="BR57" i="1"/>
  <c r="V57" i="1"/>
  <c r="AD52" i="1"/>
  <c r="BR52" i="1"/>
  <c r="BT52" i="1"/>
  <c r="BS52" i="1"/>
  <c r="BR63" i="1"/>
  <c r="V63" i="1"/>
  <c r="BR83" i="1"/>
  <c r="V83" i="1"/>
  <c r="BS64" i="1"/>
  <c r="BR64" i="1"/>
  <c r="BU64" i="1"/>
  <c r="W64" i="1"/>
  <c r="X64" i="1"/>
  <c r="Y64" i="1"/>
  <c r="X68" i="1"/>
  <c r="BU68" i="1"/>
  <c r="BR68" i="1"/>
  <c r="BU84" i="1"/>
  <c r="BS84" i="1"/>
  <c r="BR84" i="1"/>
  <c r="AZ84" i="1"/>
  <c r="V84" i="1"/>
  <c r="Y84" i="1"/>
  <c r="BR58" i="1"/>
  <c r="V58" i="1"/>
  <c r="AA47" i="1"/>
  <c r="BS47" i="1"/>
  <c r="BR47" i="1"/>
  <c r="BU47" i="1"/>
  <c r="Z47" i="1"/>
  <c r="W47" i="1"/>
  <c r="X47" i="1"/>
  <c r="BR41" i="1"/>
  <c r="V41" i="1"/>
  <c r="O298" i="2"/>
  <c r="O309" i="2"/>
  <c r="O297" i="2"/>
  <c r="P37" i="1"/>
  <c r="H57" i="3" s="1"/>
  <c r="CD132" i="1"/>
  <c r="CD131" i="1"/>
  <c r="CD130" i="1"/>
  <c r="CD129" i="1"/>
  <c r="CD128" i="1"/>
  <c r="CD125" i="1"/>
  <c r="CD124" i="1"/>
  <c r="CD123" i="1"/>
  <c r="CD122" i="1"/>
  <c r="CD119" i="1"/>
  <c r="CD118" i="1"/>
  <c r="CD117" i="1"/>
  <c r="CD116" i="1"/>
  <c r="CD113" i="1"/>
  <c r="CD112" i="1"/>
  <c r="CD111" i="1"/>
  <c r="N132" i="1"/>
  <c r="J121" i="3" s="1"/>
  <c r="N131" i="1"/>
  <c r="J120" i="3" s="1"/>
  <c r="N130" i="1"/>
  <c r="J119" i="3" s="1"/>
  <c r="N129" i="1"/>
  <c r="J118" i="3" s="1"/>
  <c r="N127" i="1"/>
  <c r="N125" i="1"/>
  <c r="J114" i="3" s="1"/>
  <c r="N124" i="1"/>
  <c r="J113" i="3" s="1"/>
  <c r="N123" i="1"/>
  <c r="J112" i="3" s="1"/>
  <c r="N121" i="1"/>
  <c r="J110" i="3" s="1"/>
  <c r="N119" i="1"/>
  <c r="J108" i="3" s="1"/>
  <c r="N118" i="1"/>
  <c r="J107" i="3" s="1"/>
  <c r="N117" i="1"/>
  <c r="J106" i="3" s="1"/>
  <c r="N115" i="1"/>
  <c r="J104" i="3" s="1"/>
  <c r="N113" i="1"/>
  <c r="F119" i="3" s="1"/>
  <c r="N112" i="1"/>
  <c r="F118" i="3" s="1"/>
  <c r="N110" i="1"/>
  <c r="F116" i="3" s="1"/>
  <c r="G311" i="2" l="1"/>
  <c r="J311" i="2"/>
  <c r="O311" i="2" s="1"/>
  <c r="J303" i="2"/>
  <c r="O303" i="2" s="1"/>
  <c r="G303" i="2"/>
  <c r="J310" i="2"/>
  <c r="O310" i="2" s="1"/>
  <c r="G310" i="2"/>
  <c r="G302" i="2"/>
  <c r="J302" i="2"/>
  <c r="O302" i="2" s="1"/>
  <c r="G305" i="2"/>
  <c r="J305" i="2"/>
  <c r="O305" i="2" s="1"/>
  <c r="G319" i="2"/>
  <c r="J319" i="2"/>
  <c r="O319" i="2" s="1"/>
  <c r="J307" i="2"/>
  <c r="O307" i="2" s="1"/>
  <c r="G307" i="2"/>
  <c r="G314" i="2"/>
  <c r="J314" i="2"/>
  <c r="O314" i="2" s="1"/>
  <c r="G318" i="2"/>
  <c r="J318" i="2"/>
  <c r="O318" i="2" s="1"/>
  <c r="J308" i="2"/>
  <c r="O308" i="2" s="1"/>
  <c r="G308" i="2"/>
  <c r="G312" i="2"/>
  <c r="J312" i="2"/>
  <c r="O312" i="2" s="1"/>
  <c r="G299" i="2"/>
  <c r="J299" i="2"/>
  <c r="O299" i="2" s="1"/>
  <c r="G300" i="2"/>
  <c r="J300" i="2"/>
  <c r="O300" i="2" s="1"/>
  <c r="O126" i="1"/>
  <c r="K115" i="3" s="1"/>
  <c r="O120" i="1"/>
  <c r="K109" i="3" s="1"/>
  <c r="O114" i="1"/>
  <c r="G120" i="3" s="1"/>
  <c r="O133" i="1"/>
  <c r="K122" i="3" s="1"/>
  <c r="O317" i="2"/>
  <c r="O313" i="2"/>
  <c r="O301" i="2"/>
  <c r="O306" i="2"/>
  <c r="O304" i="2"/>
  <c r="O315" i="2"/>
  <c r="O316" i="2"/>
  <c r="P70" i="1"/>
  <c r="L80" i="3" s="1"/>
  <c r="P65" i="1"/>
  <c r="L75" i="3" s="1"/>
  <c r="P48" i="1"/>
  <c r="L63" i="3" s="1"/>
  <c r="P80" i="1"/>
  <c r="H90" i="3" s="1"/>
  <c r="P55" i="1"/>
  <c r="A72" i="3" s="1"/>
  <c r="B72" i="3" s="1"/>
  <c r="P75" i="1"/>
  <c r="L85" i="3" s="1"/>
  <c r="P54" i="1"/>
  <c r="L69" i="3" s="1"/>
  <c r="P42" i="1"/>
  <c r="H62" i="3" s="1"/>
  <c r="J116" i="3"/>
  <c r="BW99" i="1"/>
  <c r="BW102" i="1"/>
  <c r="BW101" i="1"/>
  <c r="BW100" i="1"/>
  <c r="BW119" i="1"/>
  <c r="BW118" i="1"/>
  <c r="BW117" i="1"/>
  <c r="BW116" i="1"/>
  <c r="BW96" i="1"/>
  <c r="BW95" i="1"/>
  <c r="BW94" i="1"/>
  <c r="BW108" i="1"/>
  <c r="BW107" i="1"/>
  <c r="BW106" i="1"/>
  <c r="BW105" i="1"/>
  <c r="BW113" i="1"/>
  <c r="BW112" i="1"/>
  <c r="BW111" i="1"/>
  <c r="BW125" i="1"/>
  <c r="BW124" i="1"/>
  <c r="BW123" i="1"/>
  <c r="BW122" i="1"/>
  <c r="BW130" i="1"/>
  <c r="BW129" i="1"/>
  <c r="BW128" i="1"/>
  <c r="CD108" i="1"/>
  <c r="CD107" i="1"/>
  <c r="CD106" i="1"/>
  <c r="CD105" i="1"/>
  <c r="CD102" i="1"/>
  <c r="CD101" i="1"/>
  <c r="CD100" i="1"/>
  <c r="CD99" i="1"/>
  <c r="CD96" i="1"/>
  <c r="CD95" i="1"/>
  <c r="CD94" i="1"/>
  <c r="CD91" i="1"/>
  <c r="CD90" i="1"/>
  <c r="CB89" i="1"/>
  <c r="CB96" i="1"/>
  <c r="CB95" i="1"/>
  <c r="CB94" i="1"/>
  <c r="BZ89" i="1"/>
  <c r="CB91" i="1"/>
  <c r="CB90" i="1"/>
  <c r="CK5" i="1"/>
  <c r="N108" i="1"/>
  <c r="F114" i="3" s="1"/>
  <c r="N107" i="1"/>
  <c r="F113" i="3" s="1"/>
  <c r="N106" i="1"/>
  <c r="F112" i="3" s="1"/>
  <c r="N104" i="1"/>
  <c r="F110" i="3" s="1"/>
  <c r="O109" i="1" l="1"/>
  <c r="G115" i="3" s="1"/>
  <c r="O32" i="1"/>
  <c r="K91" i="3" s="1"/>
  <c r="L90" i="3"/>
  <c r="P59" i="1"/>
  <c r="H74" i="3" s="1"/>
  <c r="CG89" i="1"/>
  <c r="CG90" i="1"/>
  <c r="CG91" i="1"/>
  <c r="BW88" i="1" l="1"/>
  <c r="A95" i="3" s="1"/>
  <c r="R32" i="1"/>
  <c r="P32" i="1" s="1"/>
  <c r="N102" i="1"/>
  <c r="F108" i="3" s="1"/>
  <c r="N101" i="1"/>
  <c r="F107" i="3" s="1"/>
  <c r="N100" i="1"/>
  <c r="F106" i="3" s="1"/>
  <c r="N98" i="1"/>
  <c r="O103" i="1" l="1"/>
  <c r="G109" i="3" s="1"/>
  <c r="F104" i="3"/>
  <c r="N93" i="1"/>
  <c r="N88" i="1"/>
  <c r="N96" i="1"/>
  <c r="F102" i="3" s="1"/>
  <c r="N95" i="1"/>
  <c r="F101" i="3" s="1"/>
  <c r="N91" i="1"/>
  <c r="F97" i="3" s="1"/>
  <c r="N90" i="1"/>
  <c r="F96" i="3" s="1"/>
  <c r="O97" i="1" l="1"/>
  <c r="G103" i="3" s="1"/>
  <c r="F94" i="3"/>
  <c r="F99" i="3"/>
  <c r="N10" i="1"/>
  <c r="R9" i="1" s="1"/>
  <c r="S9" i="1" l="1"/>
  <c r="S324" i="1" s="1"/>
  <c r="C9" i="1" s="1"/>
  <c r="D9" i="1" s="1"/>
  <c r="J6" i="2"/>
  <c r="O13" i="1"/>
  <c r="BW11" i="1"/>
  <c r="CF11" i="1" s="1"/>
  <c r="BR11" i="1" s="1"/>
  <c r="BW10" i="1"/>
  <c r="BW12" i="1"/>
  <c r="CF12" i="1" s="1"/>
  <c r="BZ142" i="1"/>
  <c r="CG142" i="1" s="1"/>
  <c r="BZ170" i="1"/>
  <c r="BZ164" i="1"/>
  <c r="BZ153" i="1"/>
  <c r="BZ176" i="1"/>
  <c r="BZ159" i="1"/>
  <c r="BZ154" i="1"/>
  <c r="BZ180" i="1"/>
  <c r="BZ177" i="1"/>
  <c r="BZ148" i="1"/>
  <c r="BZ143" i="1"/>
  <c r="BZ179" i="1"/>
  <c r="BZ156" i="1"/>
  <c r="BZ149" i="1"/>
  <c r="BZ252" i="1"/>
  <c r="BZ144" i="1"/>
  <c r="BZ160" i="1"/>
  <c r="BZ150" i="1"/>
  <c r="BZ167" i="1"/>
  <c r="BZ155" i="1"/>
  <c r="BZ173" i="1"/>
  <c r="BZ166" i="1"/>
  <c r="BZ161" i="1"/>
  <c r="BZ172" i="1"/>
  <c r="BZ178" i="1"/>
  <c r="BZ165" i="1"/>
  <c r="BZ171" i="1"/>
  <c r="BZ240" i="1"/>
  <c r="BZ251" i="1"/>
  <c r="BZ198" i="1"/>
  <c r="BZ196" i="1"/>
  <c r="BZ247" i="1"/>
  <c r="BZ197" i="1"/>
  <c r="BZ241" i="1"/>
  <c r="BZ220" i="1"/>
  <c r="BZ245" i="1"/>
  <c r="BZ227" i="1"/>
  <c r="BZ229" i="1"/>
  <c r="BZ228" i="1"/>
  <c r="BZ222" i="1"/>
  <c r="BZ223" i="1"/>
  <c r="BZ202" i="1"/>
  <c r="BZ238" i="1"/>
  <c r="BZ239" i="1"/>
  <c r="BZ221" i="1"/>
  <c r="BZ246" i="1"/>
  <c r="BZ250" i="1"/>
  <c r="BZ232" i="1"/>
  <c r="BZ219" i="1"/>
  <c r="BZ244" i="1"/>
  <c r="BZ195" i="1"/>
  <c r="BZ190" i="1"/>
  <c r="CG190" i="1" s="1"/>
  <c r="BZ147" i="1"/>
  <c r="BZ226" i="1"/>
  <c r="BZ237" i="1"/>
  <c r="BZ201" i="1"/>
  <c r="BZ214" i="1"/>
  <c r="CG214" i="1" s="1"/>
  <c r="H320" i="2"/>
  <c r="BZ215" i="1"/>
  <c r="BZ204" i="1"/>
  <c r="BZ234" i="1"/>
  <c r="BZ203" i="1"/>
  <c r="BZ233" i="1"/>
  <c r="BZ216" i="1"/>
  <c r="BZ192" i="1"/>
  <c r="BZ191" i="1"/>
  <c r="H321" i="2"/>
  <c r="CB125" i="1"/>
  <c r="CB99" i="1"/>
  <c r="CB111" i="1"/>
  <c r="CB123" i="1"/>
  <c r="CB117" i="1"/>
  <c r="CB102" i="1"/>
  <c r="CB116" i="1"/>
  <c r="CB124" i="1"/>
  <c r="CB122" i="1"/>
  <c r="CB101" i="1"/>
  <c r="CB130" i="1"/>
  <c r="CB100" i="1"/>
  <c r="CB105" i="1"/>
  <c r="CB131" i="1"/>
  <c r="CB118" i="1"/>
  <c r="CB112" i="1"/>
  <c r="CB106" i="1"/>
  <c r="CB113" i="1"/>
  <c r="CB108" i="1"/>
  <c r="CB129" i="1"/>
  <c r="CB128" i="1"/>
  <c r="CB119" i="1"/>
  <c r="CB107" i="1"/>
  <c r="CB132" i="1"/>
  <c r="CB148" i="1"/>
  <c r="CB177" i="1"/>
  <c r="O401" i="2"/>
  <c r="O424" i="2"/>
  <c r="O416" i="2"/>
  <c r="O415" i="2"/>
  <c r="O414" i="2"/>
  <c r="CB161" i="1"/>
  <c r="O417" i="2"/>
  <c r="O342" i="2"/>
  <c r="O421" i="2"/>
  <c r="O425" i="2"/>
  <c r="CB171" i="1"/>
  <c r="O409" i="2"/>
  <c r="O363" i="2"/>
  <c r="O398" i="2"/>
  <c r="O399" i="2"/>
  <c r="CB172" i="1"/>
  <c r="O343" i="2"/>
  <c r="O407" i="2"/>
  <c r="O418" i="2"/>
  <c r="O408" i="2"/>
  <c r="CB167" i="1"/>
  <c r="O396" i="2"/>
  <c r="CB160" i="1"/>
  <c r="O373" i="2"/>
  <c r="O405" i="2"/>
  <c r="O422" i="2"/>
  <c r="O397" i="2"/>
  <c r="CB155" i="1"/>
  <c r="O364" i="2"/>
  <c r="CB147" i="1"/>
  <c r="O413" i="2"/>
  <c r="CB154" i="1"/>
  <c r="CB156" i="1"/>
  <c r="CB178" i="1"/>
  <c r="CB173" i="1"/>
  <c r="CB166" i="1"/>
  <c r="O420" i="2"/>
  <c r="O406" i="2"/>
  <c r="CB159" i="1"/>
  <c r="O374" i="2"/>
  <c r="CB164" i="1"/>
  <c r="O404" i="2"/>
  <c r="O402" i="2"/>
  <c r="CB149" i="1"/>
  <c r="O423" i="2"/>
  <c r="O400" i="2"/>
  <c r="CB150" i="1"/>
  <c r="CB165" i="1"/>
  <c r="O411" i="2"/>
  <c r="O412" i="2"/>
  <c r="CB176" i="1"/>
  <c r="CB170" i="1"/>
  <c r="CB153" i="1"/>
  <c r="O419" i="2"/>
  <c r="CB179" i="1"/>
  <c r="CB221" i="1"/>
  <c r="CB229" i="1"/>
  <c r="CB226" i="1"/>
  <c r="CB203" i="1"/>
  <c r="CB233" i="1"/>
  <c r="CB246" i="1"/>
  <c r="CB232" i="1"/>
  <c r="CB239" i="1"/>
  <c r="CB234" i="1"/>
  <c r="CB250" i="1"/>
  <c r="CB223" i="1"/>
  <c r="CB195" i="1"/>
  <c r="CB196" i="1"/>
  <c r="CB180" i="1"/>
  <c r="CB202" i="1"/>
  <c r="CB247" i="1"/>
  <c r="CB204" i="1"/>
  <c r="CB228" i="1"/>
  <c r="CB241" i="1"/>
  <c r="CB197" i="1"/>
  <c r="CB201" i="1"/>
  <c r="CB245" i="1"/>
  <c r="CB220" i="1"/>
  <c r="CB237" i="1"/>
  <c r="CB244" i="1"/>
  <c r="CB219" i="1"/>
  <c r="CB222" i="1"/>
  <c r="CB227" i="1"/>
  <c r="CB252" i="1"/>
  <c r="CB251" i="1"/>
  <c r="CB198" i="1"/>
  <c r="CB238" i="1"/>
  <c r="O410" i="2"/>
  <c r="CB240" i="1"/>
  <c r="L9" i="1" l="1"/>
  <c r="F320" i="2"/>
  <c r="K320" i="2"/>
  <c r="G285" i="2"/>
  <c r="J285" i="2"/>
  <c r="O285" i="2" s="1"/>
  <c r="K321" i="2"/>
  <c r="F321" i="2"/>
  <c r="BW213" i="1"/>
  <c r="A183" i="3" s="1"/>
  <c r="BW189" i="1"/>
  <c r="A164" i="3" s="1"/>
  <c r="BW141" i="1"/>
  <c r="A132" i="3" s="1"/>
  <c r="U12" i="1"/>
  <c r="BR12" i="1"/>
  <c r="T11" i="1"/>
  <c r="CF245" i="1"/>
  <c r="BR245" i="1" s="1"/>
  <c r="CF247" i="1"/>
  <c r="BR247" i="1" s="1"/>
  <c r="CF244" i="1"/>
  <c r="CF246" i="1"/>
  <c r="CG219" i="1"/>
  <c r="CG179" i="1"/>
  <c r="CG226" i="1"/>
  <c r="CG252" i="1"/>
  <c r="CG220" i="1"/>
  <c r="CG241" i="1"/>
  <c r="CG149" i="1"/>
  <c r="CG195" i="1"/>
  <c r="CG247" i="1"/>
  <c r="CG197" i="1"/>
  <c r="CG244" i="1"/>
  <c r="CG148" i="1"/>
  <c r="CG178" i="1"/>
  <c r="CG240" i="1"/>
  <c r="CG180" i="1"/>
  <c r="CG250" i="1"/>
  <c r="CG166" i="1"/>
  <c r="CG177" i="1"/>
  <c r="CG221" i="1"/>
  <c r="CG172" i="1"/>
  <c r="CG153" i="1"/>
  <c r="CG237" i="1"/>
  <c r="CG196" i="1"/>
  <c r="CF143" i="1"/>
  <c r="CG143" i="1"/>
  <c r="CG198" i="1"/>
  <c r="CG251" i="1"/>
  <c r="CG154" i="1"/>
  <c r="CG156" i="1"/>
  <c r="CG171" i="1"/>
  <c r="CF191" i="1"/>
  <c r="CG191" i="1"/>
  <c r="CG246" i="1"/>
  <c r="CG165" i="1"/>
  <c r="CG159" i="1"/>
  <c r="CG233" i="1"/>
  <c r="CG238" i="1"/>
  <c r="CG161" i="1"/>
  <c r="CG164" i="1"/>
  <c r="CG203" i="1"/>
  <c r="CG202" i="1"/>
  <c r="CG170" i="1"/>
  <c r="CG147" i="1"/>
  <c r="CG234" i="1"/>
  <c r="CG223" i="1"/>
  <c r="CG173" i="1"/>
  <c r="CG204" i="1"/>
  <c r="CG222" i="1"/>
  <c r="CG155" i="1"/>
  <c r="CF215" i="1"/>
  <c r="CG215" i="1"/>
  <c r="CG228" i="1"/>
  <c r="CG167" i="1"/>
  <c r="CG176" i="1"/>
  <c r="CF216" i="1"/>
  <c r="CG216" i="1"/>
  <c r="CG229" i="1"/>
  <c r="CG150" i="1"/>
  <c r="CG232" i="1"/>
  <c r="CF192" i="1"/>
  <c r="BR192" i="1" s="1"/>
  <c r="CG192" i="1"/>
  <c r="CG239" i="1"/>
  <c r="CG227" i="1"/>
  <c r="CG160" i="1"/>
  <c r="CG201" i="1"/>
  <c r="CG245" i="1"/>
  <c r="CF144" i="1"/>
  <c r="CG144" i="1"/>
  <c r="CF10" i="1"/>
  <c r="CH10" i="1" s="1"/>
  <c r="CF149" i="1"/>
  <c r="CF195" i="1"/>
  <c r="CF219" i="1"/>
  <c r="CF250" i="1"/>
  <c r="CF170" i="1"/>
  <c r="CF237" i="1"/>
  <c r="CF232" i="1"/>
  <c r="CF226" i="1"/>
  <c r="CF214" i="1"/>
  <c r="CH214" i="1" s="1"/>
  <c r="CF176" i="1"/>
  <c r="CF201" i="1"/>
  <c r="CF190" i="1"/>
  <c r="CF159" i="1"/>
  <c r="CF153" i="1"/>
  <c r="CF164" i="1"/>
  <c r="CF147" i="1"/>
  <c r="CF142" i="1"/>
  <c r="CF220" i="1"/>
  <c r="O394" i="2"/>
  <c r="CF179" i="1"/>
  <c r="CF221" i="1"/>
  <c r="CF240" i="1"/>
  <c r="CF228" i="1"/>
  <c r="CF239" i="1"/>
  <c r="CF197" i="1"/>
  <c r="CF173" i="1"/>
  <c r="BR173" i="1" s="1"/>
  <c r="CF167" i="1"/>
  <c r="CF165" i="1"/>
  <c r="CF166" i="1"/>
  <c r="CF177" i="1"/>
  <c r="CF148" i="1"/>
  <c r="CF180" i="1"/>
  <c r="BR180" i="1" s="1"/>
  <c r="CF154" i="1"/>
  <c r="CF238" i="1"/>
  <c r="CF196" i="1"/>
  <c r="CF252" i="1"/>
  <c r="CF233" i="1"/>
  <c r="CF202" i="1"/>
  <c r="CF156" i="1"/>
  <c r="BR156" i="1" s="1"/>
  <c r="CF227" i="1"/>
  <c r="BR227" i="1" s="1"/>
  <c r="CF171" i="1"/>
  <c r="CF223" i="1"/>
  <c r="CF234" i="1"/>
  <c r="CF160" i="1"/>
  <c r="CF172" i="1"/>
  <c r="CF204" i="1"/>
  <c r="BR204" i="1" s="1"/>
  <c r="CF155" i="1"/>
  <c r="CF198" i="1"/>
  <c r="CF203" i="1"/>
  <c r="CF251" i="1"/>
  <c r="CF222" i="1"/>
  <c r="CF229" i="1"/>
  <c r="BR229" i="1" s="1"/>
  <c r="CF241" i="1"/>
  <c r="CF150" i="1"/>
  <c r="CF161" i="1"/>
  <c r="CF178" i="1"/>
  <c r="G388" i="2" l="1"/>
  <c r="J388" i="2"/>
  <c r="G372" i="2"/>
  <c r="J372" i="2"/>
  <c r="J390" i="2"/>
  <c r="G390" i="2"/>
  <c r="G359" i="2"/>
  <c r="J359" i="2"/>
  <c r="J380" i="2"/>
  <c r="G380" i="2"/>
  <c r="G286" i="2"/>
  <c r="J286" i="2"/>
  <c r="O286" i="2" s="1"/>
  <c r="G351" i="2"/>
  <c r="J351" i="2"/>
  <c r="G382" i="2"/>
  <c r="J382" i="2"/>
  <c r="G366" i="2"/>
  <c r="J366" i="2"/>
  <c r="CH164" i="1"/>
  <c r="P163" i="1" s="1"/>
  <c r="C138" i="3" s="1"/>
  <c r="B139" i="3" s="1"/>
  <c r="CH244" i="1"/>
  <c r="P243" i="1" s="1"/>
  <c r="C196" i="3" s="1"/>
  <c r="B197" i="3" s="1"/>
  <c r="CH153" i="1"/>
  <c r="P152" i="1" s="1"/>
  <c r="A144" i="3" s="1"/>
  <c r="B144" i="3" s="1"/>
  <c r="CH190" i="1"/>
  <c r="P189" i="1" s="1"/>
  <c r="A165" i="3" s="1"/>
  <c r="B165" i="3" s="1"/>
  <c r="CH201" i="1"/>
  <c r="P200" i="1" s="1"/>
  <c r="C170" i="3" s="1"/>
  <c r="B171" i="3" s="1"/>
  <c r="CH170" i="1"/>
  <c r="P169" i="1" s="1"/>
  <c r="C144" i="3" s="1"/>
  <c r="B145" i="3" s="1"/>
  <c r="CH147" i="1"/>
  <c r="P146" i="1" s="1"/>
  <c r="A138" i="3" s="1"/>
  <c r="B138" i="3" s="1"/>
  <c r="CH237" i="1"/>
  <c r="P236" i="1" s="1"/>
  <c r="C189" i="3" s="1"/>
  <c r="B190" i="3" s="1"/>
  <c r="CH219" i="1"/>
  <c r="P218" i="1" s="1"/>
  <c r="A189" i="3" s="1"/>
  <c r="B189" i="3" s="1"/>
  <c r="CH226" i="1"/>
  <c r="P225" i="1" s="1"/>
  <c r="A196" i="3" s="1"/>
  <c r="B196" i="3" s="1"/>
  <c r="CH195" i="1"/>
  <c r="P194" i="1" s="1"/>
  <c r="A170" i="3" s="1"/>
  <c r="B170" i="3" s="1"/>
  <c r="CH176" i="1"/>
  <c r="P175" i="1" s="1"/>
  <c r="C150" i="3" s="1"/>
  <c r="B151" i="3" s="1"/>
  <c r="CH159" i="1"/>
  <c r="P158" i="1" s="1"/>
  <c r="A150" i="3" s="1"/>
  <c r="B150" i="3" s="1"/>
  <c r="CH250" i="1"/>
  <c r="P249" i="1" s="1"/>
  <c r="C202" i="3" s="1"/>
  <c r="B203" i="3" s="1"/>
  <c r="CH142" i="1"/>
  <c r="P141" i="1" s="1"/>
  <c r="A133" i="3" s="1"/>
  <c r="B133" i="3" s="1"/>
  <c r="CH232" i="1"/>
  <c r="P231" i="1" s="1"/>
  <c r="A202" i="3" s="1"/>
  <c r="B202" i="3" s="1"/>
  <c r="BW249" i="1"/>
  <c r="C201" i="3" s="1"/>
  <c r="BW243" i="1"/>
  <c r="C195" i="3" s="1"/>
  <c r="BW236" i="1"/>
  <c r="C188" i="3" s="1"/>
  <c r="BW231" i="1"/>
  <c r="A201" i="3" s="1"/>
  <c r="BW225" i="1"/>
  <c r="A195" i="3" s="1"/>
  <c r="BW218" i="1"/>
  <c r="A188" i="3" s="1"/>
  <c r="BW200" i="1"/>
  <c r="C169" i="3" s="1"/>
  <c r="BW194" i="1"/>
  <c r="A169" i="3" s="1"/>
  <c r="BW175" i="1"/>
  <c r="C149" i="3" s="1"/>
  <c r="BW169" i="1"/>
  <c r="C143" i="3" s="1"/>
  <c r="BW163" i="1"/>
  <c r="C137" i="3" s="1"/>
  <c r="BW158" i="1"/>
  <c r="A149" i="3" s="1"/>
  <c r="BW152" i="1"/>
  <c r="A143" i="3" s="1"/>
  <c r="BW146" i="1"/>
  <c r="A137" i="3" s="1"/>
  <c r="P9" i="1"/>
  <c r="A31" i="3" s="1"/>
  <c r="B31" i="3" s="1"/>
  <c r="BR144" i="1"/>
  <c r="AN144" i="1"/>
  <c r="BS144" i="1"/>
  <c r="V144" i="1"/>
  <c r="AS144" i="1"/>
  <c r="AS143" i="1"/>
  <c r="AN143" i="1"/>
  <c r="V143" i="1"/>
  <c r="BS143" i="1"/>
  <c r="BR143" i="1"/>
  <c r="BR179" i="1"/>
  <c r="AJ179" i="1"/>
  <c r="BR191" i="1"/>
  <c r="AT191" i="1"/>
  <c r="AB149" i="1"/>
  <c r="AC149" i="1"/>
  <c r="BR149" i="1"/>
  <c r="AZ149" i="1"/>
  <c r="W149" i="1"/>
  <c r="X149" i="1"/>
  <c r="BU149" i="1"/>
  <c r="Z149" i="1"/>
  <c r="BR178" i="1"/>
  <c r="V178" i="1"/>
  <c r="BR154" i="1"/>
  <c r="X154" i="1"/>
  <c r="Y222" i="1"/>
  <c r="V222" i="1"/>
  <c r="W222" i="1"/>
  <c r="BR222" i="1"/>
  <c r="BR203" i="1"/>
  <c r="AX203" i="1"/>
  <c r="AF203" i="1"/>
  <c r="AG203" i="1"/>
  <c r="AH203" i="1"/>
  <c r="BU198" i="1"/>
  <c r="BS198" i="1"/>
  <c r="AA198" i="1"/>
  <c r="BR198" i="1"/>
  <c r="AE198" i="1"/>
  <c r="AG198" i="1"/>
  <c r="AA204" i="1"/>
  <c r="BS204" i="1"/>
  <c r="AE204" i="1"/>
  <c r="AG204" i="1"/>
  <c r="BU204" i="1"/>
  <c r="W220" i="1"/>
  <c r="BU220" i="1"/>
  <c r="V220" i="1"/>
  <c r="Y220" i="1"/>
  <c r="BR220" i="1"/>
  <c r="AZ220" i="1"/>
  <c r="AX196" i="1"/>
  <c r="BR196" i="1"/>
  <c r="BU148" i="1"/>
  <c r="Y148" i="1"/>
  <c r="BR148" i="1"/>
  <c r="V148" i="1"/>
  <c r="AB148" i="1"/>
  <c r="AC148" i="1"/>
  <c r="BR172" i="1"/>
  <c r="AD172" i="1"/>
  <c r="AX202" i="1"/>
  <c r="BR202" i="1"/>
  <c r="AI161" i="1"/>
  <c r="BR161" i="1"/>
  <c r="AA150" i="1"/>
  <c r="AC150" i="1"/>
  <c r="BR150" i="1"/>
  <c r="W150" i="1"/>
  <c r="X150" i="1"/>
  <c r="AB150" i="1"/>
  <c r="BU150" i="1"/>
  <c r="Z150" i="1"/>
  <c r="AZ150" i="1"/>
  <c r="AB166" i="1"/>
  <c r="AC166" i="1"/>
  <c r="BR166" i="1"/>
  <c r="AZ166" i="1"/>
  <c r="BU166" i="1"/>
  <c r="Z166" i="1"/>
  <c r="W166" i="1"/>
  <c r="X166" i="1"/>
  <c r="BR239" i="1"/>
  <c r="Y239" i="1"/>
  <c r="V239" i="1"/>
  <c r="BR238" i="1"/>
  <c r="AZ238" i="1"/>
  <c r="V238" i="1"/>
  <c r="Y238" i="1"/>
  <c r="W238" i="1"/>
  <c r="BR251" i="1"/>
  <c r="AZ251" i="1"/>
  <c r="AD246" i="1"/>
  <c r="BT246" i="1"/>
  <c r="BR246" i="1"/>
  <c r="Y165" i="1"/>
  <c r="AC165" i="1"/>
  <c r="AB165" i="1"/>
  <c r="BR165" i="1"/>
  <c r="V165" i="1"/>
  <c r="BU165" i="1"/>
  <c r="AD155" i="1"/>
  <c r="BR155" i="1"/>
  <c r="AF197" i="1"/>
  <c r="AG197" i="1"/>
  <c r="AX197" i="1"/>
  <c r="BR197" i="1"/>
  <c r="AH197" i="1"/>
  <c r="BR160" i="1"/>
  <c r="AJ160" i="1"/>
  <c r="AN216" i="1"/>
  <c r="BR216" i="1"/>
  <c r="BS216" i="1"/>
  <c r="X216" i="1"/>
  <c r="AD228" i="1"/>
  <c r="BR228" i="1"/>
  <c r="AA223" i="1"/>
  <c r="BR223" i="1"/>
  <c r="AZ223" i="1"/>
  <c r="Z223" i="1"/>
  <c r="BU223" i="1"/>
  <c r="W223" i="1"/>
  <c r="X223" i="1"/>
  <c r="BS223" i="1"/>
  <c r="X215" i="1"/>
  <c r="BS215" i="1"/>
  <c r="AN215" i="1"/>
  <c r="AU215" i="1"/>
  <c r="BR215" i="1"/>
  <c r="BR233" i="1"/>
  <c r="AZ233" i="1"/>
  <c r="BR252" i="1"/>
  <c r="AK252" i="1"/>
  <c r="BS241" i="1"/>
  <c r="BR241" i="1"/>
  <c r="W241" i="1"/>
  <c r="X241" i="1"/>
  <c r="BU241" i="1"/>
  <c r="AA241" i="1"/>
  <c r="Z241" i="1"/>
  <c r="AZ241" i="1"/>
  <c r="BR177" i="1"/>
  <c r="V177" i="1"/>
  <c r="AI177" i="1"/>
  <c r="BU167" i="1"/>
  <c r="BR167" i="1"/>
  <c r="AB167" i="1"/>
  <c r="W167" i="1"/>
  <c r="X167" i="1"/>
  <c r="AA167" i="1"/>
  <c r="AC167" i="1"/>
  <c r="Z167" i="1"/>
  <c r="AZ167" i="1"/>
  <c r="AK234" i="1"/>
  <c r="BR234" i="1"/>
  <c r="BR240" i="1"/>
  <c r="V240" i="1"/>
  <c r="W240" i="1"/>
  <c r="Y240" i="1"/>
  <c r="BR171" i="1"/>
  <c r="X171" i="1"/>
  <c r="BR221" i="1"/>
  <c r="V221" i="1"/>
  <c r="Y221" i="1"/>
  <c r="P213" i="1"/>
  <c r="A184" i="3" s="1"/>
  <c r="B184" i="3" s="1"/>
  <c r="J349" i="2" l="1"/>
  <c r="O349" i="2" s="1"/>
  <c r="G349" i="2"/>
  <c r="J375" i="2"/>
  <c r="O375" i="2" s="1"/>
  <c r="G375" i="2"/>
  <c r="J370" i="2"/>
  <c r="O370" i="2" s="1"/>
  <c r="G370" i="2"/>
  <c r="J353" i="2"/>
  <c r="O353" i="2" s="1"/>
  <c r="G353" i="2"/>
  <c r="G371" i="2"/>
  <c r="J371" i="2"/>
  <c r="O371" i="2" s="1"/>
  <c r="G352" i="2"/>
  <c r="J352" i="2"/>
  <c r="O352" i="2" s="1"/>
  <c r="G379" i="2"/>
  <c r="J379" i="2"/>
  <c r="O379" i="2" s="1"/>
  <c r="G368" i="2"/>
  <c r="J368" i="2"/>
  <c r="O368" i="2" s="1"/>
  <c r="J360" i="2"/>
  <c r="O360" i="2" s="1"/>
  <c r="G360" i="2"/>
  <c r="G361" i="2"/>
  <c r="J361" i="2"/>
  <c r="O361" i="2" s="1"/>
  <c r="J358" i="2"/>
  <c r="O358" i="2" s="1"/>
  <c r="G358" i="2"/>
  <c r="G381" i="2"/>
  <c r="J381" i="2"/>
  <c r="O381" i="2" s="1"/>
  <c r="J357" i="2"/>
  <c r="O357" i="2" s="1"/>
  <c r="G357" i="2"/>
  <c r="J345" i="2"/>
  <c r="O345" i="2" s="1"/>
  <c r="G345" i="2"/>
  <c r="J369" i="2"/>
  <c r="O369" i="2" s="1"/>
  <c r="G369" i="2"/>
  <c r="J355" i="2"/>
  <c r="O355" i="2" s="1"/>
  <c r="G355" i="2"/>
  <c r="J387" i="2"/>
  <c r="O387" i="2" s="1"/>
  <c r="G387" i="2"/>
  <c r="J389" i="2"/>
  <c r="O389" i="2" s="1"/>
  <c r="G389" i="2"/>
  <c r="J383" i="2"/>
  <c r="O383" i="2" s="1"/>
  <c r="G383" i="2"/>
  <c r="G362" i="2"/>
  <c r="J362" i="2"/>
  <c r="O362" i="2" s="1"/>
  <c r="G344" i="2"/>
  <c r="J344" i="2"/>
  <c r="O344" i="2" s="1"/>
  <c r="J348" i="2"/>
  <c r="O348" i="2" s="1"/>
  <c r="G348" i="2"/>
  <c r="G356" i="2"/>
  <c r="J356" i="2"/>
  <c r="O356" i="2" s="1"/>
  <c r="J385" i="2"/>
  <c r="O385" i="2" s="1"/>
  <c r="G385" i="2"/>
  <c r="J354" i="2"/>
  <c r="O354" i="2" s="1"/>
  <c r="G354" i="2"/>
  <c r="G367" i="2"/>
  <c r="J367" i="2"/>
  <c r="O367" i="2" s="1"/>
  <c r="G377" i="2"/>
  <c r="J377" i="2"/>
  <c r="O377" i="2" s="1"/>
  <c r="G350" i="2"/>
  <c r="J350" i="2"/>
  <c r="O350" i="2" s="1"/>
  <c r="G386" i="2"/>
  <c r="J386" i="2"/>
  <c r="O386" i="2" s="1"/>
  <c r="G346" i="2"/>
  <c r="J346" i="2"/>
  <c r="O346" i="2" s="1"/>
  <c r="G347" i="2"/>
  <c r="J347" i="2"/>
  <c r="O347" i="2" s="1"/>
  <c r="J392" i="2"/>
  <c r="O392" i="2" s="1"/>
  <c r="G392" i="2"/>
  <c r="J376" i="2"/>
  <c r="O376" i="2" s="1"/>
  <c r="G376" i="2"/>
  <c r="G365" i="2"/>
  <c r="J365" i="2"/>
  <c r="O365" i="2" s="1"/>
  <c r="G378" i="2"/>
  <c r="J378" i="2"/>
  <c r="O378" i="2" s="1"/>
  <c r="J384" i="2"/>
  <c r="O384" i="2" s="1"/>
  <c r="G384" i="2"/>
  <c r="G391" i="2"/>
  <c r="J391" i="2"/>
  <c r="O391" i="2" s="1"/>
  <c r="C27" i="3"/>
  <c r="A38" i="5"/>
  <c r="B38" i="5" s="1"/>
  <c r="O8" i="1"/>
  <c r="R8" i="1"/>
  <c r="P8" i="1" s="1"/>
  <c r="O380" i="2"/>
  <c r="O359" i="2"/>
  <c r="O351" i="2"/>
  <c r="O366" i="2"/>
  <c r="O390" i="2"/>
  <c r="O382" i="2"/>
  <c r="O388" i="2"/>
  <c r="O372" i="2"/>
  <c r="P168" i="1"/>
  <c r="L141" i="3" s="1"/>
  <c r="P224" i="1"/>
  <c r="H193" i="3" s="1"/>
  <c r="P205" i="1"/>
  <c r="L173" i="3" s="1"/>
  <c r="P181" i="1"/>
  <c r="L154" i="3" s="1"/>
  <c r="P230" i="1"/>
  <c r="H199" i="3" s="1"/>
  <c r="P242" i="1"/>
  <c r="L193" i="3" s="1"/>
  <c r="P199" i="1"/>
  <c r="H173" i="3" s="1"/>
  <c r="P253" i="1"/>
  <c r="L204" i="3" s="1"/>
  <c r="P235" i="1"/>
  <c r="H204" i="3" s="1"/>
  <c r="P174" i="1"/>
  <c r="L147" i="3" s="1"/>
  <c r="P248" i="1"/>
  <c r="L199" i="3" s="1"/>
  <c r="P151" i="1"/>
  <c r="H141" i="3" s="1"/>
  <c r="P162" i="1"/>
  <c r="H152" i="3" s="1"/>
  <c r="P157" i="1"/>
  <c r="H147" i="3" s="1"/>
  <c r="P145" i="1"/>
  <c r="H135" i="3" s="1"/>
  <c r="P217" i="1"/>
  <c r="O183" i="1"/>
  <c r="K174" i="3" s="1"/>
  <c r="P193" i="1"/>
  <c r="H167" i="3" s="1"/>
  <c r="O135" i="1"/>
  <c r="K155" i="3" s="1"/>
  <c r="O207" i="1"/>
  <c r="K205" i="3" s="1"/>
  <c r="K33" i="3" l="1"/>
  <c r="R183" i="1"/>
  <c r="P183" i="1" s="1"/>
  <c r="R135" i="1"/>
  <c r="P135" i="1" s="1"/>
  <c r="H186" i="3"/>
  <c r="R207" i="1"/>
  <c r="P207" i="1" s="1"/>
  <c r="BW89" i="1" l="1"/>
  <c r="CF89" i="1" s="1"/>
  <c r="BW91" i="1" l="1"/>
  <c r="CF91" i="1" s="1"/>
  <c r="BR91" i="1" s="1"/>
  <c r="O92" i="1"/>
  <c r="G98" i="3" s="1"/>
  <c r="BW90" i="1"/>
  <c r="G321" i="2" l="1"/>
  <c r="J321" i="2"/>
  <c r="O321" i="2" s="1"/>
  <c r="BZ122" i="1"/>
  <c r="BZ111" i="1"/>
  <c r="BZ100" i="1"/>
  <c r="CF90" i="1"/>
  <c r="BZ107" i="1"/>
  <c r="BZ131" i="1"/>
  <c r="BZ118" i="1"/>
  <c r="BZ94" i="1"/>
  <c r="BZ99" i="1"/>
  <c r="BZ116" i="1"/>
  <c r="BZ119" i="1"/>
  <c r="BZ95" i="1"/>
  <c r="BZ96" i="1"/>
  <c r="BZ117" i="1"/>
  <c r="BZ125" i="1"/>
  <c r="BZ101" i="1"/>
  <c r="BZ123" i="1"/>
  <c r="BZ105" i="1"/>
  <c r="BZ124" i="1"/>
  <c r="BZ112" i="1"/>
  <c r="BZ108" i="1"/>
  <c r="BZ128" i="1"/>
  <c r="BZ102" i="1"/>
  <c r="CF102" i="1" s="1"/>
  <c r="BZ113" i="1"/>
  <c r="BZ129" i="1"/>
  <c r="BZ106" i="1"/>
  <c r="BZ132" i="1"/>
  <c r="BZ130" i="1"/>
  <c r="BR90" i="1" l="1"/>
  <c r="CH89" i="1"/>
  <c r="P88" i="1" s="1"/>
  <c r="A96" i="3" s="1"/>
  <c r="B96" i="3" s="1"/>
  <c r="BU102" i="1"/>
  <c r="X102" i="1"/>
  <c r="AA102" i="1"/>
  <c r="BR102" i="1"/>
  <c r="W102" i="1"/>
  <c r="AB102" i="1"/>
  <c r="AC102" i="1"/>
  <c r="Z102" i="1"/>
  <c r="AZ102" i="1"/>
  <c r="CF112" i="1"/>
  <c r="CG112" i="1"/>
  <c r="CG101" i="1"/>
  <c r="CF101" i="1"/>
  <c r="CF119" i="1"/>
  <c r="CG119" i="1"/>
  <c r="CF123" i="1"/>
  <c r="CG123" i="1"/>
  <c r="CF116" i="1"/>
  <c r="CG116" i="1"/>
  <c r="CF118" i="1"/>
  <c r="CG118" i="1"/>
  <c r="CF107" i="1"/>
  <c r="CG107" i="1"/>
  <c r="CF105" i="1"/>
  <c r="CG105" i="1"/>
  <c r="CF95" i="1"/>
  <c r="CG95" i="1"/>
  <c r="CF132" i="1"/>
  <c r="BR132" i="1" s="1"/>
  <c r="CG132" i="1"/>
  <c r="CF113" i="1"/>
  <c r="CG113" i="1"/>
  <c r="CF125" i="1"/>
  <c r="BR125" i="1" s="1"/>
  <c r="CG125" i="1"/>
  <c r="CF99" i="1"/>
  <c r="CG99" i="1"/>
  <c r="CG106" i="1"/>
  <c r="CF106" i="1"/>
  <c r="CG102" i="1"/>
  <c r="CG100" i="1"/>
  <c r="CF100" i="1"/>
  <c r="CF117" i="1"/>
  <c r="CG117" i="1"/>
  <c r="CF130" i="1"/>
  <c r="CG130" i="1"/>
  <c r="CG131" i="1"/>
  <c r="CF131" i="1"/>
  <c r="CF128" i="1"/>
  <c r="CG128" i="1"/>
  <c r="CF111" i="1"/>
  <c r="CG111" i="1"/>
  <c r="CF124" i="1"/>
  <c r="CG124" i="1"/>
  <c r="CF96" i="1"/>
  <c r="CG96" i="1"/>
  <c r="CF94" i="1"/>
  <c r="CG94" i="1"/>
  <c r="CG129" i="1"/>
  <c r="CF129" i="1"/>
  <c r="CF108" i="1"/>
  <c r="BR108" i="1" s="1"/>
  <c r="CG108" i="1"/>
  <c r="CG122" i="1"/>
  <c r="CF122" i="1"/>
  <c r="CH94" i="1" l="1"/>
  <c r="P93" i="1" s="1"/>
  <c r="A101" i="3" s="1"/>
  <c r="B101" i="3" s="1"/>
  <c r="G341" i="2"/>
  <c r="J341" i="2"/>
  <c r="O341" i="2" s="1"/>
  <c r="G337" i="2"/>
  <c r="J337" i="2"/>
  <c r="O337" i="2" s="1"/>
  <c r="G326" i="2"/>
  <c r="J326" i="2"/>
  <c r="O326" i="2" s="1"/>
  <c r="J329" i="2"/>
  <c r="O329" i="2" s="1"/>
  <c r="G329" i="2"/>
  <c r="J320" i="2"/>
  <c r="O320" i="2" s="1"/>
  <c r="G320" i="2"/>
  <c r="C92" i="3"/>
  <c r="C280" i="3" s="1"/>
  <c r="CH99" i="1"/>
  <c r="P98" i="1" s="1"/>
  <c r="A106" i="3" s="1"/>
  <c r="B106" i="3" s="1"/>
  <c r="CH111" i="1"/>
  <c r="P110" i="1" s="1"/>
  <c r="CH116" i="1"/>
  <c r="P115" i="1" s="1"/>
  <c r="C106" i="3" s="1"/>
  <c r="B107" i="3" s="1"/>
  <c r="CH122" i="1"/>
  <c r="P121" i="1" s="1"/>
  <c r="C112" i="3" s="1"/>
  <c r="B113" i="3" s="1"/>
  <c r="CH128" i="1"/>
  <c r="P127" i="1" s="1"/>
  <c r="C118" i="3" s="1"/>
  <c r="B119" i="3" s="1"/>
  <c r="CH105" i="1"/>
  <c r="P104" i="1" s="1"/>
  <c r="BW127" i="1"/>
  <c r="C117" i="3" s="1"/>
  <c r="BW121" i="1"/>
  <c r="C111" i="3" s="1"/>
  <c r="BW115" i="1"/>
  <c r="C105" i="3" s="1"/>
  <c r="BW110" i="1"/>
  <c r="A117" i="3" s="1"/>
  <c r="BW104" i="1"/>
  <c r="A111" i="3" s="1"/>
  <c r="BW98" i="1"/>
  <c r="A105" i="3" s="1"/>
  <c r="BW93" i="1"/>
  <c r="A100" i="3" s="1"/>
  <c r="BR130" i="1"/>
  <c r="V130" i="1"/>
  <c r="BS96" i="1"/>
  <c r="BR96" i="1"/>
  <c r="AN96" i="1"/>
  <c r="V96" i="1"/>
  <c r="AS96" i="1"/>
  <c r="W119" i="1"/>
  <c r="X119" i="1"/>
  <c r="AB119" i="1"/>
  <c r="AA119" i="1"/>
  <c r="AC119" i="1"/>
  <c r="BR119" i="1"/>
  <c r="Z119" i="1"/>
  <c r="AZ119" i="1"/>
  <c r="BU119" i="1"/>
  <c r="BS119" i="1"/>
  <c r="AI113" i="1"/>
  <c r="BR113" i="1"/>
  <c r="AC117" i="1"/>
  <c r="AB117" i="1"/>
  <c r="BU117" i="1"/>
  <c r="V117" i="1"/>
  <c r="Y117" i="1"/>
  <c r="BR117" i="1"/>
  <c r="BR123" i="1"/>
  <c r="X123" i="1"/>
  <c r="BT124" i="1"/>
  <c r="BR124" i="1"/>
  <c r="AD124" i="1"/>
  <c r="AB101" i="1"/>
  <c r="AC101" i="1"/>
  <c r="BU101" i="1"/>
  <c r="BR101" i="1"/>
  <c r="AZ101" i="1"/>
  <c r="X101" i="1"/>
  <c r="Z101" i="1"/>
  <c r="W101" i="1"/>
  <c r="BR112" i="1"/>
  <c r="AJ112" i="1"/>
  <c r="BR131" i="1"/>
  <c r="AJ131" i="1"/>
  <c r="AS95" i="1"/>
  <c r="BR95" i="1"/>
  <c r="AN95" i="1"/>
  <c r="V95" i="1"/>
  <c r="BS95" i="1"/>
  <c r="BU100" i="1"/>
  <c r="Y100" i="1"/>
  <c r="BR100" i="1"/>
  <c r="V100" i="1"/>
  <c r="AB100" i="1"/>
  <c r="AC100" i="1"/>
  <c r="BR107" i="1"/>
  <c r="AD107" i="1"/>
  <c r="V129" i="1"/>
  <c r="BR129" i="1"/>
  <c r="AI129" i="1"/>
  <c r="BS118" i="1"/>
  <c r="AB118" i="1"/>
  <c r="AC118" i="1"/>
  <c r="BR118" i="1"/>
  <c r="AZ118" i="1"/>
  <c r="BU118" i="1"/>
  <c r="W118" i="1"/>
  <c r="X118" i="1"/>
  <c r="Z118" i="1"/>
  <c r="BR106" i="1"/>
  <c r="X106" i="1"/>
  <c r="P92" i="1"/>
  <c r="H98" i="3" s="1"/>
  <c r="G327" i="2" l="1"/>
  <c r="J327" i="2"/>
  <c r="O327" i="2" s="1"/>
  <c r="J324" i="2"/>
  <c r="O324" i="2" s="1"/>
  <c r="G324" i="2"/>
  <c r="G336" i="2"/>
  <c r="J336" i="2"/>
  <c r="O336" i="2" s="1"/>
  <c r="J335" i="2"/>
  <c r="O335" i="2" s="1"/>
  <c r="G335" i="2"/>
  <c r="J332" i="2"/>
  <c r="O332" i="2" s="1"/>
  <c r="G332" i="2"/>
  <c r="G330" i="2"/>
  <c r="J330" i="2"/>
  <c r="O330" i="2" s="1"/>
  <c r="J331" i="2"/>
  <c r="O331" i="2" s="1"/>
  <c r="G331" i="2"/>
  <c r="J338" i="2"/>
  <c r="O338" i="2" s="1"/>
  <c r="G338" i="2"/>
  <c r="G328" i="2"/>
  <c r="J328" i="2"/>
  <c r="J325" i="2"/>
  <c r="O325" i="2" s="1"/>
  <c r="G325" i="2"/>
  <c r="J340" i="2"/>
  <c r="O340" i="2" s="1"/>
  <c r="G340" i="2"/>
  <c r="G339" i="2"/>
  <c r="J339" i="2"/>
  <c r="O339" i="2" s="1"/>
  <c r="G334" i="2"/>
  <c r="J334" i="2"/>
  <c r="O334" i="2" s="1"/>
  <c r="G322" i="2"/>
  <c r="J322" i="2"/>
  <c r="J323" i="2"/>
  <c r="O323" i="2" s="1"/>
  <c r="G323" i="2"/>
  <c r="G333" i="2"/>
  <c r="J333" i="2"/>
  <c r="O333" i="2" s="1"/>
  <c r="P109" i="1"/>
  <c r="H115" i="3" s="1"/>
  <c r="A112" i="3"/>
  <c r="B112" i="3" s="1"/>
  <c r="P114" i="1"/>
  <c r="H120" i="3" s="1"/>
  <c r="A118" i="3"/>
  <c r="B118" i="3" s="1"/>
  <c r="Q245" i="2"/>
  <c r="C8" i="1"/>
  <c r="D8" i="1" s="1"/>
  <c r="E8" i="1" s="1"/>
  <c r="F8" i="1" s="1"/>
  <c r="Q13" i="2"/>
  <c r="P103" i="1"/>
  <c r="H109" i="3" s="1"/>
  <c r="BK6" i="1"/>
  <c r="BK5" i="1" s="1"/>
  <c r="AY6" i="1"/>
  <c r="AY5" i="1" s="1"/>
  <c r="Z6" i="1"/>
  <c r="AP6" i="1"/>
  <c r="AU6" i="1"/>
  <c r="AZ6" i="1"/>
  <c r="BG6" i="1"/>
  <c r="BG5" i="1" s="1"/>
  <c r="AI6" i="1"/>
  <c r="BL6" i="1"/>
  <c r="BL5" i="1" s="1"/>
  <c r="BO6" i="1"/>
  <c r="BO5" i="1" s="1"/>
  <c r="BM6" i="1"/>
  <c r="BM5" i="1" s="1"/>
  <c r="AM6" i="1"/>
  <c r="W6" i="1"/>
  <c r="AO6" i="1"/>
  <c r="AK6" i="1"/>
  <c r="BF6" i="1"/>
  <c r="BF5" i="1" s="1"/>
  <c r="X6" i="1"/>
  <c r="BQ6" i="1"/>
  <c r="BQ5" i="1" s="1"/>
  <c r="AX6" i="1"/>
  <c r="BI6" i="1"/>
  <c r="BI5" i="1" s="1"/>
  <c r="AF6" i="1"/>
  <c r="BE6" i="1"/>
  <c r="BE5" i="1" s="1"/>
  <c r="BS322" i="1"/>
  <c r="BS6" i="1" s="1"/>
  <c r="AV6" i="1"/>
  <c r="AH6" i="1"/>
  <c r="BP6" i="1"/>
  <c r="BP5" i="1" s="1"/>
  <c r="AA6" i="1"/>
  <c r="O87" i="1"/>
  <c r="K123" i="3" s="1"/>
  <c r="BT322" i="1"/>
  <c r="BT325" i="1" s="1"/>
  <c r="BT329" i="1" s="1"/>
  <c r="AE6" i="1"/>
  <c r="AN6" i="1"/>
  <c r="AW6" i="1"/>
  <c r="AL6" i="1"/>
  <c r="BH6" i="1"/>
  <c r="BH5" i="1" s="1"/>
  <c r="AQ6" i="1"/>
  <c r="BD6" i="1"/>
  <c r="BD5" i="1" s="1"/>
  <c r="T6" i="1"/>
  <c r="V6" i="1"/>
  <c r="U6" i="1"/>
  <c r="BC6" i="1"/>
  <c r="BC5" i="1" s="1"/>
  <c r="AS6" i="1"/>
  <c r="AJ6" i="1"/>
  <c r="AG6" i="1"/>
  <c r="AR6" i="1"/>
  <c r="AB6" i="1"/>
  <c r="AC6" i="1"/>
  <c r="BJ6" i="1"/>
  <c r="BJ5" i="1" s="1"/>
  <c r="AT6" i="1"/>
  <c r="BA6" i="1"/>
  <c r="Y6" i="1"/>
  <c r="BU322" i="1"/>
  <c r="BU325" i="1" s="1"/>
  <c r="BU329" i="1" s="1"/>
  <c r="BU6" i="1" s="1"/>
  <c r="BU5" i="1" s="1"/>
  <c r="BB6" i="1"/>
  <c r="BB5" i="1" s="1"/>
  <c r="BN6" i="1"/>
  <c r="BN5" i="1" s="1"/>
  <c r="AD6" i="1"/>
  <c r="P120" i="1"/>
  <c r="L109" i="3" s="1"/>
  <c r="P126" i="1"/>
  <c r="L115" i="3" s="1"/>
  <c r="P97" i="1"/>
  <c r="P133" i="1"/>
  <c r="L122" i="3" s="1"/>
  <c r="J296" i="2" l="1"/>
  <c r="O296" i="2" s="1"/>
  <c r="J172" i="2" a="1"/>
  <c r="J172" i="2" s="1"/>
  <c r="J173" i="2" a="1"/>
  <c r="J173" i="2" s="1"/>
  <c r="D173" i="2" s="1"/>
  <c r="J171" i="2" a="1"/>
  <c r="J171" i="2" s="1"/>
  <c r="E171" i="2" s="1"/>
  <c r="J135" i="2" a="1"/>
  <c r="J135" i="2" s="1"/>
  <c r="D135" i="2" s="1"/>
  <c r="J133" i="2" a="1"/>
  <c r="J133" i="2" s="1"/>
  <c r="J132" i="2" a="1"/>
  <c r="J132" i="2" s="1"/>
  <c r="J130" i="2" a="1"/>
  <c r="J130" i="2" s="1"/>
  <c r="E130" i="2" s="1"/>
  <c r="J134" i="2" a="1"/>
  <c r="J134" i="2" s="1"/>
  <c r="D134" i="2" s="1"/>
  <c r="J131" i="2" a="1"/>
  <c r="J131" i="2" s="1"/>
  <c r="J74" i="2" a="1"/>
  <c r="J74" i="2" s="1"/>
  <c r="D74" i="2" s="1"/>
  <c r="J73" i="2" a="1"/>
  <c r="J73" i="2" s="1"/>
  <c r="D73" i="2" s="1"/>
  <c r="J72" i="2" a="1"/>
  <c r="J72" i="2" s="1"/>
  <c r="J75" i="2" a="1"/>
  <c r="J75" i="2" s="1"/>
  <c r="D75" i="2" s="1"/>
  <c r="J71" i="2" a="1"/>
  <c r="J71" i="2" s="1"/>
  <c r="E71" i="2" s="1"/>
  <c r="J119" i="2" a="1"/>
  <c r="J119" i="2" s="1"/>
  <c r="J118" i="2" a="1"/>
  <c r="J118" i="2" s="1"/>
  <c r="E118" i="2" s="1"/>
  <c r="J120" i="2" a="1"/>
  <c r="J120" i="2" s="1"/>
  <c r="D120" i="2" s="1"/>
  <c r="J26" i="2" a="1"/>
  <c r="J26" i="2" s="1"/>
  <c r="D26" i="2" s="1"/>
  <c r="J25" i="2" a="1"/>
  <c r="J25" i="2" s="1"/>
  <c r="D25" i="2" s="1"/>
  <c r="J28" i="2" a="1"/>
  <c r="J28" i="2" s="1"/>
  <c r="D28" i="2" s="1"/>
  <c r="J24" i="2" a="1"/>
  <c r="J24" i="2" s="1"/>
  <c r="J27" i="2" a="1"/>
  <c r="J27" i="2" s="1"/>
  <c r="D27" i="2" s="1"/>
  <c r="J29" i="2" a="1"/>
  <c r="J29" i="2" s="1"/>
  <c r="D29" i="2" s="1"/>
  <c r="J23" i="2" a="1"/>
  <c r="J23" i="2" s="1"/>
  <c r="E23" i="2" s="1"/>
  <c r="AD5" i="1"/>
  <c r="J114" i="2" a="1"/>
  <c r="J114" i="2" s="1"/>
  <c r="D114" i="2" s="1"/>
  <c r="J113" i="2" a="1"/>
  <c r="J113" i="2" s="1"/>
  <c r="J112" i="2" a="1"/>
  <c r="J112" i="2" s="1"/>
  <c r="E112" i="2" s="1"/>
  <c r="O328" i="2"/>
  <c r="J123" i="2" a="1"/>
  <c r="J123" i="2" s="1"/>
  <c r="D123" i="2" s="1"/>
  <c r="J121" i="2" a="1"/>
  <c r="J121" i="2" s="1"/>
  <c r="E121" i="2" s="1"/>
  <c r="J122" i="2" a="1"/>
  <c r="J122" i="2" s="1"/>
  <c r="J218" i="2" a="1"/>
  <c r="J218" i="2" s="1"/>
  <c r="D218" i="2" s="1"/>
  <c r="J216" i="2" a="1"/>
  <c r="J216" i="2" s="1"/>
  <c r="E216" i="2" s="1"/>
  <c r="J217" i="2" a="1"/>
  <c r="J217" i="2" s="1"/>
  <c r="J15" i="2" a="1"/>
  <c r="J15" i="2" s="1"/>
  <c r="J14" i="2" a="1"/>
  <c r="J14" i="2" s="1"/>
  <c r="E14" i="2" s="1"/>
  <c r="J19" i="2" a="1"/>
  <c r="J19" i="2" s="1"/>
  <c r="D19" i="2" s="1"/>
  <c r="J18" i="2" a="1"/>
  <c r="J18" i="2" s="1"/>
  <c r="D18" i="2" s="1"/>
  <c r="J17" i="2" a="1"/>
  <c r="J17" i="2" s="1"/>
  <c r="D17" i="2" s="1"/>
  <c r="J16" i="2" a="1"/>
  <c r="J16" i="2" s="1"/>
  <c r="D16" i="2" s="1"/>
  <c r="W5" i="1"/>
  <c r="J39" i="2" a="1"/>
  <c r="J39" i="2" s="1"/>
  <c r="J37" i="2" a="1"/>
  <c r="J37" i="2" s="1"/>
  <c r="J38" i="2" a="1"/>
  <c r="J38" i="2" s="1"/>
  <c r="D39" i="2" s="1"/>
  <c r="J34" i="2" a="1"/>
  <c r="J34" i="2" s="1"/>
  <c r="D34" i="2" s="1"/>
  <c r="J31" i="2" a="1"/>
  <c r="J31" i="2" s="1"/>
  <c r="J30" i="2" a="1"/>
  <c r="J30" i="2" s="1"/>
  <c r="E30" i="2" s="1"/>
  <c r="J33" i="2" a="1"/>
  <c r="J33" i="2" s="1"/>
  <c r="J32" i="2" a="1"/>
  <c r="J32" i="2" s="1"/>
  <c r="D32" i="2" s="1"/>
  <c r="J41" i="2" a="1"/>
  <c r="J41" i="2" s="1"/>
  <c r="J35" i="2" a="1"/>
  <c r="J35" i="2" s="1"/>
  <c r="J36" i="2" a="1"/>
  <c r="J36" i="2" s="1"/>
  <c r="J42" i="2" a="1"/>
  <c r="J42" i="2" s="1"/>
  <c r="D42" i="2" s="1"/>
  <c r="J40" i="2" a="1"/>
  <c r="J40" i="2" s="1"/>
  <c r="D40" i="2" s="1"/>
  <c r="J129" i="2" a="1"/>
  <c r="J129" i="2" s="1"/>
  <c r="D129" i="2" s="1"/>
  <c r="J128" i="2" a="1"/>
  <c r="J128" i="2" s="1"/>
  <c r="J127" i="2" a="1"/>
  <c r="J127" i="2" s="1"/>
  <c r="E127" i="2" s="1"/>
  <c r="J165" i="2" a="1"/>
  <c r="J165" i="2" s="1"/>
  <c r="E165" i="2" s="1"/>
  <c r="J167" i="2" a="1"/>
  <c r="J167" i="2" s="1"/>
  <c r="D167" i="2" s="1"/>
  <c r="J166" i="2" a="1"/>
  <c r="J166" i="2" s="1"/>
  <c r="J13" i="2"/>
  <c r="J220" i="2"/>
  <c r="P220" i="2" s="1"/>
  <c r="J219" i="2"/>
  <c r="E219" i="2" s="1"/>
  <c r="J221" i="2"/>
  <c r="D221" i="2" s="1"/>
  <c r="J178" i="2" a="1"/>
  <c r="J178" i="2" s="1"/>
  <c r="D178" i="2" s="1"/>
  <c r="J177" i="2" a="1"/>
  <c r="J177" i="2" s="1"/>
  <c r="D177" i="2" s="1"/>
  <c r="J175" i="2" a="1"/>
  <c r="J175" i="2" s="1"/>
  <c r="J174" i="2" a="1"/>
  <c r="J174" i="2" s="1"/>
  <c r="E174" i="2" s="1"/>
  <c r="J183" i="2" a="1"/>
  <c r="J183" i="2" s="1"/>
  <c r="D183" i="2" s="1"/>
  <c r="J182" i="2" a="1"/>
  <c r="J182" i="2" s="1"/>
  <c r="J181" i="2" a="1"/>
  <c r="J181" i="2" s="1"/>
  <c r="D181" i="2" s="1"/>
  <c r="J180" i="2" a="1"/>
  <c r="J180" i="2" s="1"/>
  <c r="D180" i="2" s="1"/>
  <c r="J176" i="2" a="1"/>
  <c r="J176" i="2" s="1"/>
  <c r="D176" i="2" s="1"/>
  <c r="J179" i="2" a="1"/>
  <c r="J179" i="2" s="1"/>
  <c r="J137" i="2" a="1"/>
  <c r="J137" i="2" s="1"/>
  <c r="J136" i="2" a="1"/>
  <c r="J136" i="2" s="1"/>
  <c r="E136" i="2" s="1"/>
  <c r="J138" i="2" a="1"/>
  <c r="J138" i="2" s="1"/>
  <c r="D138" i="2" s="1"/>
  <c r="J164" i="2" a="1"/>
  <c r="J164" i="2" s="1"/>
  <c r="D164" i="2" s="1"/>
  <c r="J163" i="2" a="1"/>
  <c r="J163" i="2" s="1"/>
  <c r="D163" i="2" s="1"/>
  <c r="J160" i="2" a="1"/>
  <c r="J160" i="2" s="1"/>
  <c r="J162" i="2" a="1"/>
  <c r="J162" i="2" s="1"/>
  <c r="J161" i="2" a="1"/>
  <c r="J161" i="2" s="1"/>
  <c r="J159" i="2" a="1"/>
  <c r="J159" i="2" s="1"/>
  <c r="E159" i="2" s="1"/>
  <c r="AM5" i="1"/>
  <c r="J147" i="2" a="1"/>
  <c r="J147" i="2" s="1"/>
  <c r="D147" i="2" s="1"/>
  <c r="J145" i="2" a="1"/>
  <c r="J145" i="2" s="1"/>
  <c r="E145" i="2" s="1"/>
  <c r="J146" i="2" a="1"/>
  <c r="J146" i="2" s="1"/>
  <c r="J88" i="2" a="1"/>
  <c r="J88" i="2" s="1"/>
  <c r="D88" i="2" s="1"/>
  <c r="J87" i="2" a="1"/>
  <c r="J87" i="2" s="1"/>
  <c r="O87" i="2" s="1"/>
  <c r="J94" i="2" a="1"/>
  <c r="J94" i="2" s="1"/>
  <c r="D94" i="2" s="1"/>
  <c r="J81" i="2" a="1"/>
  <c r="J81" i="2" s="1"/>
  <c r="D81" i="2" s="1"/>
  <c r="J92" i="2" a="1"/>
  <c r="J92" i="2" s="1"/>
  <c r="P92" i="2" s="1"/>
  <c r="J80" i="2" a="1"/>
  <c r="J80" i="2" s="1"/>
  <c r="D80" i="2" s="1"/>
  <c r="J78" i="2" a="1"/>
  <c r="J78" i="2" s="1"/>
  <c r="P78" i="2" s="1"/>
  <c r="J79" i="2" a="1"/>
  <c r="J79" i="2" s="1"/>
  <c r="P79" i="2" s="1"/>
  <c r="J77" i="2" a="1"/>
  <c r="J77" i="2" s="1"/>
  <c r="P77" i="2" s="1"/>
  <c r="J93" i="2" a="1"/>
  <c r="J93" i="2" s="1"/>
  <c r="P93" i="2" s="1"/>
  <c r="J90" i="2" a="1"/>
  <c r="J90" i="2" s="1"/>
  <c r="O90" i="2" s="1"/>
  <c r="J91" i="2" a="1"/>
  <c r="J91" i="2" s="1"/>
  <c r="D91" i="2" s="1"/>
  <c r="J76" i="2" a="1"/>
  <c r="J76" i="2" s="1"/>
  <c r="E76" i="2" s="1"/>
  <c r="J89" i="2" a="1"/>
  <c r="J89" i="2" s="1"/>
  <c r="D89" i="2" s="1"/>
  <c r="J201" i="2" a="1"/>
  <c r="J201" i="2" s="1"/>
  <c r="D201" i="2" s="1"/>
  <c r="J200" i="2" a="1"/>
  <c r="J200" i="2" s="1"/>
  <c r="J209" i="2" a="1"/>
  <c r="J209" i="2" s="1"/>
  <c r="D209" i="2" s="1"/>
  <c r="J207" i="2" a="1"/>
  <c r="J207" i="2" s="1"/>
  <c r="D207" i="2" s="1"/>
  <c r="J202" i="2" a="1"/>
  <c r="J202" i="2" s="1"/>
  <c r="D202" i="2" s="1"/>
  <c r="J199" i="2" a="1"/>
  <c r="J199" i="2" s="1"/>
  <c r="J198" i="2" a="1"/>
  <c r="J198" i="2" s="1"/>
  <c r="E198" i="2" s="1"/>
  <c r="J205" i="2" a="1"/>
  <c r="J205" i="2" s="1"/>
  <c r="J204" i="2" a="1"/>
  <c r="J204" i="2" s="1"/>
  <c r="D204" i="2" s="1"/>
  <c r="J206" i="2" a="1"/>
  <c r="J206" i="2" s="1"/>
  <c r="D206" i="2" s="1"/>
  <c r="J203" i="2" a="1"/>
  <c r="J203" i="2" s="1"/>
  <c r="J208" i="2" a="1"/>
  <c r="J208" i="2" s="1"/>
  <c r="J282" i="2"/>
  <c r="O282" i="2" s="1"/>
  <c r="J245" i="2"/>
  <c r="O245" i="2" s="1"/>
  <c r="J281" i="2"/>
  <c r="O281" i="2" s="1"/>
  <c r="P245" i="2"/>
  <c r="J22" i="2" a="1"/>
  <c r="J22" i="2" s="1"/>
  <c r="D22" i="2" s="1"/>
  <c r="J20" i="2" a="1"/>
  <c r="J20" i="2" s="1"/>
  <c r="E20" i="2" s="1"/>
  <c r="J21" i="2" a="1"/>
  <c r="J21" i="2" s="1"/>
  <c r="J61" i="2" a="1"/>
  <c r="J61" i="2" s="1"/>
  <c r="J60" i="2" a="1"/>
  <c r="J60" i="2" s="1"/>
  <c r="D60" i="2" s="1"/>
  <c r="J62" i="2" a="1"/>
  <c r="J62" i="2" s="1"/>
  <c r="D62" i="2" s="1"/>
  <c r="J51" i="2" a="1"/>
  <c r="J51" i="2" s="1"/>
  <c r="J50" i="2" a="1"/>
  <c r="J50" i="2" s="1"/>
  <c r="J49" i="2" a="1"/>
  <c r="J49" i="2" s="1"/>
  <c r="J58" i="2" a="1"/>
  <c r="J58" i="2" s="1"/>
  <c r="D58" i="2" s="1"/>
  <c r="J46" i="2" a="1"/>
  <c r="J46" i="2" s="1"/>
  <c r="J44" i="2" a="1"/>
  <c r="J44" i="2" s="1"/>
  <c r="J52" i="2" a="1"/>
  <c r="J52" i="2" s="1"/>
  <c r="D52" i="2" s="1"/>
  <c r="J65" i="2" a="1"/>
  <c r="J65" i="2" s="1"/>
  <c r="D65" i="2" s="1"/>
  <c r="J48" i="2" a="1"/>
  <c r="J48" i="2" s="1"/>
  <c r="J64" i="2" a="1"/>
  <c r="J64" i="2" s="1"/>
  <c r="J47" i="2" a="1"/>
  <c r="J47" i="2" s="1"/>
  <c r="D47" i="2" s="1"/>
  <c r="J63" i="2" a="1"/>
  <c r="J63" i="2" s="1"/>
  <c r="J59" i="2" a="1"/>
  <c r="J59" i="2" s="1"/>
  <c r="J43" i="2" a="1"/>
  <c r="J43" i="2" s="1"/>
  <c r="E43" i="2" s="1"/>
  <c r="J55" i="2" a="1"/>
  <c r="J55" i="2" s="1"/>
  <c r="D55" i="2" s="1"/>
  <c r="J57" i="2" a="1"/>
  <c r="J57" i="2" s="1"/>
  <c r="D57" i="2" s="1"/>
  <c r="J56" i="2" a="1"/>
  <c r="J56" i="2" s="1"/>
  <c r="J45" i="2" a="1"/>
  <c r="J45" i="2" s="1"/>
  <c r="D45" i="2" s="1"/>
  <c r="J54" i="2" a="1"/>
  <c r="J54" i="2" s="1"/>
  <c r="J53" i="2" a="1"/>
  <c r="J53" i="2" s="1"/>
  <c r="D53" i="2" s="1"/>
  <c r="J169" i="2" a="1"/>
  <c r="J169" i="2" s="1"/>
  <c r="J168" i="2" a="1"/>
  <c r="J168" i="2" s="1"/>
  <c r="E168" i="2" s="1"/>
  <c r="J170" i="2" a="1"/>
  <c r="J170" i="2" s="1"/>
  <c r="D170" i="2" s="1"/>
  <c r="AW5" i="1"/>
  <c r="J213" i="2" a="1"/>
  <c r="J213" i="2" s="1"/>
  <c r="J214" i="2" a="1"/>
  <c r="J214" i="2" s="1"/>
  <c r="D214" i="2" s="1"/>
  <c r="J210" i="2" a="1"/>
  <c r="J210" i="2" s="1"/>
  <c r="E210" i="2" s="1"/>
  <c r="J212" i="2" a="1"/>
  <c r="J212" i="2" s="1"/>
  <c r="J211" i="2" a="1"/>
  <c r="J211" i="2" s="1"/>
  <c r="J215" i="2" a="1"/>
  <c r="J215" i="2" s="1"/>
  <c r="D215" i="2" s="1"/>
  <c r="J69" i="2" a="1"/>
  <c r="J69" i="2" s="1"/>
  <c r="D69" i="2" s="1"/>
  <c r="J66" i="2" a="1"/>
  <c r="J66" i="2" s="1"/>
  <c r="E66" i="2" s="1"/>
  <c r="J70" i="2" a="1"/>
  <c r="J70" i="2" s="1"/>
  <c r="D70" i="2" s="1"/>
  <c r="J68" i="2" a="1"/>
  <c r="J68" i="2" s="1"/>
  <c r="D68" i="2" s="1"/>
  <c r="J67" i="2" a="1"/>
  <c r="J67" i="2" s="1"/>
  <c r="J110" i="2" a="1"/>
  <c r="J110" i="2" s="1"/>
  <c r="J107" i="2" a="1"/>
  <c r="J107" i="2" s="1"/>
  <c r="D107" i="2" s="1"/>
  <c r="J109" i="2" a="1"/>
  <c r="J109" i="2" s="1"/>
  <c r="J106" i="2" a="1"/>
  <c r="J106" i="2" s="1"/>
  <c r="D106" i="2" s="1"/>
  <c r="J104" i="2" a="1"/>
  <c r="J104" i="2" s="1"/>
  <c r="J103" i="2" a="1"/>
  <c r="J103" i="2" s="1"/>
  <c r="J102" i="2" a="1"/>
  <c r="J102" i="2" s="1"/>
  <c r="E102" i="2" s="1"/>
  <c r="J111" i="2" a="1"/>
  <c r="J111" i="2" s="1"/>
  <c r="J105" i="2" a="1"/>
  <c r="J105" i="2" s="1"/>
  <c r="J227" i="2" a="1"/>
  <c r="J227" i="2" s="1"/>
  <c r="D227" i="2" s="1"/>
  <c r="J226" i="2" a="1"/>
  <c r="J226" i="2" s="1"/>
  <c r="J223" i="2" a="1"/>
  <c r="J223" i="2" s="1"/>
  <c r="J233" i="2" a="1"/>
  <c r="J233" i="2" s="1"/>
  <c r="D233" i="2" s="1"/>
  <c r="J232" i="2" a="1"/>
  <c r="J232" i="2" s="1"/>
  <c r="J231" i="2" a="1"/>
  <c r="J231" i="2" s="1"/>
  <c r="D231" i="2" s="1"/>
  <c r="J230" i="2" a="1"/>
  <c r="J230" i="2" s="1"/>
  <c r="D230" i="2" s="1"/>
  <c r="J229" i="2" a="1"/>
  <c r="J229" i="2" s="1"/>
  <c r="J228" i="2" a="1"/>
  <c r="J228" i="2" s="1"/>
  <c r="D228" i="2" s="1"/>
  <c r="J225" i="2" a="1"/>
  <c r="J225" i="2" s="1"/>
  <c r="J224" i="2" a="1"/>
  <c r="J224" i="2" s="1"/>
  <c r="J222" i="2" a="1"/>
  <c r="J222" i="2" s="1"/>
  <c r="E222" i="2" s="1"/>
  <c r="J144" i="2" a="1"/>
  <c r="J144" i="2" s="1"/>
  <c r="D144" i="2" s="1"/>
  <c r="J143" i="2" a="1"/>
  <c r="J143" i="2" s="1"/>
  <c r="D143" i="2" s="1"/>
  <c r="J142" i="2" a="1"/>
  <c r="J142" i="2" s="1"/>
  <c r="J139" i="2" a="1"/>
  <c r="J139" i="2" s="1"/>
  <c r="E139" i="2" s="1"/>
  <c r="J141" i="2" a="1"/>
  <c r="J141" i="2" s="1"/>
  <c r="J140" i="2" a="1"/>
  <c r="J140" i="2" s="1"/>
  <c r="J152" i="2" a="1"/>
  <c r="J152" i="2" s="1"/>
  <c r="D152" i="2" s="1"/>
  <c r="J150" i="2" a="1"/>
  <c r="J150" i="2" s="1"/>
  <c r="J149" i="2" a="1"/>
  <c r="J149" i="2" s="1"/>
  <c r="J151" i="2" a="1"/>
  <c r="J151" i="2" s="1"/>
  <c r="J148" i="2" a="1"/>
  <c r="J148" i="2" s="1"/>
  <c r="E148" i="2" s="1"/>
  <c r="J153" i="2" a="1"/>
  <c r="J153" i="2" s="1"/>
  <c r="D153" i="2" s="1"/>
  <c r="J158" i="2" a="1"/>
  <c r="J158" i="2" s="1"/>
  <c r="D158" i="2" s="1"/>
  <c r="J155" i="2" a="1"/>
  <c r="J155" i="2" s="1"/>
  <c r="D155" i="2" s="1"/>
  <c r="J154" i="2" a="1"/>
  <c r="J154" i="2" s="1"/>
  <c r="J157" i="2" a="1"/>
  <c r="J157" i="2" s="1"/>
  <c r="J156" i="2" a="1"/>
  <c r="J156" i="2" s="1"/>
  <c r="D156" i="2" s="1"/>
  <c r="J116" i="2" a="1"/>
  <c r="J116" i="2" s="1"/>
  <c r="J115" i="2" a="1"/>
  <c r="J115" i="2" s="1"/>
  <c r="E115" i="2" s="1"/>
  <c r="J117" i="2" a="1"/>
  <c r="J117" i="2" s="1"/>
  <c r="D117" i="2" s="1"/>
  <c r="J235" i="2" a="1"/>
  <c r="J235" i="2" s="1"/>
  <c r="J234" i="2" a="1"/>
  <c r="J234" i="2" s="1"/>
  <c r="E234" i="2" s="1"/>
  <c r="J236" i="2" a="1"/>
  <c r="J236" i="2" s="1"/>
  <c r="J187" i="2" a="1"/>
  <c r="J187" i="2" s="1"/>
  <c r="D187" i="2" s="1"/>
  <c r="J189" i="2" a="1"/>
  <c r="J189" i="2" s="1"/>
  <c r="J188" i="2" a="1"/>
  <c r="J188" i="2" s="1"/>
  <c r="D188" i="2" s="1"/>
  <c r="J185" i="2" a="1"/>
  <c r="J185" i="2" s="1"/>
  <c r="J184" i="2" a="1"/>
  <c r="J184" i="2" s="1"/>
  <c r="E184" i="2" s="1"/>
  <c r="J186" i="2" a="1"/>
  <c r="J186" i="2" s="1"/>
  <c r="D186" i="2" s="1"/>
  <c r="J193" i="2" a="1"/>
  <c r="J193" i="2" s="1"/>
  <c r="D193" i="2" s="1"/>
  <c r="J192" i="2" a="1"/>
  <c r="J192" i="2" s="1"/>
  <c r="J191" i="2" a="1"/>
  <c r="J191" i="2" s="1"/>
  <c r="D191" i="2" s="1"/>
  <c r="J190" i="2" a="1"/>
  <c r="J190" i="2" s="1"/>
  <c r="D190" i="2" s="1"/>
  <c r="J99" i="2" a="1"/>
  <c r="J99" i="2" s="1"/>
  <c r="D99" i="2" s="1"/>
  <c r="J97" i="2" a="1"/>
  <c r="J97" i="2" s="1"/>
  <c r="J98" i="2" a="1"/>
  <c r="J98" i="2" s="1"/>
  <c r="J96" i="2" a="1"/>
  <c r="J96" i="2" s="1"/>
  <c r="J95" i="2" a="1"/>
  <c r="J95" i="2" s="1"/>
  <c r="E95" i="2" s="1"/>
  <c r="J100" i="2" a="1"/>
  <c r="J100" i="2" s="1"/>
  <c r="D100" i="2" s="1"/>
  <c r="AH5" i="1"/>
  <c r="J126" i="2"/>
  <c r="D126" i="2" s="1"/>
  <c r="J124" i="2" a="1"/>
  <c r="J124" i="2" s="1"/>
  <c r="E124" i="2" s="1"/>
  <c r="J125" i="2"/>
  <c r="AU5" i="1"/>
  <c r="J197" i="2" a="1"/>
  <c r="J197" i="2" s="1"/>
  <c r="D197" i="2" s="1"/>
  <c r="J195" i="2" a="1"/>
  <c r="J195" i="2" s="1"/>
  <c r="J194" i="2" a="1"/>
  <c r="J194" i="2" s="1"/>
  <c r="E194" i="2" s="1"/>
  <c r="J196" i="2" a="1"/>
  <c r="J196" i="2" s="1"/>
  <c r="D196" i="2" s="1"/>
  <c r="B280" i="3"/>
  <c r="Q4" i="1"/>
  <c r="C5" i="1" s="1"/>
  <c r="P86" i="2"/>
  <c r="P85" i="2"/>
  <c r="P84" i="2"/>
  <c r="P83" i="2"/>
  <c r="P82" i="2"/>
  <c r="P13" i="2"/>
  <c r="O322" i="2"/>
  <c r="AA5" i="1"/>
  <c r="AJ5" i="1"/>
  <c r="AI5" i="1"/>
  <c r="AR5" i="1"/>
  <c r="Z5" i="1"/>
  <c r="AZ5" i="1"/>
  <c r="AP5" i="1"/>
  <c r="AT5" i="1"/>
  <c r="AB5" i="1"/>
  <c r="BW3" i="1" a="1"/>
  <c r="BW3" i="1" s="1"/>
  <c r="BT330" i="1"/>
  <c r="BV331" i="1" s="1"/>
  <c r="BA5" i="1"/>
  <c r="AS5" i="1"/>
  <c r="X5" i="1"/>
  <c r="AO5" i="1"/>
  <c r="AL5" i="1"/>
  <c r="AQ5" i="1"/>
  <c r="AE5" i="1"/>
  <c r="AF5" i="1"/>
  <c r="BT6" i="1"/>
  <c r="BT5" i="1" s="1"/>
  <c r="AC5" i="1"/>
  <c r="AX5" i="1"/>
  <c r="AN5" i="1"/>
  <c r="AK5" i="1"/>
  <c r="V5" i="1"/>
  <c r="O2" i="1" a="1"/>
  <c r="O2" i="1" s="1"/>
  <c r="T5" i="1"/>
  <c r="O3" i="1" s="1" a="1"/>
  <c r="O3" i="1" s="1"/>
  <c r="Y5" i="1"/>
  <c r="U5" i="1"/>
  <c r="AG5" i="1"/>
  <c r="AV5" i="1"/>
  <c r="H103" i="3"/>
  <c r="R87" i="1"/>
  <c r="P87" i="1" s="1"/>
  <c r="BS5" i="1"/>
  <c r="P94" i="2" l="1"/>
  <c r="P221" i="2"/>
  <c r="J249" i="2"/>
  <c r="O249" i="2" s="1"/>
  <c r="J270" i="2"/>
  <c r="O270" i="2" s="1"/>
  <c r="P219" i="2"/>
  <c r="J266" i="2"/>
  <c r="O266" i="2" s="1"/>
  <c r="J257" i="2"/>
  <c r="O257" i="2" s="1"/>
  <c r="J271" i="2"/>
  <c r="O271" i="2" s="1"/>
  <c r="J265" i="2"/>
  <c r="O265" i="2" s="1"/>
  <c r="J250" i="2"/>
  <c r="O250" i="2" s="1"/>
  <c r="J273" i="2"/>
  <c r="O273" i="2" s="1"/>
  <c r="J277" i="2"/>
  <c r="O277" i="2" s="1"/>
  <c r="J248" i="2"/>
  <c r="O248" i="2" s="1"/>
  <c r="J258" i="2"/>
  <c r="O258" i="2" s="1"/>
  <c r="J251" i="2"/>
  <c r="O251" i="2" s="1"/>
  <c r="H110" i="2"/>
  <c r="H109" i="2"/>
  <c r="L255" i="2" s="1"/>
  <c r="H111" i="2"/>
  <c r="B28" i="1"/>
  <c r="J262" i="2"/>
  <c r="O262" i="2" s="1"/>
  <c r="P80" i="2"/>
  <c r="P81" i="2"/>
  <c r="J269" i="2"/>
  <c r="O269" i="2" s="1"/>
  <c r="J276" i="2"/>
  <c r="O276" i="2" s="1"/>
  <c r="J275" i="2"/>
  <c r="O275" i="2" s="1"/>
  <c r="J264" i="2"/>
  <c r="O264" i="2" s="1"/>
  <c r="J274" i="2"/>
  <c r="O274" i="2" s="1"/>
  <c r="D13" i="2"/>
  <c r="O91" i="2"/>
  <c r="O88" i="2"/>
  <c r="O89" i="2"/>
  <c r="R13" i="2"/>
  <c r="K13" i="2" s="1"/>
  <c r="E9" i="1"/>
  <c r="F9" i="1" s="1"/>
  <c r="J429" i="2"/>
  <c r="B52" i="1"/>
  <c r="E278" i="2"/>
  <c r="J278" i="2"/>
  <c r="O278" i="2" s="1"/>
  <c r="J255" i="2"/>
  <c r="O255" i="2" s="1"/>
  <c r="E255" i="2"/>
  <c r="P76" i="2"/>
  <c r="B26" i="1"/>
  <c r="K279" i="3"/>
  <c r="B46" i="1"/>
  <c r="E250" i="2"/>
  <c r="BT7" i="1"/>
  <c r="J427" i="2"/>
  <c r="E269" i="2"/>
  <c r="J279" i="2"/>
  <c r="O279" i="2" s="1"/>
  <c r="J253" i="2"/>
  <c r="O253" i="2" s="1"/>
  <c r="J280" i="2"/>
  <c r="O280" i="2" s="1"/>
  <c r="J428" i="2"/>
  <c r="J261" i="2"/>
  <c r="O261" i="2" s="1"/>
  <c r="J252" i="2"/>
  <c r="O252" i="2" s="1"/>
  <c r="J256" i="2"/>
  <c r="O256" i="2" s="1"/>
  <c r="B21" i="1"/>
  <c r="E273" i="2"/>
  <c r="D5" i="1"/>
  <c r="E5" i="1" s="1"/>
  <c r="E251" i="2"/>
  <c r="BS1" i="1"/>
  <c r="L4" i="3" s="1"/>
  <c r="E270" i="2"/>
  <c r="B49" i="1"/>
  <c r="B37" i="1"/>
  <c r="J254" i="2"/>
  <c r="O254" i="2" s="1"/>
  <c r="J259" i="2"/>
  <c r="O259" i="2" s="1"/>
  <c r="E257" i="2"/>
  <c r="J267" i="2"/>
  <c r="O267" i="2" s="1"/>
  <c r="B30" i="1"/>
  <c r="J268" i="2"/>
  <c r="O268" i="2" s="1"/>
  <c r="J272" i="2"/>
  <c r="O272" i="2" s="1"/>
  <c r="B38" i="1"/>
  <c r="E276" i="2"/>
  <c r="J247" i="2"/>
  <c r="O247" i="2" s="1"/>
  <c r="E248" i="2"/>
  <c r="J260" i="2"/>
  <c r="O260" i="2" s="1"/>
  <c r="J263" i="2"/>
  <c r="O263" i="2" s="1"/>
  <c r="E262" i="2"/>
  <c r="B34" i="1"/>
  <c r="E271" i="2"/>
  <c r="B43" i="1"/>
  <c r="E267" i="2"/>
  <c r="B39" i="1"/>
  <c r="E263" i="2"/>
  <c r="B35" i="1"/>
  <c r="E259" i="2"/>
  <c r="B31" i="1"/>
  <c r="E260" i="2"/>
  <c r="B32" i="1"/>
  <c r="E247" i="2"/>
  <c r="B19" i="1"/>
  <c r="E272" i="2"/>
  <c r="B44" i="1"/>
  <c r="E275" i="2"/>
  <c r="B47" i="1"/>
  <c r="B25" i="1"/>
  <c r="E253" i="2"/>
  <c r="E264" i="2"/>
  <c r="B36" i="1"/>
  <c r="E261" i="2"/>
  <c r="B33" i="1"/>
  <c r="E252" i="2"/>
  <c r="B24" i="1"/>
  <c r="E279" i="2"/>
  <c r="B51" i="1"/>
  <c r="B40" i="1"/>
  <c r="E268" i="2"/>
  <c r="G30" i="5" l="1"/>
  <c r="L6" i="2"/>
  <c r="L256" i="2"/>
  <c r="B50" i="1"/>
  <c r="F5" i="1"/>
  <c r="C1" i="1"/>
  <c r="B1" i="1" s="1"/>
  <c r="E254" i="2"/>
  <c r="G23" i="3"/>
  <c r="B27" i="1"/>
  <c r="E280" i="2"/>
  <c r="E274" i="2"/>
  <c r="B22" i="1"/>
  <c r="E249" i="2"/>
  <c r="B41" i="1"/>
  <c r="E256" i="2"/>
  <c r="K3" i="2"/>
  <c r="B23" i="1"/>
  <c r="B45" i="1"/>
  <c r="E265" i="2"/>
  <c r="B42" i="1"/>
  <c r="E266" i="2"/>
  <c r="E258" i="2"/>
  <c r="B48" i="1"/>
  <c r="B29" i="1"/>
  <c r="E277" i="2"/>
  <c r="B20" i="1"/>
  <c r="E246" i="2" l="1"/>
  <c r="K246" i="2" s="1"/>
  <c r="J246" i="2" l="1"/>
  <c r="O24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大成 康隆</author>
  </authors>
  <commentList>
    <comment ref="G17" authorId="0" shapeId="0" xr:uid="{4568D696-D52C-433F-96F0-FADEC50B2639}">
      <text>
        <r>
          <rPr>
            <b/>
            <sz val="9"/>
            <color indexed="81"/>
            <rFont val="MS P ゴシック"/>
            <family val="3"/>
            <charset val="128"/>
          </rPr>
          <t>今回の申請でやり取りが可能な方のお名前を入力ください。</t>
        </r>
      </text>
    </comment>
    <comment ref="K17" authorId="0" shapeId="0" xr:uid="{027EBB50-0BE9-449A-B65D-81976F68C87E}">
      <text>
        <r>
          <rPr>
            <b/>
            <sz val="9"/>
            <color indexed="81"/>
            <rFont val="MS P ゴシック"/>
            <family val="3"/>
            <charset val="128"/>
          </rPr>
          <t>保育施設コードとは「H00XXXX」H00の後に数字4桁並んだ番号になります。例：H009999</t>
        </r>
      </text>
    </comment>
    <comment ref="G19" authorId="0" shapeId="0" xr:uid="{2A208D48-AFF6-4498-BCBE-2BB675B214EA}">
      <text>
        <r>
          <rPr>
            <b/>
            <sz val="9"/>
            <color indexed="81"/>
            <rFont val="MS P ゴシック"/>
            <family val="3"/>
            <charset val="128"/>
          </rPr>
          <t>「企業主導型保育施設の運営を開始した年度」をご記入ください。</t>
        </r>
      </text>
    </comment>
    <comment ref="K19" authorId="0" shapeId="0" xr:uid="{C3AEC3C9-5682-4883-B900-E7910EF02193}">
      <text>
        <r>
          <rPr>
            <b/>
            <sz val="9"/>
            <color indexed="81"/>
            <rFont val="MS P ゴシック"/>
            <family val="3"/>
            <charset val="128"/>
          </rPr>
          <t>過去に「事業計画申請」を行ってない方は「過去申請なし」と入力ください。</t>
        </r>
      </text>
    </comment>
    <comment ref="G23" authorId="0" shapeId="0" xr:uid="{5B560F7E-B921-4AB3-BAF1-16467DA608D8}">
      <text>
        <r>
          <rPr>
            <b/>
            <sz val="9"/>
            <color indexed="81"/>
            <rFont val="MS P ゴシック"/>
            <family val="3"/>
            <charset val="128"/>
          </rPr>
          <t>事前相談した方のみ、入力ください。相談なしの方は「事前相談なし」と入力ください</t>
        </r>
      </text>
    </comment>
    <comment ref="K23" authorId="0" shapeId="0" xr:uid="{2EB00B17-305B-4423-93DC-B74CD8377CD1}">
      <text>
        <r>
          <rPr>
            <b/>
            <sz val="9"/>
            <color indexed="81"/>
            <rFont val="MS P ゴシック"/>
            <family val="3"/>
            <charset val="128"/>
          </rPr>
          <t>更新日は自動で入力（更新）されます。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大成 康隆</author>
  </authors>
  <commentList>
    <comment ref="G10" authorId="0" shapeId="0" xr:uid="{08E978F8-947E-46FE-B096-501BB7113409}">
      <text>
        <r>
          <rPr>
            <sz val="12"/>
            <color indexed="81"/>
            <rFont val="MS P ゴシック"/>
            <family val="3"/>
            <charset val="128"/>
          </rPr>
          <t xml:space="preserve">
 今回の申請でやり取りが可能な方のお名前を入力ください</t>
        </r>
      </text>
    </comment>
    <comment ref="K10" authorId="0" shapeId="0" xr:uid="{F8C099D6-A708-4EF1-8D87-277E5465F721}">
      <text>
        <r>
          <rPr>
            <sz val="12"/>
            <color indexed="81"/>
            <rFont val="MS P ゴシック"/>
            <family val="3"/>
            <charset val="128"/>
          </rPr>
          <t xml:space="preserve">
 保育施設コードとは
 「H00XXXX」H00の後に
 数字4桁並んだ番号になります
 例：H009999</t>
        </r>
      </text>
    </comment>
    <comment ref="G12" authorId="0" shapeId="0" xr:uid="{9B410C43-BC0C-475F-99C1-0540F749DF0E}">
      <text>
        <r>
          <rPr>
            <sz val="12"/>
            <color indexed="81"/>
            <rFont val="MS P ゴシック"/>
            <family val="3"/>
            <charset val="128"/>
          </rPr>
          <t xml:space="preserve">
　「企業主導型保育施設の運営を開始した年度」をご記入ください</t>
        </r>
      </text>
    </comment>
    <comment ref="K12" authorId="0" shapeId="0" xr:uid="{05EBD19C-E552-491F-99BA-A48AF5E2E650}">
      <text>
        <r>
          <rPr>
            <sz val="12"/>
            <color indexed="81"/>
            <rFont val="MS P ゴシック"/>
            <family val="3"/>
            <charset val="128"/>
          </rPr>
          <t xml:space="preserve"> 
 過去に「事業計画申請」を行ってない方は
 「過去申請なし」と入力ください</t>
        </r>
      </text>
    </comment>
    <comment ref="G14" authorId="0" shapeId="0" xr:uid="{CC20729D-CC87-4F68-A314-D268356F797E}">
      <text>
        <r>
          <rPr>
            <sz val="12"/>
            <color indexed="81"/>
            <rFont val="MS P ゴシック"/>
            <family val="3"/>
            <charset val="128"/>
          </rPr>
          <t xml:space="preserve">
 事前相談した方のみ、入力ください。 
 相談なしの方は「事前相談なし」と入力ください</t>
        </r>
      </text>
    </comment>
    <comment ref="K16" authorId="0" shapeId="0" xr:uid="{F788BCB3-61FC-481E-A345-67ECE078856B}">
      <text>
        <r>
          <rPr>
            <b/>
            <sz val="9"/>
            <color indexed="81"/>
            <rFont val="MS P ゴシック"/>
            <family val="3"/>
            <charset val="128"/>
          </rPr>
          <t xml:space="preserve">
  </t>
        </r>
        <r>
          <rPr>
            <sz val="12"/>
            <color indexed="81"/>
            <rFont val="MS P ゴシック"/>
            <family val="3"/>
            <charset val="128"/>
          </rPr>
          <t>更新日は自動で入力（更新）されます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<sst xmlns="http://schemas.openxmlformats.org/spreadsheetml/2006/main" count="2898" uniqueCount="771">
  <si>
    <t>▶　A</t>
    <phoneticPr fontId="1"/>
  </si>
  <si>
    <t>▶　B</t>
    <phoneticPr fontId="1"/>
  </si>
  <si>
    <t>▶　C</t>
    <phoneticPr fontId="1"/>
  </si>
  <si>
    <t>加算事業の追加ですか
既存加算事業の（設備等の）変更ですか</t>
    <phoneticPr fontId="1"/>
  </si>
  <si>
    <t>CQ1-1</t>
    <phoneticPr fontId="1"/>
  </si>
  <si>
    <t>CQ1-2</t>
    <phoneticPr fontId="1"/>
  </si>
  <si>
    <t>▶</t>
    <phoneticPr fontId="1"/>
  </si>
  <si>
    <t>法1</t>
    <rPh sb="0" eb="1">
      <t>ホウ</t>
    </rPh>
    <phoneticPr fontId="1"/>
  </si>
  <si>
    <t>法2</t>
    <rPh sb="0" eb="1">
      <t>ホウ</t>
    </rPh>
    <phoneticPr fontId="1"/>
  </si>
  <si>
    <t>法3</t>
    <rPh sb="0" eb="1">
      <t>ホウ</t>
    </rPh>
    <phoneticPr fontId="1"/>
  </si>
  <si>
    <t>法4</t>
    <rPh sb="0" eb="1">
      <t>ホウ</t>
    </rPh>
    <phoneticPr fontId="1"/>
  </si>
  <si>
    <t>法5</t>
    <rPh sb="0" eb="1">
      <t>ホウ</t>
    </rPh>
    <phoneticPr fontId="1"/>
  </si>
  <si>
    <t>法6</t>
    <rPh sb="0" eb="1">
      <t>ホウ</t>
    </rPh>
    <phoneticPr fontId="1"/>
  </si>
  <si>
    <t>●</t>
    <phoneticPr fontId="1"/>
  </si>
  <si>
    <t>-</t>
    <phoneticPr fontId="1"/>
  </si>
  <si>
    <t>➡</t>
    <phoneticPr fontId="1"/>
  </si>
  <si>
    <t>：　保育に供する室</t>
    <phoneticPr fontId="1"/>
  </si>
  <si>
    <t>：　保育に供する室以外の居室</t>
    <phoneticPr fontId="1"/>
  </si>
  <si>
    <t>：　上記以外（非居室）</t>
    <phoneticPr fontId="1"/>
  </si>
  <si>
    <t>病児保育室はどの階ですか</t>
    <phoneticPr fontId="1"/>
  </si>
  <si>
    <t>：　他の保育室と同じ階</t>
    <phoneticPr fontId="1"/>
  </si>
  <si>
    <t>：　他の保育室より上の階</t>
    <phoneticPr fontId="1"/>
  </si>
  <si>
    <t>：　他の保育室より下の階</t>
    <phoneticPr fontId="1"/>
  </si>
  <si>
    <t>▶　D</t>
    <phoneticPr fontId="1"/>
  </si>
  <si>
    <t>病児保育室の1室あたりの定員数は何名ですか</t>
    <phoneticPr fontId="1"/>
  </si>
  <si>
    <t>：　1名</t>
    <rPh sb="3" eb="4">
      <t>メイ</t>
    </rPh>
    <phoneticPr fontId="1"/>
  </si>
  <si>
    <t>：　2名以上</t>
    <rPh sb="3" eb="4">
      <t>メイ</t>
    </rPh>
    <rPh sb="4" eb="6">
      <t>イジョウ</t>
    </rPh>
    <phoneticPr fontId="1"/>
  </si>
  <si>
    <t>今回の申請にあたり、建築関連法規の確認や資料作成に有資格者（建築士）は関わりましたか</t>
    <phoneticPr fontId="1"/>
  </si>
  <si>
    <t>法7</t>
    <rPh sb="0" eb="1">
      <t>ホウ</t>
    </rPh>
    <phoneticPr fontId="1"/>
  </si>
  <si>
    <t>法8</t>
    <rPh sb="0" eb="1">
      <t>ホウ</t>
    </rPh>
    <phoneticPr fontId="1"/>
  </si>
  <si>
    <t>法9</t>
    <rPh sb="0" eb="1">
      <t>ホウ</t>
    </rPh>
    <phoneticPr fontId="1"/>
  </si>
  <si>
    <t>法10</t>
    <rPh sb="0" eb="1">
      <t>ホウ</t>
    </rPh>
    <phoneticPr fontId="1"/>
  </si>
  <si>
    <t>法11</t>
    <rPh sb="0" eb="1">
      <t>ホウ</t>
    </rPh>
    <phoneticPr fontId="1"/>
  </si>
  <si>
    <t>法12</t>
    <rPh sb="0" eb="1">
      <t>ホウ</t>
    </rPh>
    <phoneticPr fontId="1"/>
  </si>
  <si>
    <t>法13</t>
    <rPh sb="0" eb="1">
      <t>ホウ</t>
    </rPh>
    <phoneticPr fontId="1"/>
  </si>
  <si>
    <t>法14</t>
    <rPh sb="0" eb="1">
      <t>ホウ</t>
    </rPh>
    <phoneticPr fontId="1"/>
  </si>
  <si>
    <t>法15</t>
    <rPh sb="0" eb="1">
      <t>ホウ</t>
    </rPh>
    <phoneticPr fontId="1"/>
  </si>
  <si>
    <t>法16</t>
    <rPh sb="0" eb="1">
      <t>ホウ</t>
    </rPh>
    <phoneticPr fontId="1"/>
  </si>
  <si>
    <t>法17</t>
    <rPh sb="0" eb="1">
      <t>ホウ</t>
    </rPh>
    <phoneticPr fontId="1"/>
  </si>
  <si>
    <t>法18</t>
    <rPh sb="0" eb="1">
      <t>ホウ</t>
    </rPh>
    <phoneticPr fontId="1"/>
  </si>
  <si>
    <t>法19</t>
    <rPh sb="0" eb="1">
      <t>ホウ</t>
    </rPh>
    <phoneticPr fontId="1"/>
  </si>
  <si>
    <t>法20</t>
    <rPh sb="0" eb="1">
      <t>ホウ</t>
    </rPh>
    <phoneticPr fontId="1"/>
  </si>
  <si>
    <t>法21</t>
    <rPh sb="0" eb="1">
      <t>ホウ</t>
    </rPh>
    <phoneticPr fontId="1"/>
  </si>
  <si>
    <t>法22</t>
    <rPh sb="0" eb="1">
      <t>ホウ</t>
    </rPh>
    <phoneticPr fontId="1"/>
  </si>
  <si>
    <t>法23</t>
    <rPh sb="0" eb="1">
      <t>ホウ</t>
    </rPh>
    <phoneticPr fontId="1"/>
  </si>
  <si>
    <t>法24</t>
    <rPh sb="0" eb="1">
      <t>ホウ</t>
    </rPh>
    <phoneticPr fontId="1"/>
  </si>
  <si>
    <t>法25</t>
    <rPh sb="0" eb="1">
      <t>ホウ</t>
    </rPh>
    <phoneticPr fontId="1"/>
  </si>
  <si>
    <t>法26</t>
    <rPh sb="0" eb="1">
      <t>ホウ</t>
    </rPh>
    <phoneticPr fontId="1"/>
  </si>
  <si>
    <t>法27</t>
    <rPh sb="0" eb="1">
      <t>ホウ</t>
    </rPh>
    <phoneticPr fontId="1"/>
  </si>
  <si>
    <t>法28</t>
    <rPh sb="0" eb="1">
      <t>ホウ</t>
    </rPh>
    <phoneticPr fontId="1"/>
  </si>
  <si>
    <t>法29</t>
    <rPh sb="0" eb="1">
      <t>ホウ</t>
    </rPh>
    <phoneticPr fontId="1"/>
  </si>
  <si>
    <t>法30</t>
    <rPh sb="0" eb="1">
      <t>ホウ</t>
    </rPh>
    <phoneticPr fontId="1"/>
  </si>
  <si>
    <t>法31</t>
    <rPh sb="0" eb="1">
      <t>ホウ</t>
    </rPh>
    <phoneticPr fontId="1"/>
  </si>
  <si>
    <t>法32</t>
    <rPh sb="0" eb="1">
      <t>ホウ</t>
    </rPh>
    <phoneticPr fontId="1"/>
  </si>
  <si>
    <t>法33</t>
    <rPh sb="0" eb="1">
      <t>ホウ</t>
    </rPh>
    <phoneticPr fontId="1"/>
  </si>
  <si>
    <t>法34</t>
    <rPh sb="0" eb="1">
      <t>ホウ</t>
    </rPh>
    <phoneticPr fontId="1"/>
  </si>
  <si>
    <t>法35</t>
    <rPh sb="0" eb="1">
      <t>ホウ</t>
    </rPh>
    <phoneticPr fontId="1"/>
  </si>
  <si>
    <t>今回の申請で年齢別内訳の変更がありますか</t>
    <phoneticPr fontId="1"/>
  </si>
  <si>
    <t>保育室の場所の移動がありますか</t>
    <phoneticPr fontId="1"/>
  </si>
  <si>
    <t>保育室の設置を予定される室の現状用途について
ご回答ください</t>
    <phoneticPr fontId="1"/>
  </si>
  <si>
    <t>移動する場所はどの階ですか</t>
    <phoneticPr fontId="1"/>
  </si>
  <si>
    <t>保育室の床面積・出入口・部屋形状の変更がありますか</t>
    <phoneticPr fontId="1"/>
  </si>
  <si>
    <t>保育室の有効面積の変更はありますか</t>
    <phoneticPr fontId="1"/>
  </si>
  <si>
    <t>保育室の出入口の変更はありますか</t>
    <phoneticPr fontId="1"/>
  </si>
  <si>
    <t>保育室の部屋形状の変更がありますか</t>
    <phoneticPr fontId="1"/>
  </si>
  <si>
    <t>保育室内の年齢別スペースの仕切り方に変更がありますか</t>
    <phoneticPr fontId="1"/>
  </si>
  <si>
    <t>変更する仕切り方はどれですか</t>
    <phoneticPr fontId="1"/>
  </si>
  <si>
    <t>法36</t>
    <rPh sb="0" eb="1">
      <t>ホウ</t>
    </rPh>
    <phoneticPr fontId="1"/>
  </si>
  <si>
    <t>法37</t>
    <rPh sb="0" eb="1">
      <t>ホウ</t>
    </rPh>
    <phoneticPr fontId="1"/>
  </si>
  <si>
    <t>法38</t>
    <rPh sb="0" eb="1">
      <t>ホウ</t>
    </rPh>
    <phoneticPr fontId="1"/>
  </si>
  <si>
    <t>法39</t>
    <rPh sb="0" eb="1">
      <t>ホウ</t>
    </rPh>
    <phoneticPr fontId="1"/>
  </si>
  <si>
    <t>法40</t>
    <rPh sb="0" eb="1">
      <t>ホウ</t>
    </rPh>
    <phoneticPr fontId="1"/>
  </si>
  <si>
    <t>法41</t>
    <rPh sb="0" eb="1">
      <t>ホウ</t>
    </rPh>
    <phoneticPr fontId="1"/>
  </si>
  <si>
    <t>法42</t>
    <rPh sb="0" eb="1">
      <t>ホウ</t>
    </rPh>
    <phoneticPr fontId="1"/>
  </si>
  <si>
    <t>法43</t>
    <rPh sb="0" eb="1">
      <t>ホウ</t>
    </rPh>
    <phoneticPr fontId="1"/>
  </si>
  <si>
    <t>法44</t>
    <rPh sb="0" eb="1">
      <t>ホウ</t>
    </rPh>
    <phoneticPr fontId="1"/>
  </si>
  <si>
    <t>法45</t>
    <rPh sb="0" eb="1">
      <t>ホウ</t>
    </rPh>
    <phoneticPr fontId="1"/>
  </si>
  <si>
    <t>法46</t>
    <rPh sb="0" eb="1">
      <t>ホウ</t>
    </rPh>
    <phoneticPr fontId="1"/>
  </si>
  <si>
    <t>法47</t>
    <rPh sb="0" eb="1">
      <t>ホウ</t>
    </rPh>
    <phoneticPr fontId="1"/>
  </si>
  <si>
    <t>法48</t>
    <rPh sb="0" eb="1">
      <t>ホウ</t>
    </rPh>
    <phoneticPr fontId="1"/>
  </si>
  <si>
    <t>法49</t>
    <rPh sb="0" eb="1">
      <t>ホウ</t>
    </rPh>
    <phoneticPr fontId="1"/>
  </si>
  <si>
    <t>法50</t>
    <rPh sb="0" eb="1">
      <t>ホウ</t>
    </rPh>
    <phoneticPr fontId="1"/>
  </si>
  <si>
    <t>該当</t>
    <rPh sb="0" eb="2">
      <t>ガイトウ</t>
    </rPh>
    <phoneticPr fontId="1"/>
  </si>
  <si>
    <t>このシートのPDF保存名称：</t>
    <phoneticPr fontId="1"/>
  </si>
  <si>
    <t>該当</t>
    <phoneticPr fontId="1"/>
  </si>
  <si>
    <t>□</t>
  </si>
  <si>
    <t>必須回答</t>
    <rPh sb="0" eb="2">
      <t>ヒッス</t>
    </rPh>
    <rPh sb="2" eb="4">
      <t>カイトウ</t>
    </rPh>
    <phoneticPr fontId="1"/>
  </si>
  <si>
    <t>工事費</t>
    <rPh sb="0" eb="3">
      <t>コウジヒ</t>
    </rPh>
    <phoneticPr fontId="1"/>
  </si>
  <si>
    <t>工事にかかる費用について運営費から支出できないことの確認が必要です</t>
    <rPh sb="0" eb="2">
      <t>コウジ</t>
    </rPh>
    <rPh sb="6" eb="8">
      <t>ヒヨウ</t>
    </rPh>
    <rPh sb="12" eb="14">
      <t>ウンエイ</t>
    </rPh>
    <rPh sb="14" eb="15">
      <t>ヒ</t>
    </rPh>
    <rPh sb="17" eb="19">
      <t>シシュツ</t>
    </rPh>
    <rPh sb="26" eb="28">
      <t>カクニン</t>
    </rPh>
    <rPh sb="29" eb="31">
      <t>ヒツヨウ</t>
    </rPh>
    <phoneticPr fontId="1"/>
  </si>
  <si>
    <t>工事費加算なし</t>
    <rPh sb="0" eb="3">
      <t>コウジヒ</t>
    </rPh>
    <rPh sb="3" eb="5">
      <t>カサン</t>
    </rPh>
    <phoneticPr fontId="1"/>
  </si>
  <si>
    <t>体調不良児型を行う部屋の採光・換気・排煙等について、居室として建築関連法令等を遵守していることを確認した</t>
    <rPh sb="0" eb="2">
      <t>タイチョウ</t>
    </rPh>
    <rPh sb="2" eb="4">
      <t>フリョウ</t>
    </rPh>
    <rPh sb="4" eb="5">
      <t>ジ</t>
    </rPh>
    <rPh sb="5" eb="6">
      <t>ガタ</t>
    </rPh>
    <rPh sb="7" eb="8">
      <t>オコナ</t>
    </rPh>
    <rPh sb="9" eb="11">
      <t>ヘヤ</t>
    </rPh>
    <rPh sb="12" eb="14">
      <t>サイコウ</t>
    </rPh>
    <rPh sb="15" eb="17">
      <t>カンキ</t>
    </rPh>
    <rPh sb="18" eb="20">
      <t>ハイエン</t>
    </rPh>
    <rPh sb="20" eb="21">
      <t>トウ</t>
    </rPh>
    <rPh sb="26" eb="28">
      <t>キョシツ</t>
    </rPh>
    <rPh sb="31" eb="38">
      <t>ケンチクカンレンホウレイトウ</t>
    </rPh>
    <rPh sb="39" eb="41">
      <t>ジュンシュ</t>
    </rPh>
    <rPh sb="48" eb="50">
      <t>カクニン</t>
    </rPh>
    <phoneticPr fontId="28"/>
  </si>
  <si>
    <t>居室</t>
    <rPh sb="0" eb="2">
      <t>キョシツ</t>
    </rPh>
    <phoneticPr fontId="1"/>
  </si>
  <si>
    <t>体調不良児型を行う部屋は、居室として建築関連法令等の遵守が必要です</t>
    <rPh sb="0" eb="6">
      <t>タイチョウフリョウジガタ</t>
    </rPh>
    <rPh sb="7" eb="8">
      <t>オコナ</t>
    </rPh>
    <rPh sb="9" eb="11">
      <t>ヘヤ</t>
    </rPh>
    <rPh sb="13" eb="15">
      <t>キョシツ</t>
    </rPh>
    <rPh sb="18" eb="25">
      <t>ケンチクカンレンホウレイトウ</t>
    </rPh>
    <rPh sb="26" eb="28">
      <t>ジュンシュ</t>
    </rPh>
    <rPh sb="29" eb="31">
      <t>ヒツヨウ</t>
    </rPh>
    <phoneticPr fontId="1"/>
  </si>
  <si>
    <t>体調不良児室の居室確認</t>
    <rPh sb="0" eb="6">
      <t>タイチョウフリョウジシツ</t>
    </rPh>
    <rPh sb="7" eb="9">
      <t>キョシツ</t>
    </rPh>
    <rPh sb="9" eb="11">
      <t>カクニン</t>
    </rPh>
    <phoneticPr fontId="1"/>
  </si>
  <si>
    <t>B：定員が19人以下なので調理設備を設置している</t>
    <phoneticPr fontId="1"/>
  </si>
  <si>
    <t>選択B</t>
    <rPh sb="0" eb="2">
      <t>センタク</t>
    </rPh>
    <phoneticPr fontId="1"/>
  </si>
  <si>
    <t>調理室a</t>
    <rPh sb="0" eb="3">
      <t>チョウリシツ</t>
    </rPh>
    <phoneticPr fontId="1"/>
  </si>
  <si>
    <t>A：定員が20人以上となるので調理室を設置している</t>
    <rPh sb="2" eb="4">
      <t>テイイン</t>
    </rPh>
    <rPh sb="7" eb="10">
      <t>ニンイジョウ</t>
    </rPh>
    <rPh sb="15" eb="18">
      <t>チョウリシツ</t>
    </rPh>
    <rPh sb="19" eb="21">
      <t>セッチ</t>
    </rPh>
    <phoneticPr fontId="1"/>
  </si>
  <si>
    <t>選択A</t>
    <rPh sb="0" eb="2">
      <t>センタク</t>
    </rPh>
    <phoneticPr fontId="1"/>
  </si>
  <si>
    <t>～選択ください～　　▼</t>
  </si>
  <si>
    <r>
      <t>「～選択してください～▼」が表示されている場合は回答選択が必要です。</t>
    </r>
    <r>
      <rPr>
        <b/>
        <sz val="9"/>
        <color rgb="FFFF0000"/>
        <rFont val="游ゴシック"/>
        <family val="3"/>
        <charset val="128"/>
        <scheme val="minor"/>
      </rPr>
      <t xml:space="preserve">
【A】</t>
    </r>
    <r>
      <rPr>
        <sz val="9"/>
        <color rgb="FFFF0000"/>
        <rFont val="游ゴシック"/>
        <family val="3"/>
        <charset val="128"/>
        <scheme val="minor"/>
      </rPr>
      <t>か</t>
    </r>
    <r>
      <rPr>
        <b/>
        <sz val="9"/>
        <color rgb="FFFF0000"/>
        <rFont val="游ゴシック"/>
        <family val="3"/>
        <charset val="128"/>
        <scheme val="minor"/>
      </rPr>
      <t xml:space="preserve">【B】 </t>
    </r>
    <r>
      <rPr>
        <sz val="9"/>
        <color rgb="FFFF0000"/>
        <rFont val="游ゴシック"/>
        <family val="3"/>
        <charset val="128"/>
        <scheme val="minor"/>
      </rPr>
      <t>どちらかを選択してください。</t>
    </r>
    <rPh sb="48" eb="50">
      <t>センタク</t>
    </rPh>
    <phoneticPr fontId="1"/>
  </si>
  <si>
    <t>利用定員が20人以上となる場合には調理室の設置が必要です。</t>
    <rPh sb="0" eb="4">
      <t>リヨウテイイン</t>
    </rPh>
    <rPh sb="7" eb="10">
      <t>ニンイジョウ</t>
    </rPh>
    <rPh sb="13" eb="15">
      <t>バアイ</t>
    </rPh>
    <rPh sb="17" eb="20">
      <t>チョウリシツ</t>
    </rPh>
    <rPh sb="21" eb="23">
      <t>セッチ</t>
    </rPh>
    <rPh sb="24" eb="26">
      <t>ヒツヨウ</t>
    </rPh>
    <phoneticPr fontId="1"/>
  </si>
  <si>
    <t>調理室設置について確認が必要です</t>
    <rPh sb="3" eb="5">
      <t>セッチ</t>
    </rPh>
    <rPh sb="9" eb="11">
      <t>カクニン</t>
    </rPh>
    <rPh sb="12" eb="14">
      <t>ヒツヨウ</t>
    </rPh>
    <phoneticPr fontId="1"/>
  </si>
  <si>
    <t>調理室設置の確認</t>
    <rPh sb="0" eb="3">
      <t>チョウリシツ</t>
    </rPh>
    <rPh sb="3" eb="5">
      <t>セッチ</t>
    </rPh>
    <rPh sb="6" eb="8">
      <t>カクニン</t>
    </rPh>
    <phoneticPr fontId="1"/>
  </si>
  <si>
    <t>直接入力してください</t>
    <rPh sb="0" eb="4">
      <t>チョクセツニュウリョク</t>
    </rPh>
    <phoneticPr fontId="1"/>
  </si>
  <si>
    <t>協議a</t>
    <rPh sb="0" eb="2">
      <t>キョウギ</t>
    </rPh>
    <phoneticPr fontId="28"/>
  </si>
  <si>
    <t>協議内容：</t>
    <phoneticPr fontId="1"/>
  </si>
  <si>
    <t>自治体名：　　　　　/担当課：　　　　　　　/担当者名：</t>
    <rPh sb="0" eb="3">
      <t>ジチタイ</t>
    </rPh>
    <rPh sb="3" eb="4">
      <t>メイ</t>
    </rPh>
    <rPh sb="11" eb="14">
      <t>タントウカ</t>
    </rPh>
    <rPh sb="23" eb="26">
      <t>タントウシャ</t>
    </rPh>
    <rPh sb="26" eb="27">
      <t>メイ</t>
    </rPh>
    <phoneticPr fontId="1"/>
  </si>
  <si>
    <t>確認自治体・担当課・担当者名</t>
    <rPh sb="10" eb="13">
      <t>タントウシャ</t>
    </rPh>
    <rPh sb="13" eb="14">
      <t>メイ</t>
    </rPh>
    <phoneticPr fontId="1"/>
  </si>
  <si>
    <t>日付：</t>
    <rPh sb="0" eb="2">
      <t>ヒツ</t>
    </rPh>
    <phoneticPr fontId="1"/>
  </si>
  <si>
    <t>協議日：</t>
    <rPh sb="0" eb="3">
      <t>キョウギビ</t>
    </rPh>
    <phoneticPr fontId="1"/>
  </si>
  <si>
    <t>【保健所との協議内容】</t>
    <phoneticPr fontId="1"/>
  </si>
  <si>
    <t>指摘なしだが保育課、保健所へ協議</t>
    <rPh sb="0" eb="2">
      <t>シテキ</t>
    </rPh>
    <rPh sb="6" eb="9">
      <t>ホイクカ</t>
    </rPh>
    <rPh sb="10" eb="13">
      <t>ホケンショ</t>
    </rPh>
    <rPh sb="14" eb="16">
      <t>キョウギ</t>
    </rPh>
    <phoneticPr fontId="28"/>
  </si>
  <si>
    <t>保育課もしくは保健所の確認が必要な場合があります</t>
    <rPh sb="0" eb="3">
      <t>ホイクカ</t>
    </rPh>
    <rPh sb="7" eb="10">
      <t>ホケンジョ</t>
    </rPh>
    <rPh sb="11" eb="13">
      <t>カクニン</t>
    </rPh>
    <rPh sb="14" eb="16">
      <t>ヒツヨウ</t>
    </rPh>
    <rPh sb="17" eb="19">
      <t>バアイ</t>
    </rPh>
    <phoneticPr fontId="28"/>
  </si>
  <si>
    <t>一時預かりa</t>
    <rPh sb="0" eb="3">
      <t>イチジアズ</t>
    </rPh>
    <phoneticPr fontId="28"/>
  </si>
  <si>
    <t>一時預かり保育事業（一般型）の施設整備内容について確認が必要です</t>
    <rPh sb="0" eb="3">
      <t>イチジアズ</t>
    </rPh>
    <rPh sb="5" eb="7">
      <t>ホイク</t>
    </rPh>
    <rPh sb="7" eb="9">
      <t>ジギョウ</t>
    </rPh>
    <rPh sb="15" eb="17">
      <t>シセツ</t>
    </rPh>
    <rPh sb="17" eb="19">
      <t>セイビ</t>
    </rPh>
    <rPh sb="19" eb="21">
      <t>ナイヨウ</t>
    </rPh>
    <rPh sb="25" eb="27">
      <t>カクニン</t>
    </rPh>
    <rPh sb="28" eb="30">
      <t>ヒツヨウ</t>
    </rPh>
    <phoneticPr fontId="1"/>
  </si>
  <si>
    <t>新規加算事業開始</t>
    <rPh sb="0" eb="2">
      <t>シンキ</t>
    </rPh>
    <rPh sb="2" eb="6">
      <t>カサンジギョウ</t>
    </rPh>
    <rPh sb="6" eb="8">
      <t>カイシ</t>
    </rPh>
    <phoneticPr fontId="28"/>
  </si>
  <si>
    <t>体調不良児a</t>
    <rPh sb="0" eb="5">
      <t>タイチョウフリョウジ</t>
    </rPh>
    <phoneticPr fontId="28"/>
  </si>
  <si>
    <t>日付：</t>
    <rPh sb="0" eb="2">
      <t>ヒヅケ</t>
    </rPh>
    <phoneticPr fontId="1"/>
  </si>
  <si>
    <t>病児保育事業（体調不良児対応型）の施設整備内容について確認が必要です</t>
    <rPh sb="7" eb="9">
      <t>タイチョウ</t>
    </rPh>
    <rPh sb="9" eb="11">
      <t>フリョウ</t>
    </rPh>
    <rPh sb="11" eb="12">
      <t>ジ</t>
    </rPh>
    <rPh sb="12" eb="15">
      <t>タイオウガタ</t>
    </rPh>
    <rPh sb="17" eb="19">
      <t>シセツ</t>
    </rPh>
    <rPh sb="19" eb="21">
      <t>セイビ</t>
    </rPh>
    <rPh sb="21" eb="23">
      <t>ナイヨウ</t>
    </rPh>
    <rPh sb="27" eb="29">
      <t>カクニン</t>
    </rPh>
    <rPh sb="30" eb="32">
      <t>ヒツヨウ</t>
    </rPh>
    <phoneticPr fontId="1"/>
  </si>
  <si>
    <t>病児病後児a</t>
    <rPh sb="0" eb="2">
      <t>ビョウジ</t>
    </rPh>
    <rPh sb="2" eb="5">
      <t>ビョウゴジ</t>
    </rPh>
    <phoneticPr fontId="28"/>
  </si>
  <si>
    <t>確認自治体・担当課・担当者名：</t>
    <rPh sb="10" eb="13">
      <t>タントウシャ</t>
    </rPh>
    <rPh sb="13" eb="14">
      <t>メイ</t>
    </rPh>
    <phoneticPr fontId="1"/>
  </si>
  <si>
    <t>病児保育事業（病児対応型、病後児対応型）の施設整備内容について確認が必要です</t>
    <rPh sb="0" eb="4">
      <t>ビョウジホイク</t>
    </rPh>
    <rPh sb="4" eb="6">
      <t>ジギョウ</t>
    </rPh>
    <rPh sb="21" eb="23">
      <t>シセツ</t>
    </rPh>
    <rPh sb="23" eb="25">
      <t>セイビ</t>
    </rPh>
    <rPh sb="25" eb="27">
      <t>ナイヨウ</t>
    </rPh>
    <rPh sb="31" eb="33">
      <t>カクニン</t>
    </rPh>
    <rPh sb="34" eb="36">
      <t>ヒツヨウ</t>
    </rPh>
    <phoneticPr fontId="1"/>
  </si>
  <si>
    <t>定員内訳a</t>
    <rPh sb="0" eb="2">
      <t>テイイン</t>
    </rPh>
    <rPh sb="2" eb="4">
      <t>ウチワケ</t>
    </rPh>
    <phoneticPr fontId="1"/>
  </si>
  <si>
    <t>定員内訳a</t>
    <rPh sb="0" eb="2">
      <t>テイイン</t>
    </rPh>
    <rPh sb="2" eb="4">
      <t>ウチワケ</t>
    </rPh>
    <phoneticPr fontId="28"/>
  </si>
  <si>
    <t>～選択してください～　　▼</t>
  </si>
  <si>
    <t>定員内訳変更の施設整備内容について確認が必要です</t>
    <phoneticPr fontId="1"/>
  </si>
  <si>
    <t>園児数に対して必要な便器数が確保されていることを確認した</t>
    <rPh sb="0" eb="2">
      <t>エンジ</t>
    </rPh>
    <rPh sb="2" eb="3">
      <t>スウ</t>
    </rPh>
    <rPh sb="4" eb="5">
      <t>タイ</t>
    </rPh>
    <rPh sb="7" eb="9">
      <t>ヒツヨウ</t>
    </rPh>
    <rPh sb="10" eb="13">
      <t>ベンキスウ</t>
    </rPh>
    <rPh sb="14" eb="16">
      <t>カクホ</t>
    </rPh>
    <rPh sb="24" eb="26">
      <t>カクニン</t>
    </rPh>
    <phoneticPr fontId="1"/>
  </si>
  <si>
    <t>便所数b</t>
    <rPh sb="0" eb="3">
      <t>ベンジョスウ</t>
    </rPh>
    <phoneticPr fontId="28"/>
  </si>
  <si>
    <t>便器の数は園児20人につき1以上必要となりますが、男児用便器は基準上の必要数にはカウントされません。
また、便器は幼児用便器（補助便座は不可）を設置する必要がありますのでご注意ください。</t>
    <rPh sb="0" eb="2">
      <t>ベンキ</t>
    </rPh>
    <rPh sb="3" eb="4">
      <t>カズ</t>
    </rPh>
    <rPh sb="5" eb="7">
      <t>エンジ</t>
    </rPh>
    <rPh sb="9" eb="10">
      <t>ニン</t>
    </rPh>
    <rPh sb="14" eb="16">
      <t>イジョウ</t>
    </rPh>
    <rPh sb="16" eb="18">
      <t>ヒツヨウ</t>
    </rPh>
    <rPh sb="25" eb="28">
      <t>ダンジヨウ</t>
    </rPh>
    <rPh sb="28" eb="30">
      <t>ベンキ</t>
    </rPh>
    <rPh sb="31" eb="34">
      <t>キジュンジョウ</t>
    </rPh>
    <rPh sb="35" eb="38">
      <t>ヒツヨウスウ</t>
    </rPh>
    <rPh sb="54" eb="56">
      <t>ベンキ</t>
    </rPh>
    <rPh sb="57" eb="60">
      <t>ヨウジヨウ</t>
    </rPh>
    <rPh sb="60" eb="62">
      <t>ベンキ</t>
    </rPh>
    <rPh sb="63" eb="67">
      <t>ホジョベンザ</t>
    </rPh>
    <rPh sb="68" eb="70">
      <t>フカ</t>
    </rPh>
    <rPh sb="72" eb="74">
      <t>セッチ</t>
    </rPh>
    <rPh sb="76" eb="78">
      <t>ヒツヨウ</t>
    </rPh>
    <rPh sb="86" eb="88">
      <t>チュウイ</t>
    </rPh>
    <phoneticPr fontId="28"/>
  </si>
  <si>
    <t>便所数について確認が必要です</t>
    <phoneticPr fontId="1"/>
  </si>
  <si>
    <t>便器数が減る場合</t>
    <rPh sb="0" eb="3">
      <t>ベンキスウ</t>
    </rPh>
    <rPh sb="4" eb="5">
      <t>ヘ</t>
    </rPh>
    <rPh sb="6" eb="8">
      <t>バアイ</t>
    </rPh>
    <phoneticPr fontId="28"/>
  </si>
  <si>
    <t>便所数a</t>
    <rPh sb="0" eb="3">
      <t>ベンジョスウ</t>
    </rPh>
    <phoneticPr fontId="28"/>
  </si>
  <si>
    <t>新規加算事業により園児数が増えた場合、大便器の数を増設していただく場合があります。</t>
    <rPh sb="0" eb="6">
      <t>シンキカサンジギョウ</t>
    </rPh>
    <rPh sb="9" eb="12">
      <t>エンジスウ</t>
    </rPh>
    <rPh sb="13" eb="14">
      <t>フ</t>
    </rPh>
    <rPh sb="16" eb="18">
      <t>バアイ</t>
    </rPh>
    <rPh sb="19" eb="22">
      <t>ダイベンキ</t>
    </rPh>
    <rPh sb="23" eb="24">
      <t>カズ</t>
    </rPh>
    <rPh sb="25" eb="27">
      <t>ゾウセツ</t>
    </rPh>
    <rPh sb="33" eb="35">
      <t>バアイ</t>
    </rPh>
    <phoneticPr fontId="28"/>
  </si>
  <si>
    <t>新規加算事業による増員</t>
    <rPh sb="0" eb="4">
      <t>シンキカサン</t>
    </rPh>
    <rPh sb="4" eb="6">
      <t>ジギョウ</t>
    </rPh>
    <rPh sb="9" eb="11">
      <t>ゾウイン</t>
    </rPh>
    <phoneticPr fontId="28"/>
  </si>
  <si>
    <t>建築関連工事の一部又は全部を年度完了報告時に経費計上する予定であり、協会審査を受ける</t>
    <rPh sb="34" eb="36">
      <t>キョウカイ</t>
    </rPh>
    <rPh sb="36" eb="38">
      <t>シンサ</t>
    </rPh>
    <rPh sb="39" eb="40">
      <t>ウ</t>
    </rPh>
    <phoneticPr fontId="1"/>
  </si>
  <si>
    <t>経費a</t>
    <rPh sb="0" eb="2">
      <t>ケイヒ</t>
    </rPh>
    <phoneticPr fontId="28"/>
  </si>
  <si>
    <t xml:space="preserve">建築関連工事は全て自費工事とする予定
</t>
    <rPh sb="0" eb="6">
      <t>ケンチクカンレンコウジ</t>
    </rPh>
    <rPh sb="7" eb="8">
      <t>スベ</t>
    </rPh>
    <rPh sb="9" eb="11">
      <t>ジヒ</t>
    </rPh>
    <rPh sb="11" eb="13">
      <t>コウジ</t>
    </rPh>
    <rPh sb="16" eb="18">
      <t>ヨテイ</t>
    </rPh>
    <phoneticPr fontId="28"/>
  </si>
  <si>
    <t>建築関連工事費を年度完了報告の運営費に経費計上し、助成対象とする予定がある場合は、工事費についての協会審査を受けていただく必要があります。</t>
    <rPh sb="0" eb="6">
      <t>ケンチクカンレンコウジ</t>
    </rPh>
    <rPh sb="6" eb="7">
      <t>ヒ</t>
    </rPh>
    <rPh sb="8" eb="10">
      <t>ネンド</t>
    </rPh>
    <rPh sb="10" eb="12">
      <t>カンリョウ</t>
    </rPh>
    <rPh sb="12" eb="14">
      <t>ホウコク</t>
    </rPh>
    <rPh sb="15" eb="18">
      <t>ウンエイヒ</t>
    </rPh>
    <rPh sb="19" eb="21">
      <t>ケイヒ</t>
    </rPh>
    <rPh sb="21" eb="23">
      <t>ケイジョウ</t>
    </rPh>
    <rPh sb="25" eb="27">
      <t>ジョセイ</t>
    </rPh>
    <rPh sb="27" eb="29">
      <t>タイショウ</t>
    </rPh>
    <rPh sb="32" eb="34">
      <t>ヨテイ</t>
    </rPh>
    <rPh sb="37" eb="39">
      <t>バアイ</t>
    </rPh>
    <rPh sb="41" eb="44">
      <t>コウジヒ</t>
    </rPh>
    <rPh sb="49" eb="53">
      <t>キョウカイシンサ</t>
    </rPh>
    <rPh sb="54" eb="55">
      <t>ウ</t>
    </rPh>
    <rPh sb="61" eb="63">
      <t>ヒツヨウ</t>
    </rPh>
    <phoneticPr fontId="28"/>
  </si>
  <si>
    <t>建築関連工事の経費計上について確認が必要です</t>
    <phoneticPr fontId="1"/>
  </si>
  <si>
    <t>運営費経費計上について</t>
    <rPh sb="0" eb="3">
      <t>ウンエイヒ</t>
    </rPh>
    <rPh sb="3" eb="5">
      <t>ケイヒ</t>
    </rPh>
    <rPh sb="5" eb="7">
      <t>ケイジョウ</t>
    </rPh>
    <phoneticPr fontId="28"/>
  </si>
  <si>
    <t>消防a</t>
    <rPh sb="0" eb="2">
      <t>ショウボウ</t>
    </rPh>
    <phoneticPr fontId="28"/>
  </si>
  <si>
    <t>【消防との協議内容】</t>
    <phoneticPr fontId="1"/>
  </si>
  <si>
    <r>
      <t>「～選択してください～▼」が表示されている場合は回答選択が必要です。</t>
    </r>
    <r>
      <rPr>
        <b/>
        <sz val="9"/>
        <color rgb="FFFF0000"/>
        <rFont val="游ゴシック"/>
        <family val="3"/>
        <charset val="128"/>
        <scheme val="minor"/>
      </rPr>
      <t xml:space="preserve">
【A】</t>
    </r>
    <r>
      <rPr>
        <sz val="9"/>
        <color rgb="FFFF0000"/>
        <rFont val="游ゴシック"/>
        <family val="3"/>
        <charset val="128"/>
        <scheme val="minor"/>
      </rPr>
      <t>か</t>
    </r>
    <r>
      <rPr>
        <b/>
        <sz val="9"/>
        <color rgb="FFFF0000"/>
        <rFont val="游ゴシック"/>
        <family val="3"/>
        <charset val="128"/>
        <scheme val="minor"/>
      </rPr>
      <t xml:space="preserve">【B】 </t>
    </r>
    <r>
      <rPr>
        <sz val="9"/>
        <color rgb="FFFF0000"/>
        <rFont val="游ゴシック"/>
        <family val="3"/>
        <charset val="128"/>
        <scheme val="minor"/>
      </rPr>
      <t>どちらかを選択し、内容を記載してください。</t>
    </r>
    <rPh sb="48" eb="50">
      <t>センタク</t>
    </rPh>
    <rPh sb="52" eb="54">
      <t>ナイヨウ</t>
    </rPh>
    <rPh sb="55" eb="57">
      <t>キサイ</t>
    </rPh>
    <phoneticPr fontId="1"/>
  </si>
  <si>
    <t>収容人員について確認が必要です</t>
    <rPh sb="2" eb="4">
      <t>ジンイン</t>
    </rPh>
    <phoneticPr fontId="1"/>
  </si>
  <si>
    <t>収容人数</t>
    <rPh sb="0" eb="4">
      <t>シュウヨウニンズ</t>
    </rPh>
    <phoneticPr fontId="28"/>
  </si>
  <si>
    <t>上記について児童育成協会に確認をおこなう</t>
    <rPh sb="0" eb="2">
      <t>ジョウキ</t>
    </rPh>
    <rPh sb="6" eb="12">
      <t>ジドウイクセイキョウカイ</t>
    </rPh>
    <rPh sb="13" eb="15">
      <t>カクニン</t>
    </rPh>
    <phoneticPr fontId="1"/>
  </si>
  <si>
    <t>返還b</t>
    <rPh sb="0" eb="2">
      <t>ヘンカン</t>
    </rPh>
    <phoneticPr fontId="28"/>
  </si>
  <si>
    <t>保育所運営時に助成金を利用して整備した保育所は、保育所全体の床面積が減る場合、助成金の返還が必要となる可能性がありますので、事前にご相談ください。</t>
    <rPh sb="0" eb="3">
      <t>ホイクショ</t>
    </rPh>
    <rPh sb="3" eb="5">
      <t>ウンエイ</t>
    </rPh>
    <rPh sb="5" eb="6">
      <t>ジ</t>
    </rPh>
    <rPh sb="7" eb="10">
      <t>ジョセイキン</t>
    </rPh>
    <rPh sb="11" eb="13">
      <t>リヨウ</t>
    </rPh>
    <rPh sb="15" eb="17">
      <t>セイビ</t>
    </rPh>
    <rPh sb="19" eb="21">
      <t>ホイク</t>
    </rPh>
    <rPh sb="21" eb="22">
      <t>ショ</t>
    </rPh>
    <rPh sb="24" eb="29">
      <t>ホイクショゼンタイ</t>
    </rPh>
    <rPh sb="30" eb="33">
      <t>ユカメンセキ</t>
    </rPh>
    <rPh sb="34" eb="35">
      <t>ヘ</t>
    </rPh>
    <rPh sb="36" eb="38">
      <t>バアイ</t>
    </rPh>
    <rPh sb="39" eb="42">
      <t>ジョセイキン</t>
    </rPh>
    <rPh sb="43" eb="45">
      <t>ヘンカン</t>
    </rPh>
    <rPh sb="46" eb="48">
      <t>ヒツヨウ</t>
    </rPh>
    <phoneticPr fontId="28"/>
  </si>
  <si>
    <t>整備費等の返還について確認が必要です</t>
    <rPh sb="3" eb="4">
      <t>トウ</t>
    </rPh>
    <phoneticPr fontId="1"/>
  </si>
  <si>
    <t>整備費床面積減</t>
    <rPh sb="0" eb="3">
      <t>セイビヒ</t>
    </rPh>
    <rPh sb="3" eb="6">
      <t>ユカメンセキ</t>
    </rPh>
    <rPh sb="6" eb="7">
      <t>ゲン</t>
    </rPh>
    <phoneticPr fontId="28"/>
  </si>
  <si>
    <t>【B】整備費の助成対象ではない地域交流スペースを別の用途で利用する</t>
    <phoneticPr fontId="1"/>
  </si>
  <si>
    <t>返還a</t>
    <rPh sb="0" eb="2">
      <t>ヘンカン</t>
    </rPh>
    <phoneticPr fontId="28"/>
  </si>
  <si>
    <t>整備費の助成対象である地域交流スペースを別用途で利用することは原則できません。特別な理由があり別用途で利用する場合においても、整備費の返還が必要となる可能性がありますので、事前にご相談ください。</t>
    <rPh sb="0" eb="3">
      <t>セイビヒ</t>
    </rPh>
    <rPh sb="4" eb="6">
      <t>ジョセイ</t>
    </rPh>
    <rPh sb="6" eb="8">
      <t>タイショウ</t>
    </rPh>
    <rPh sb="11" eb="13">
      <t>チイキ</t>
    </rPh>
    <rPh sb="13" eb="15">
      <t>コウリュウ</t>
    </rPh>
    <rPh sb="20" eb="21">
      <t>ベツ</t>
    </rPh>
    <rPh sb="21" eb="23">
      <t>ヨウト</t>
    </rPh>
    <rPh sb="24" eb="26">
      <t>リヨウ</t>
    </rPh>
    <rPh sb="31" eb="33">
      <t>ゲンソク</t>
    </rPh>
    <rPh sb="39" eb="41">
      <t>トクベツ</t>
    </rPh>
    <rPh sb="42" eb="44">
      <t>リユウ</t>
    </rPh>
    <rPh sb="47" eb="50">
      <t>ベツヨウト</t>
    </rPh>
    <rPh sb="51" eb="53">
      <t>リヨウ</t>
    </rPh>
    <rPh sb="63" eb="66">
      <t>セイビヒ</t>
    </rPh>
    <rPh sb="67" eb="69">
      <t>ヘンカン</t>
    </rPh>
    <rPh sb="70" eb="72">
      <t>ヒツヨウ</t>
    </rPh>
    <rPh sb="75" eb="78">
      <t>カノウセイ</t>
    </rPh>
    <rPh sb="86" eb="88">
      <t>ジゼン</t>
    </rPh>
    <rPh sb="90" eb="92">
      <t>ソウダン</t>
    </rPh>
    <phoneticPr fontId="28"/>
  </si>
  <si>
    <t>地域交流スペースの整備に助成金を受けているか確認が必要です</t>
    <phoneticPr fontId="1"/>
  </si>
  <si>
    <t>地域交流</t>
    <rPh sb="0" eb="4">
      <t>チイキコウリュウ</t>
    </rPh>
    <phoneticPr fontId="28"/>
  </si>
  <si>
    <t>一時預かり一般型の間仕切りについて、安全性と強度を十分に確保し、腰壁間仕切りとする場合には、工事完了時に図面、工事写真、完成写真を提出して審査を受ける</t>
    <rPh sb="0" eb="3">
      <t>イチジアズ</t>
    </rPh>
    <rPh sb="5" eb="8">
      <t>イッパンガタ</t>
    </rPh>
    <rPh sb="9" eb="10">
      <t>アイダ</t>
    </rPh>
    <rPh sb="10" eb="12">
      <t>シキ</t>
    </rPh>
    <rPh sb="18" eb="21">
      <t>アンゼンセイ</t>
    </rPh>
    <rPh sb="22" eb="24">
      <t>キョウド</t>
    </rPh>
    <rPh sb="25" eb="27">
      <t>ジュウブン</t>
    </rPh>
    <rPh sb="28" eb="30">
      <t>カクホ</t>
    </rPh>
    <rPh sb="32" eb="34">
      <t>コシカベ</t>
    </rPh>
    <rPh sb="34" eb="37">
      <t>マジキ</t>
    </rPh>
    <rPh sb="41" eb="43">
      <t>バアイ</t>
    </rPh>
    <rPh sb="46" eb="50">
      <t>コウジカンリョウ</t>
    </rPh>
    <rPh sb="50" eb="51">
      <t>ジ</t>
    </rPh>
    <rPh sb="52" eb="54">
      <t>ズメン</t>
    </rPh>
    <rPh sb="55" eb="59">
      <t>コウジシャシン</t>
    </rPh>
    <rPh sb="60" eb="64">
      <t>カンセイシャシン</t>
    </rPh>
    <rPh sb="65" eb="67">
      <t>テイシュツ</t>
    </rPh>
    <rPh sb="69" eb="71">
      <t>シンサ</t>
    </rPh>
    <rPh sb="72" eb="73">
      <t>ウ</t>
    </rPh>
    <phoneticPr fontId="28"/>
  </si>
  <si>
    <t>その他の間仕切a</t>
    <rPh sb="2" eb="3">
      <t>タ</t>
    </rPh>
    <rPh sb="4" eb="7">
      <t>マジキ</t>
    </rPh>
    <phoneticPr fontId="28"/>
  </si>
  <si>
    <t>一時預かり一般型の間仕切りについて確認が必要です</t>
    <phoneticPr fontId="1"/>
  </si>
  <si>
    <t>その他の間仕切</t>
    <rPh sb="2" eb="3">
      <t>タ</t>
    </rPh>
    <rPh sb="4" eb="7">
      <t>マジキ</t>
    </rPh>
    <phoneticPr fontId="28"/>
  </si>
  <si>
    <t>安静室b</t>
    <rPh sb="2" eb="3">
      <t>シツ</t>
    </rPh>
    <phoneticPr fontId="28"/>
  </si>
  <si>
    <t>安静室の仕切りについて確認が必要です</t>
    <phoneticPr fontId="1"/>
  </si>
  <si>
    <t>1人病児　カーテンOK</t>
    <rPh sb="1" eb="2">
      <t>ニン</t>
    </rPh>
    <rPh sb="2" eb="4">
      <t>ビョウジ</t>
    </rPh>
    <phoneticPr fontId="28"/>
  </si>
  <si>
    <t>安静室a</t>
    <rPh sb="0" eb="3">
      <t>アンセイ</t>
    </rPh>
    <phoneticPr fontId="28"/>
  </si>
  <si>
    <t>安静室の設置が必要です</t>
    <phoneticPr fontId="1"/>
  </si>
  <si>
    <t>病児・病後児 　2人以上</t>
    <rPh sb="0" eb="2">
      <t>ビョウジ</t>
    </rPh>
    <rPh sb="3" eb="5">
      <t>ビョウゴ</t>
    </rPh>
    <rPh sb="5" eb="6">
      <t>ジ</t>
    </rPh>
    <rPh sb="9" eb="10">
      <t>ニン</t>
    </rPh>
    <rPh sb="10" eb="12">
      <t>イジョウ</t>
    </rPh>
    <phoneticPr fontId="28"/>
  </si>
  <si>
    <t>安静区切d</t>
  </si>
  <si>
    <t>事務室兼体調不良児室と他のスペースとの仕切りの確認が必要です</t>
    <rPh sb="11" eb="12">
      <t>ホカ</t>
    </rPh>
    <phoneticPr fontId="1"/>
  </si>
  <si>
    <t>事務室兼体調不良児室と廊下の区切り</t>
    <rPh sb="0" eb="4">
      <t>ジムシツケン</t>
    </rPh>
    <rPh sb="4" eb="10">
      <t>タイチョウフリョウジシツ</t>
    </rPh>
    <rPh sb="11" eb="13">
      <t>ロウカ</t>
    </rPh>
    <rPh sb="14" eb="16">
      <t>クギ</t>
    </rPh>
    <phoneticPr fontId="28"/>
  </si>
  <si>
    <t>体調不良児対応型を行うスペースは、安静とプライバシーが確保されている</t>
    <rPh sb="0" eb="2">
      <t>タイチョウ</t>
    </rPh>
    <rPh sb="2" eb="4">
      <t>フリョウ</t>
    </rPh>
    <rPh sb="4" eb="5">
      <t>ジ</t>
    </rPh>
    <rPh sb="5" eb="8">
      <t>タイオウガタ</t>
    </rPh>
    <rPh sb="9" eb="10">
      <t>オコナ</t>
    </rPh>
    <rPh sb="17" eb="19">
      <t>アンセイ</t>
    </rPh>
    <rPh sb="27" eb="29">
      <t>カクホ</t>
    </rPh>
    <phoneticPr fontId="28"/>
  </si>
  <si>
    <t>安静区切c</t>
    <rPh sb="0" eb="4">
      <t>アンセイクギ</t>
    </rPh>
    <phoneticPr fontId="28"/>
  </si>
  <si>
    <t>体調不良児スペースの安静・安全の確保が必要です</t>
    <phoneticPr fontId="1"/>
  </si>
  <si>
    <t>体調不良児スペースの周囲</t>
    <rPh sb="0" eb="5">
      <t>タイチョウフリョウジ</t>
    </rPh>
    <rPh sb="10" eb="12">
      <t>シュウイ</t>
    </rPh>
    <phoneticPr fontId="28"/>
  </si>
  <si>
    <t>ベッドの脇で大人が介助できるスペースを確保した上でカーテンなどで仕切りを設け、体調不良児スペースとして利用</t>
    <rPh sb="4" eb="5">
      <t>ワキ</t>
    </rPh>
    <rPh sb="6" eb="8">
      <t>オトナ</t>
    </rPh>
    <rPh sb="9" eb="11">
      <t>カイジョ</t>
    </rPh>
    <rPh sb="19" eb="21">
      <t>カクホ</t>
    </rPh>
    <rPh sb="23" eb="24">
      <t>ウエ</t>
    </rPh>
    <rPh sb="32" eb="34">
      <t>シキ</t>
    </rPh>
    <rPh sb="36" eb="37">
      <t>モウ</t>
    </rPh>
    <rPh sb="39" eb="41">
      <t>タイチョウ</t>
    </rPh>
    <rPh sb="41" eb="43">
      <t>フリョウ</t>
    </rPh>
    <rPh sb="43" eb="44">
      <t>ジ</t>
    </rPh>
    <rPh sb="51" eb="53">
      <t>リヨウ</t>
    </rPh>
    <phoneticPr fontId="28"/>
  </si>
  <si>
    <t>安静区切b</t>
    <rPh sb="0" eb="4">
      <t>アンセイクギ</t>
    </rPh>
    <phoneticPr fontId="28"/>
  </si>
  <si>
    <t>体調不良児スペースの仕切りの確認が必要です</t>
    <phoneticPr fontId="1"/>
  </si>
  <si>
    <t>事務室内　体調不良児スペース</t>
    <rPh sb="0" eb="4">
      <t>ジムシツナイ</t>
    </rPh>
    <rPh sb="5" eb="10">
      <t>タイチョウフリョウジ</t>
    </rPh>
    <phoneticPr fontId="28"/>
  </si>
  <si>
    <t>既存保育室や廊下などと壁で仕切り、出入口には扉を設け、病児・病後児保育室又は体調不良児保育室として利用する</t>
    <rPh sb="0" eb="2">
      <t>キゾン</t>
    </rPh>
    <rPh sb="2" eb="5">
      <t>ホイクシツ</t>
    </rPh>
    <rPh sb="6" eb="8">
      <t>ロウカ</t>
    </rPh>
    <rPh sb="11" eb="12">
      <t>カベ</t>
    </rPh>
    <rPh sb="13" eb="15">
      <t>シキ</t>
    </rPh>
    <rPh sb="17" eb="19">
      <t>デイ</t>
    </rPh>
    <rPh sb="19" eb="20">
      <t>グチ</t>
    </rPh>
    <rPh sb="22" eb="23">
      <t>トビラ</t>
    </rPh>
    <rPh sb="24" eb="25">
      <t>モウ</t>
    </rPh>
    <rPh sb="27" eb="29">
      <t>ビョウジ</t>
    </rPh>
    <rPh sb="30" eb="32">
      <t>ビョウゴ</t>
    </rPh>
    <rPh sb="32" eb="33">
      <t>ジ</t>
    </rPh>
    <rPh sb="33" eb="36">
      <t>ホイクシツ</t>
    </rPh>
    <rPh sb="36" eb="37">
      <t>マタ</t>
    </rPh>
    <rPh sb="38" eb="40">
      <t>タイチョウ</t>
    </rPh>
    <rPh sb="40" eb="42">
      <t>フリョウ</t>
    </rPh>
    <rPh sb="42" eb="43">
      <t>ジ</t>
    </rPh>
    <rPh sb="43" eb="46">
      <t>ホイクシツ</t>
    </rPh>
    <rPh sb="49" eb="51">
      <t>リヨウ</t>
    </rPh>
    <phoneticPr fontId="28"/>
  </si>
  <si>
    <t>安静区切a</t>
    <rPh sb="0" eb="4">
      <t>アンセイクギ</t>
    </rPh>
    <phoneticPr fontId="28"/>
  </si>
  <si>
    <t>感染防止の仕切りの確認が必要です</t>
    <phoneticPr fontId="1"/>
  </si>
  <si>
    <t>病児保育室・体調不良児</t>
    <rPh sb="0" eb="2">
      <t>ビョウジ</t>
    </rPh>
    <rPh sb="2" eb="5">
      <t>ホイクシツ</t>
    </rPh>
    <rPh sb="6" eb="8">
      <t>タイチョウ</t>
    </rPh>
    <rPh sb="8" eb="11">
      <t>フリョウジ</t>
    </rPh>
    <phoneticPr fontId="28"/>
  </si>
  <si>
    <t>別紙a</t>
    <rPh sb="0" eb="2">
      <t>ベッセィ</t>
    </rPh>
    <phoneticPr fontId="28"/>
  </si>
  <si>
    <t>別紙の提出が必要です</t>
    <phoneticPr fontId="1"/>
  </si>
  <si>
    <t>CS1・2</t>
  </si>
  <si>
    <t>病児専用b</t>
    <rPh sb="0" eb="2">
      <t>ビョウジ</t>
    </rPh>
    <rPh sb="2" eb="4">
      <t>センヨウ</t>
    </rPh>
    <phoneticPr fontId="28"/>
  </si>
  <si>
    <t>トイレ</t>
  </si>
  <si>
    <t>病児専用a</t>
    <rPh sb="0" eb="2">
      <t>ビョウジ</t>
    </rPh>
    <rPh sb="2" eb="4">
      <t>センヨウ</t>
    </rPh>
    <phoneticPr fontId="28"/>
  </si>
  <si>
    <t>出入口</t>
    <rPh sb="0" eb="3">
      <t>デイリグチ</t>
    </rPh>
    <phoneticPr fontId="28"/>
  </si>
  <si>
    <t>居室a</t>
    <rPh sb="0" eb="2">
      <t>キョシツ</t>
    </rPh>
    <phoneticPr fontId="28"/>
  </si>
  <si>
    <t>協議日：</t>
    <phoneticPr fontId="1"/>
  </si>
  <si>
    <t>居室扱いの可否について確認が必要です</t>
    <rPh sb="5" eb="7">
      <t>カヒ</t>
    </rPh>
    <phoneticPr fontId="1"/>
  </si>
  <si>
    <t>非居室扱いの室（部屋）の利用</t>
    <rPh sb="0" eb="3">
      <t>ヒキョシツ</t>
    </rPh>
    <rPh sb="3" eb="4">
      <t>アツカ</t>
    </rPh>
    <rPh sb="6" eb="7">
      <t>シツ</t>
    </rPh>
    <rPh sb="8" eb="10">
      <t>ヘヤ</t>
    </rPh>
    <rPh sb="12" eb="14">
      <t>リヨウ</t>
    </rPh>
    <phoneticPr fontId="28"/>
  </si>
  <si>
    <t>採光計算において採用する採光補正係数の算定根拠を平面図等に記載している</t>
    <phoneticPr fontId="1"/>
  </si>
  <si>
    <t>採光b</t>
    <phoneticPr fontId="1"/>
  </si>
  <si>
    <t>保育室・遊戯室等が「採光・換気・排煙等」の基準を満たしていることを確認している</t>
    <rPh sb="0" eb="3">
      <t>ホイクシツ</t>
    </rPh>
    <rPh sb="4" eb="7">
      <t>ユウギシツ</t>
    </rPh>
    <rPh sb="7" eb="8">
      <t>トウ</t>
    </rPh>
    <rPh sb="10" eb="12">
      <t>サイコウ</t>
    </rPh>
    <rPh sb="13" eb="15">
      <t>カンキ</t>
    </rPh>
    <rPh sb="16" eb="18">
      <t>ハイエン</t>
    </rPh>
    <rPh sb="18" eb="19">
      <t>トウ</t>
    </rPh>
    <rPh sb="21" eb="23">
      <t>キジュン</t>
    </rPh>
    <rPh sb="24" eb="25">
      <t>ミ</t>
    </rPh>
    <rPh sb="33" eb="35">
      <t>カクニン</t>
    </rPh>
    <phoneticPr fontId="0"/>
  </si>
  <si>
    <t>採光・換気・排煙等の確認が必要です</t>
    <phoneticPr fontId="1"/>
  </si>
  <si>
    <t>保育室以外の居室の場合</t>
    <rPh sb="0" eb="3">
      <t>ホイクシツ</t>
    </rPh>
    <rPh sb="3" eb="5">
      <t>イガイ</t>
    </rPh>
    <rPh sb="6" eb="8">
      <t>キョシツ</t>
    </rPh>
    <rPh sb="9" eb="11">
      <t>バアイ</t>
    </rPh>
    <phoneticPr fontId="0"/>
  </si>
  <si>
    <t>採光a</t>
    <phoneticPr fontId="1"/>
  </si>
  <si>
    <t xml:space="preserve">保育室・遊戯室等が「採光・換気・排煙等」の基準を満たしていることを確認している
</t>
    <rPh sb="0" eb="3">
      <t>ホイクシツ</t>
    </rPh>
    <rPh sb="4" eb="7">
      <t>ユウギシツ</t>
    </rPh>
    <rPh sb="7" eb="8">
      <t>トウ</t>
    </rPh>
    <rPh sb="10" eb="12">
      <t>サイコウ</t>
    </rPh>
    <rPh sb="13" eb="15">
      <t>カンキ</t>
    </rPh>
    <rPh sb="16" eb="18">
      <t>ハイエン</t>
    </rPh>
    <rPh sb="18" eb="19">
      <t>トウ</t>
    </rPh>
    <rPh sb="21" eb="23">
      <t>キジュン</t>
    </rPh>
    <rPh sb="24" eb="25">
      <t>ミ</t>
    </rPh>
    <rPh sb="33" eb="35">
      <t>カクニン</t>
    </rPh>
    <phoneticPr fontId="0"/>
  </si>
  <si>
    <t>既存保育室&amp;非居室の場合</t>
    <rPh sb="0" eb="2">
      <t>キゾン</t>
    </rPh>
    <rPh sb="2" eb="5">
      <t>ホイクシツ</t>
    </rPh>
    <rPh sb="6" eb="9">
      <t>ヒキョシツ</t>
    </rPh>
    <rPh sb="10" eb="12">
      <t>バアイ</t>
    </rPh>
    <phoneticPr fontId="28"/>
  </si>
  <si>
    <t>A枝必須</t>
    <rPh sb="1" eb="2">
      <t>エダ</t>
    </rPh>
    <rPh sb="2" eb="4">
      <t>ヒッス</t>
    </rPh>
    <phoneticPr fontId="1"/>
  </si>
  <si>
    <t>避難a</t>
    <phoneticPr fontId="1"/>
  </si>
  <si>
    <t>日付：</t>
    <phoneticPr fontId="1"/>
  </si>
  <si>
    <t>【A】消防との協議内容</t>
    <phoneticPr fontId="1"/>
  </si>
  <si>
    <t>【A】建築指導課との協議内容</t>
    <phoneticPr fontId="1"/>
  </si>
  <si>
    <t>【B】建築士のコメント</t>
    <rPh sb="3" eb="6">
      <t>ケンチクシ</t>
    </rPh>
    <phoneticPr fontId="1"/>
  </si>
  <si>
    <t>協議不要の場合　➡　【B】　　　　　　　　　</t>
    <phoneticPr fontId="1"/>
  </si>
  <si>
    <t>避難経路と歩行距離について自治体と協議し基準を満たしていることを確認している場合　➡　【A】</t>
    <rPh sb="0" eb="2">
      <t>ヒナン</t>
    </rPh>
    <rPh sb="2" eb="4">
      <t>ケイロ</t>
    </rPh>
    <rPh sb="5" eb="7">
      <t>ホコウ</t>
    </rPh>
    <rPh sb="7" eb="9">
      <t>キョリ</t>
    </rPh>
    <rPh sb="13" eb="16">
      <t>ジチタイ</t>
    </rPh>
    <rPh sb="17" eb="19">
      <t>キョウギ</t>
    </rPh>
    <rPh sb="20" eb="22">
      <t>キジュン</t>
    </rPh>
    <rPh sb="23" eb="24">
      <t>ミ</t>
    </rPh>
    <rPh sb="32" eb="34">
      <t>カクニン</t>
    </rPh>
    <rPh sb="38" eb="40">
      <t>バアイ</t>
    </rPh>
    <phoneticPr fontId="39"/>
  </si>
  <si>
    <t>避難経路と歩行距離を平面図に記載している</t>
    <phoneticPr fontId="1"/>
  </si>
  <si>
    <t>避難経路・歩行距離の確認が必要です</t>
    <phoneticPr fontId="1"/>
  </si>
  <si>
    <t>同階　歩行距離</t>
    <rPh sb="0" eb="1">
      <t>ドウ</t>
    </rPh>
    <rPh sb="1" eb="2">
      <t>カイ</t>
    </rPh>
    <rPh sb="3" eb="5">
      <t>ホコウ</t>
    </rPh>
    <rPh sb="5" eb="7">
      <t>キョリ</t>
    </rPh>
    <phoneticPr fontId="28"/>
  </si>
  <si>
    <t>直接入力してください</t>
    <phoneticPr fontId="1"/>
  </si>
  <si>
    <t>区画a</t>
    <phoneticPr fontId="1"/>
  </si>
  <si>
    <t>自治体名：　　　　　/担当課：　　　　　　　/担当者名：</t>
    <phoneticPr fontId="1"/>
  </si>
  <si>
    <t>新たな防火区画類について建築指導課と協議済みである場合　➡　【A】</t>
    <rPh sb="0" eb="1">
      <t>アラ</t>
    </rPh>
    <rPh sb="12" eb="14">
      <t>ケンチク</t>
    </rPh>
    <rPh sb="14" eb="17">
      <t>シドウカ</t>
    </rPh>
    <rPh sb="18" eb="21">
      <t>キョウギズミ</t>
    </rPh>
    <rPh sb="25" eb="27">
      <t>バアイ</t>
    </rPh>
    <phoneticPr fontId="39"/>
  </si>
  <si>
    <t>防火区画類が必要な場合は平面図に区画の位置・種類を記載している
または、不要な場合はその理由を記載している</t>
    <rPh sb="6" eb="8">
      <t>ヒツヨウ</t>
    </rPh>
    <rPh sb="9" eb="11">
      <t>バアイ</t>
    </rPh>
    <rPh sb="12" eb="15">
      <t>ヘイメンズ</t>
    </rPh>
    <rPh sb="16" eb="18">
      <t>クカク</t>
    </rPh>
    <rPh sb="19" eb="21">
      <t>イチ</t>
    </rPh>
    <rPh sb="22" eb="24">
      <t>シュルイ</t>
    </rPh>
    <rPh sb="25" eb="27">
      <t>キサイ</t>
    </rPh>
    <rPh sb="36" eb="38">
      <t>フヨウ</t>
    </rPh>
    <rPh sb="39" eb="41">
      <t>バアイ</t>
    </rPh>
    <rPh sb="44" eb="46">
      <t>リユウ</t>
    </rPh>
    <rPh sb="47" eb="49">
      <t>キサイ</t>
    </rPh>
    <phoneticPr fontId="1"/>
  </si>
  <si>
    <t>防火区画類の確認が必要です</t>
    <phoneticPr fontId="1"/>
  </si>
  <si>
    <t>114条区画</t>
    <rPh sb="3" eb="4">
      <t>ジョウ</t>
    </rPh>
    <rPh sb="4" eb="6">
      <t>クカク</t>
    </rPh>
    <phoneticPr fontId="28"/>
  </si>
  <si>
    <t>有効a</t>
    <phoneticPr fontId="1"/>
  </si>
  <si>
    <t>床面をふさぐ固定収納や簡単には動かせない家具は有効面積に含んでいない</t>
    <phoneticPr fontId="1"/>
  </si>
  <si>
    <t>保育室の年齢別の定員と必要面積、有効面積を平面図に記載している</t>
    <phoneticPr fontId="1"/>
  </si>
  <si>
    <t>保育室の定員に対する必要面積を満たしていることを確認している</t>
    <rPh sb="0" eb="2">
      <t>ホイク</t>
    </rPh>
    <rPh sb="2" eb="3">
      <t>シツ</t>
    </rPh>
    <rPh sb="4" eb="6">
      <t>テイイン</t>
    </rPh>
    <rPh sb="7" eb="8">
      <t>タイ</t>
    </rPh>
    <rPh sb="15" eb="16">
      <t>ミ</t>
    </rPh>
    <rPh sb="24" eb="26">
      <t>カクニン</t>
    </rPh>
    <phoneticPr fontId="0"/>
  </si>
  <si>
    <t>保育室の有効面積について確認が必要です</t>
    <phoneticPr fontId="1"/>
  </si>
  <si>
    <t>有効a</t>
    <rPh sb="0" eb="2">
      <t>ユウコウ</t>
    </rPh>
    <phoneticPr fontId="1"/>
  </si>
  <si>
    <t>本申請にあたり建築整備内容についての不明点はない</t>
    <rPh sb="0" eb="1">
      <t>ホン</t>
    </rPh>
    <phoneticPr fontId="1"/>
  </si>
  <si>
    <t>建築重要</t>
    <rPh sb="0" eb="4">
      <t>ケンチクジュウヨウ</t>
    </rPh>
    <phoneticPr fontId="1"/>
  </si>
  <si>
    <t>建築重要</t>
    <rPh sb="0" eb="4">
      <t>ケンチクジュウヨウ</t>
    </rPh>
    <phoneticPr fontId="28"/>
  </si>
  <si>
    <t>建築士に依頼していない場合</t>
    <phoneticPr fontId="1"/>
  </si>
  <si>
    <t>設計事務所名：</t>
    <phoneticPr fontId="1"/>
  </si>
  <si>
    <t>士名番号</t>
    <rPh sb="0" eb="1">
      <t>シ</t>
    </rPh>
    <rPh sb="1" eb="2">
      <t>メイ</t>
    </rPh>
    <rPh sb="2" eb="4">
      <t>バンゴウ</t>
    </rPh>
    <phoneticPr fontId="1"/>
  </si>
  <si>
    <t>士名番号</t>
    <rPh sb="0" eb="1">
      <t>シ</t>
    </rPh>
    <rPh sb="1" eb="2">
      <t>メイ</t>
    </rPh>
    <rPh sb="2" eb="4">
      <t>バンゴウ</t>
    </rPh>
    <phoneticPr fontId="28"/>
  </si>
  <si>
    <t>登録番号：</t>
    <phoneticPr fontId="1"/>
  </si>
  <si>
    <t>建築士資格の種類：</t>
    <phoneticPr fontId="1"/>
  </si>
  <si>
    <t>建築士名：</t>
    <rPh sb="0" eb="4">
      <t>ケンチクシメイ</t>
    </rPh>
    <phoneticPr fontId="0"/>
  </si>
  <si>
    <t>担当建築士の確認</t>
    <phoneticPr fontId="1"/>
  </si>
  <si>
    <t>非該当</t>
    <phoneticPr fontId="1"/>
  </si>
  <si>
    <t>★作業中は↓に１➡「該当」になります。</t>
    <rPh sb="1" eb="4">
      <t>サギョウチュウ</t>
    </rPh>
    <rPh sb="10" eb="12">
      <t>ガイトウ</t>
    </rPh>
    <phoneticPr fontId="1"/>
  </si>
  <si>
    <t>「K1」に入力ください。</t>
    <rPh sb="5" eb="7">
      <t>ニュウリョク</t>
    </rPh>
    <phoneticPr fontId="1"/>
  </si>
  <si>
    <t>jidou</t>
    <phoneticPr fontId="1"/>
  </si>
  <si>
    <t>★作業中は↓に１を入力★</t>
    <rPh sb="1" eb="3">
      <t>サギョウ</t>
    </rPh>
    <rPh sb="3" eb="4">
      <t>チュウ</t>
    </rPh>
    <rPh sb="9" eb="11">
      <t>ニュウリョク</t>
    </rPh>
    <phoneticPr fontId="1"/>
  </si>
  <si>
    <t>カーソルを合わせて左クリックし、「該当」のみ選択してください。</t>
    <rPh sb="5" eb="6">
      <t>ア</t>
    </rPh>
    <rPh sb="9" eb="10">
      <t>ヒダリ</t>
    </rPh>
    <rPh sb="17" eb="19">
      <t>ガイトウ</t>
    </rPh>
    <rPh sb="22" eb="24">
      <t>センタク</t>
    </rPh>
    <phoneticPr fontId="1"/>
  </si>
  <si>
    <t>◀</t>
    <phoneticPr fontId="1"/>
  </si>
  <si>
    <t>強制表示</t>
    <rPh sb="0" eb="2">
      <t>キョウセイ</t>
    </rPh>
    <rPh sb="2" eb="4">
      <t>ヒョウジ</t>
    </rPh>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</si>
  <si>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</si>
  <si>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</si>
  <si>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</si>
  <si>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</si>
  <si>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</si>
  <si>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</si>
  <si>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</si>
  <si>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</si>
  <si>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</si>
  <si>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</si>
  <si>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</si>
  <si>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</si>
  <si>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</si>
  <si>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AA</t>
    <phoneticPr fontId="1"/>
  </si>
  <si>
    <t>AB</t>
    <phoneticPr fontId="1"/>
  </si>
  <si>
    <t>AC</t>
    <phoneticPr fontId="1"/>
  </si>
  <si>
    <t>AD</t>
    <phoneticPr fontId="1"/>
  </si>
  <si>
    <t>AE</t>
    <phoneticPr fontId="1"/>
  </si>
  <si>
    <t>AF</t>
    <phoneticPr fontId="1"/>
  </si>
  <si>
    <t>AG</t>
    <phoneticPr fontId="1"/>
  </si>
  <si>
    <t>AH</t>
    <phoneticPr fontId="1"/>
  </si>
  <si>
    <t>AI</t>
    <phoneticPr fontId="1"/>
  </si>
  <si>
    <t>AJ</t>
    <phoneticPr fontId="1"/>
  </si>
  <si>
    <t>AK</t>
    <phoneticPr fontId="1"/>
  </si>
  <si>
    <t>AL</t>
    <phoneticPr fontId="1"/>
  </si>
  <si>
    <t>AM</t>
    <phoneticPr fontId="1"/>
  </si>
  <si>
    <t>AN</t>
    <phoneticPr fontId="1"/>
  </si>
  <si>
    <t>AO</t>
    <phoneticPr fontId="1"/>
  </si>
  <si>
    <t>AP</t>
    <phoneticPr fontId="1"/>
  </si>
  <si>
    <t>AQ</t>
    <phoneticPr fontId="1"/>
  </si>
  <si>
    <t>AR</t>
    <phoneticPr fontId="1"/>
  </si>
  <si>
    <t>AQ1</t>
    <phoneticPr fontId="1"/>
  </si>
  <si>
    <t>BQ1</t>
    <phoneticPr fontId="1"/>
  </si>
  <si>
    <t>BQ2</t>
    <phoneticPr fontId="1"/>
  </si>
  <si>
    <t>BQ3</t>
    <phoneticPr fontId="1"/>
  </si>
  <si>
    <t>CQ0</t>
    <phoneticPr fontId="1"/>
  </si>
  <si>
    <t>CQ1</t>
    <phoneticPr fontId="1"/>
  </si>
  <si>
    <t>DQ0</t>
    <phoneticPr fontId="1"/>
  </si>
  <si>
    <t>DQ1</t>
    <phoneticPr fontId="1"/>
  </si>
  <si>
    <t>EQ1</t>
    <phoneticPr fontId="1"/>
  </si>
  <si>
    <t>EQ0</t>
    <phoneticPr fontId="1"/>
  </si>
  <si>
    <t>FQ0</t>
    <phoneticPr fontId="1"/>
  </si>
  <si>
    <t>DQ1-1</t>
    <phoneticPr fontId="1"/>
  </si>
  <si>
    <t>DQ1-2</t>
    <phoneticPr fontId="1"/>
  </si>
  <si>
    <t>DQ</t>
    <phoneticPr fontId="1"/>
  </si>
  <si>
    <t>EQ</t>
    <phoneticPr fontId="1"/>
  </si>
  <si>
    <t>FQ</t>
    <phoneticPr fontId="1"/>
  </si>
  <si>
    <t>EQ1-1</t>
    <phoneticPr fontId="1"/>
  </si>
  <si>
    <t>EQ1-2</t>
    <phoneticPr fontId="1"/>
  </si>
  <si>
    <t>FQ1</t>
    <phoneticPr fontId="1"/>
  </si>
  <si>
    <t>FQ1-1</t>
    <phoneticPr fontId="1"/>
  </si>
  <si>
    <t>FQ1-2</t>
    <phoneticPr fontId="1"/>
  </si>
  <si>
    <t>GQ</t>
    <phoneticPr fontId="1"/>
  </si>
  <si>
    <t>GQ0</t>
    <phoneticPr fontId="1"/>
  </si>
  <si>
    <t>GQ1</t>
    <phoneticPr fontId="1"/>
  </si>
  <si>
    <t>GQ1-1</t>
    <phoneticPr fontId="1"/>
  </si>
  <si>
    <t>BQ</t>
    <phoneticPr fontId="1"/>
  </si>
  <si>
    <t>CQ</t>
    <phoneticPr fontId="1"/>
  </si>
  <si>
    <t>A　資料提出時の確認事項　（全事業者回答必須）</t>
    <phoneticPr fontId="1"/>
  </si>
  <si>
    <t>関連条件</t>
    <rPh sb="0" eb="2">
      <t>カンレン</t>
    </rPh>
    <rPh sb="2" eb="4">
      <t>ジョウケン</t>
    </rPh>
    <phoneticPr fontId="1"/>
  </si>
  <si>
    <t>⇐１を入れる</t>
    <rPh sb="3" eb="4">
      <t>イ</t>
    </rPh>
    <phoneticPr fontId="1"/>
  </si>
  <si>
    <t>表示</t>
    <rPh sb="0" eb="2">
      <t>ヒョウジ</t>
    </rPh>
    <phoneticPr fontId="1"/>
  </si>
  <si>
    <t>×</t>
    <phoneticPr fontId="1"/>
  </si>
  <si>
    <t>B　保育園全体に影響がでる変更（建築整備内容の法令・基準チェックシート１、２が必要になる変更）　（全事業者回答必須）</t>
    <rPh sb="2" eb="5">
      <t>ホイクエン</t>
    </rPh>
    <rPh sb="5" eb="7">
      <t>ゼンタイ</t>
    </rPh>
    <rPh sb="8" eb="10">
      <t>エイキョウ</t>
    </rPh>
    <rPh sb="13" eb="15">
      <t>ヘンコウ</t>
    </rPh>
    <rPh sb="16" eb="20">
      <t>ケンチクセイビ</t>
    </rPh>
    <rPh sb="20" eb="22">
      <t>ナイヨウ</t>
    </rPh>
    <rPh sb="23" eb="25">
      <t>ホウレイ</t>
    </rPh>
    <rPh sb="26" eb="28">
      <t>キジュン</t>
    </rPh>
    <rPh sb="39" eb="41">
      <t>ヒツヨウ</t>
    </rPh>
    <rPh sb="44" eb="46">
      <t>ヘンコウ</t>
    </rPh>
    <phoneticPr fontId="1"/>
  </si>
  <si>
    <t>建物の増築・増床がありますか</t>
    <rPh sb="0" eb="2">
      <t>タテモノ</t>
    </rPh>
    <rPh sb="3" eb="5">
      <t>ゾウチク</t>
    </rPh>
    <rPh sb="6" eb="8">
      <t>ゾウショウ</t>
    </rPh>
    <phoneticPr fontId="1"/>
  </si>
  <si>
    <t>建築重要</t>
    <rPh sb="0" eb="2">
      <t>ケンチク</t>
    </rPh>
    <rPh sb="2" eb="4">
      <t>ジュウヨウ</t>
    </rPh>
    <phoneticPr fontId="1"/>
  </si>
  <si>
    <t>別紙a</t>
    <rPh sb="0" eb="2">
      <t>ベッシ</t>
    </rPh>
    <phoneticPr fontId="1"/>
  </si>
  <si>
    <t>C　年齢別内訳の変更　（全事業者回答必須）</t>
    <phoneticPr fontId="1"/>
  </si>
  <si>
    <t>CQ2</t>
    <phoneticPr fontId="1"/>
  </si>
  <si>
    <t>CQ2-2</t>
    <phoneticPr fontId="1"/>
  </si>
  <si>
    <t>CQ2-3</t>
    <phoneticPr fontId="1"/>
  </si>
  <si>
    <t>CQ3</t>
    <phoneticPr fontId="1"/>
  </si>
  <si>
    <t>CQ3-1</t>
    <phoneticPr fontId="1"/>
  </si>
  <si>
    <t>採光b</t>
    <rPh sb="0" eb="2">
      <t>サイコウ</t>
    </rPh>
    <phoneticPr fontId="1"/>
  </si>
  <si>
    <t>区画a</t>
    <rPh sb="0" eb="2">
      <t>クカク</t>
    </rPh>
    <phoneticPr fontId="1"/>
  </si>
  <si>
    <t>避難a</t>
    <rPh sb="0" eb="2">
      <t>ヒナン</t>
    </rPh>
    <phoneticPr fontId="1"/>
  </si>
  <si>
    <t>評価A</t>
    <rPh sb="0" eb="2">
      <t>ヒョウカ</t>
    </rPh>
    <phoneticPr fontId="1"/>
  </si>
  <si>
    <t>育建</t>
    <rPh sb="0" eb="1">
      <t>イク</t>
    </rPh>
    <rPh sb="1" eb="2">
      <t>タツル</t>
    </rPh>
    <phoneticPr fontId="1"/>
  </si>
  <si>
    <t>評価B</t>
    <rPh sb="0" eb="2">
      <t>ヒョウカ</t>
    </rPh>
    <phoneticPr fontId="1"/>
  </si>
  <si>
    <t>CQ2-1</t>
    <phoneticPr fontId="1"/>
  </si>
  <si>
    <t>採光a</t>
    <rPh sb="0" eb="2">
      <t>サイコウ</t>
    </rPh>
    <phoneticPr fontId="1"/>
  </si>
  <si>
    <t>消防b</t>
    <rPh sb="0" eb="2">
      <t>ショウボウ</t>
    </rPh>
    <phoneticPr fontId="1"/>
  </si>
  <si>
    <t>D　病児型　（全事業者回答必須）</t>
    <phoneticPr fontId="1"/>
  </si>
  <si>
    <t>DQ1-3</t>
    <phoneticPr fontId="1"/>
  </si>
  <si>
    <t>DQ1-4</t>
    <phoneticPr fontId="1"/>
  </si>
  <si>
    <t>DQ1-5</t>
    <phoneticPr fontId="1"/>
  </si>
  <si>
    <t>DQ1-6</t>
    <phoneticPr fontId="1"/>
  </si>
  <si>
    <t>病児a</t>
    <rPh sb="0" eb="2">
      <t>ビョウジ</t>
    </rPh>
    <phoneticPr fontId="1"/>
  </si>
  <si>
    <t>病児専用a</t>
    <rPh sb="0" eb="2">
      <t>ビョウジ</t>
    </rPh>
    <rPh sb="2" eb="4">
      <t>センヨウ</t>
    </rPh>
    <phoneticPr fontId="1"/>
  </si>
  <si>
    <t>病児専用b</t>
    <rPh sb="0" eb="4">
      <t>ビョウジセンヨウ</t>
    </rPh>
    <phoneticPr fontId="1"/>
  </si>
  <si>
    <t>E　病後児型　（全事業者回答必須）</t>
    <phoneticPr fontId="1"/>
  </si>
  <si>
    <t>F　体調不良児型　（全事業者回答必須）</t>
    <phoneticPr fontId="1"/>
  </si>
  <si>
    <t>G　一時預かり一般型　（全事業者回答必須）</t>
    <phoneticPr fontId="1"/>
  </si>
  <si>
    <t>HQ</t>
    <phoneticPr fontId="1"/>
  </si>
  <si>
    <t>H　その他　の　図面変更　（全事業者回答必須）</t>
    <phoneticPr fontId="1"/>
  </si>
  <si>
    <t>HQ1</t>
    <phoneticPr fontId="1"/>
  </si>
  <si>
    <t>HQ2</t>
    <phoneticPr fontId="1"/>
  </si>
  <si>
    <t>HQ3</t>
    <phoneticPr fontId="1"/>
  </si>
  <si>
    <t>HQ4</t>
    <phoneticPr fontId="1"/>
  </si>
  <si>
    <t>HQ5</t>
    <phoneticPr fontId="1"/>
  </si>
  <si>
    <t>HQ6</t>
    <phoneticPr fontId="1"/>
  </si>
  <si>
    <t>消防a</t>
    <rPh sb="0" eb="2">
      <t>ショウボウ</t>
    </rPh>
    <phoneticPr fontId="1"/>
  </si>
  <si>
    <t>DQ0=1</t>
    <phoneticPr fontId="1"/>
  </si>
  <si>
    <t>DQ1=1</t>
    <phoneticPr fontId="1"/>
  </si>
  <si>
    <t>安静室a</t>
    <rPh sb="0" eb="3">
      <t>アンセイシツ</t>
    </rPh>
    <phoneticPr fontId="1"/>
  </si>
  <si>
    <t>安静室b</t>
    <rPh sb="0" eb="3">
      <t>アンセイシツ</t>
    </rPh>
    <phoneticPr fontId="1"/>
  </si>
  <si>
    <t>DQ1=2</t>
    <phoneticPr fontId="1"/>
  </si>
  <si>
    <t>EQ1-3</t>
    <phoneticPr fontId="1"/>
  </si>
  <si>
    <t>EQ1-4</t>
    <phoneticPr fontId="1"/>
  </si>
  <si>
    <t>EQ1-5</t>
    <phoneticPr fontId="1"/>
  </si>
  <si>
    <t>EQ1-6</t>
    <phoneticPr fontId="1"/>
  </si>
  <si>
    <t>病後児保育室はどの階ですか</t>
    <phoneticPr fontId="1"/>
  </si>
  <si>
    <t>病後児保育室の1室あたりの定員数は何名ですか</t>
    <phoneticPr fontId="1"/>
  </si>
  <si>
    <t>今回の申請で一時預かり一般型の変更がありますか</t>
    <phoneticPr fontId="1"/>
  </si>
  <si>
    <t>GQ1-2</t>
    <phoneticPr fontId="1"/>
  </si>
  <si>
    <t>GQ1-3</t>
    <phoneticPr fontId="1"/>
  </si>
  <si>
    <t>GQ1-4</t>
    <phoneticPr fontId="1"/>
  </si>
  <si>
    <t>GQ1-5</t>
    <phoneticPr fontId="1"/>
  </si>
  <si>
    <t>GQ1-6</t>
    <phoneticPr fontId="1"/>
  </si>
  <si>
    <t>HQ7</t>
    <phoneticPr fontId="1"/>
  </si>
  <si>
    <t>HQ8</t>
    <phoneticPr fontId="1"/>
  </si>
  <si>
    <t>HQ9</t>
    <phoneticPr fontId="1"/>
  </si>
  <si>
    <t>HQ10</t>
    <phoneticPr fontId="1"/>
  </si>
  <si>
    <t>地域交流スペースの変更がありますか</t>
    <phoneticPr fontId="1"/>
  </si>
  <si>
    <t>園庭や外構に変更がありますか</t>
    <phoneticPr fontId="1"/>
  </si>
  <si>
    <t>庇や屋根、日除けテント等に変更がありますか</t>
    <phoneticPr fontId="1"/>
  </si>
  <si>
    <t>上記以外の変更がありますか</t>
    <phoneticPr fontId="1"/>
  </si>
  <si>
    <t>HQ11</t>
    <phoneticPr fontId="1"/>
  </si>
  <si>
    <t>HQ12</t>
    <phoneticPr fontId="1"/>
  </si>
  <si>
    <t>一時預かり一般型を行うのはどの階ですか</t>
    <phoneticPr fontId="1"/>
  </si>
  <si>
    <t>他の部屋との仕切り方は以下のどれですか</t>
    <phoneticPr fontId="1"/>
  </si>
  <si>
    <t>変更後、一時預かり一般型を行うのはどの階ですか</t>
    <phoneticPr fontId="1"/>
  </si>
  <si>
    <t>体調不良児a</t>
    <rPh sb="0" eb="5">
      <t>タイチョウフリョウジ</t>
    </rPh>
    <phoneticPr fontId="1"/>
  </si>
  <si>
    <t>安静区切b</t>
    <phoneticPr fontId="1"/>
  </si>
  <si>
    <t>安静区切c</t>
    <phoneticPr fontId="1"/>
  </si>
  <si>
    <t>感染予防b</t>
    <phoneticPr fontId="1"/>
  </si>
  <si>
    <t>居室a</t>
    <rPh sb="0" eb="2">
      <t>キョシツ</t>
    </rPh>
    <phoneticPr fontId="1"/>
  </si>
  <si>
    <t>感染予防a</t>
    <phoneticPr fontId="1"/>
  </si>
  <si>
    <t>一時預かりa</t>
    <phoneticPr fontId="1"/>
  </si>
  <si>
    <t>その他の間仕切a</t>
    <phoneticPr fontId="1"/>
  </si>
  <si>
    <t>返還a</t>
    <phoneticPr fontId="1"/>
  </si>
  <si>
    <t>自由記載</t>
    <phoneticPr fontId="1"/>
  </si>
  <si>
    <t>工事費</t>
    <phoneticPr fontId="1"/>
  </si>
  <si>
    <t>▷　該当選択</t>
  </si>
  <si>
    <t>FQ1=1</t>
    <phoneticPr fontId="1"/>
  </si>
  <si>
    <t>FQ1=2</t>
    <phoneticPr fontId="1"/>
  </si>
  <si>
    <r>
      <rPr>
        <sz val="11"/>
        <rFont val="Segoe UI Symbol"/>
        <family val="2"/>
      </rPr>
      <t>▷</t>
    </r>
    <r>
      <rPr>
        <sz val="11"/>
        <rFont val="游ゴシック"/>
        <family val="2"/>
        <charset val="128"/>
        <scheme val="minor"/>
      </rPr>
      <t>　該当選択</t>
    </r>
    <rPh sb="2" eb="4">
      <t>ガイトウ</t>
    </rPh>
    <rPh sb="4" eb="6">
      <t>センタク</t>
    </rPh>
    <phoneticPr fontId="1"/>
  </si>
  <si>
    <t>CQ2=1</t>
    <phoneticPr fontId="1"/>
  </si>
  <si>
    <t>GQ1=1</t>
    <phoneticPr fontId="1"/>
  </si>
  <si>
    <t>GQ1=2</t>
    <phoneticPr fontId="1"/>
  </si>
  <si>
    <t>CQ3=1</t>
    <phoneticPr fontId="1"/>
  </si>
  <si>
    <t>　法人名（設置者）：</t>
    <rPh sb="1" eb="3">
      <t>ホウジン</t>
    </rPh>
    <rPh sb="3" eb="4">
      <t>メイ</t>
    </rPh>
    <rPh sb="5" eb="7">
      <t>セッチ</t>
    </rPh>
    <rPh sb="7" eb="8">
      <t>シャ</t>
    </rPh>
    <phoneticPr fontId="1"/>
  </si>
  <si>
    <t>文字を消して直接ここに「法人名」を入力してください</t>
    <phoneticPr fontId="1"/>
  </si>
  <si>
    <t>　保育施設名：</t>
    <rPh sb="1" eb="3">
      <t>ホイク</t>
    </rPh>
    <rPh sb="3" eb="5">
      <t>シセツ</t>
    </rPh>
    <rPh sb="5" eb="6">
      <t>メイ</t>
    </rPh>
    <phoneticPr fontId="1"/>
  </si>
  <si>
    <t>文字を消して直接ここに「保育施設名」を入力してください</t>
    <phoneticPr fontId="1"/>
  </si>
  <si>
    <t>入力してください</t>
    <phoneticPr fontId="1"/>
  </si>
  <si>
    <t>保育施設コード:</t>
    <rPh sb="0" eb="4">
      <t>ホイクシセツ</t>
    </rPh>
    <phoneticPr fontId="1"/>
  </si>
  <si>
    <t>入力してください</t>
    <rPh sb="0" eb="2">
      <t>ニュウリョク</t>
    </rPh>
    <phoneticPr fontId="1"/>
  </si>
  <si>
    <t>選択してください</t>
    <rPh sb="0" eb="2">
      <t>センタク</t>
    </rPh>
    <phoneticPr fontId="1"/>
  </si>
  <si>
    <t>　運営開始年度：</t>
    <phoneticPr fontId="1"/>
  </si>
  <si>
    <t>事前図面相談：</t>
    <rPh sb="0" eb="2">
      <t>ジゼン</t>
    </rPh>
    <rPh sb="2" eb="4">
      <t>ズメン</t>
    </rPh>
    <rPh sb="4" eb="6">
      <t>ソウダン</t>
    </rPh>
    <phoneticPr fontId="1"/>
  </si>
  <si>
    <t>選択してください</t>
  </si>
  <si>
    <t>　直近の図面変更年度：</t>
    <rPh sb="4" eb="6">
      <t>ズメン</t>
    </rPh>
    <rPh sb="6" eb="8">
      <t>ヘンコウ</t>
    </rPh>
    <rPh sb="8" eb="10">
      <t>ネンド</t>
    </rPh>
    <phoneticPr fontId="1"/>
  </si>
  <si>
    <t>申請日：</t>
    <rPh sb="0" eb="2">
      <t>シンセイ</t>
    </rPh>
    <rPh sb="2" eb="3">
      <t>ビ</t>
    </rPh>
    <phoneticPr fontId="1"/>
  </si>
  <si>
    <t>=運営開始年度</t>
    <phoneticPr fontId="1"/>
  </si>
  <si>
    <t>更新日：</t>
    <rPh sb="0" eb="2">
      <t>コウシン</t>
    </rPh>
    <rPh sb="2" eb="3">
      <t>ビ</t>
    </rPh>
    <phoneticPr fontId="1"/>
  </si>
  <si>
    <t>：　1名定員だったが、定員を増やし、2名定員となる</t>
    <phoneticPr fontId="1"/>
  </si>
  <si>
    <t>：　2名以上の定員だったが、さらに定員を増やす</t>
    <phoneticPr fontId="1"/>
  </si>
  <si>
    <t>：　定員は１名とする</t>
    <phoneticPr fontId="1"/>
  </si>
  <si>
    <t>：　定員の変更はない</t>
    <phoneticPr fontId="1"/>
  </si>
  <si>
    <t>：　変更あり（新規事業開始・既存変更）</t>
    <phoneticPr fontId="1"/>
  </si>
  <si>
    <t>：　変更なし（又は該当なし）</t>
    <phoneticPr fontId="1"/>
  </si>
  <si>
    <t>：　ベビーフェンス、家具等の移動、変更</t>
    <phoneticPr fontId="1"/>
  </si>
  <si>
    <t>：　床から天井までの壁で仕切る</t>
    <phoneticPr fontId="1"/>
  </si>
  <si>
    <t>：　変更：あり</t>
    <phoneticPr fontId="1"/>
  </si>
  <si>
    <t>：　変更：なし</t>
    <phoneticPr fontId="1"/>
  </si>
  <si>
    <t>：　変更あり</t>
    <phoneticPr fontId="1"/>
  </si>
  <si>
    <t>：　変更なし</t>
    <phoneticPr fontId="1"/>
  </si>
  <si>
    <t>：　床面積（有効面積）が増える</t>
    <phoneticPr fontId="1"/>
  </si>
  <si>
    <t>：　床面積（有効面積）が減る</t>
    <phoneticPr fontId="1"/>
  </si>
  <si>
    <t>：　床面積（有効面積）は変わらない</t>
    <phoneticPr fontId="1"/>
  </si>
  <si>
    <t>：　現在より下の階</t>
    <phoneticPr fontId="1"/>
  </si>
  <si>
    <t>：　現在より上の階</t>
    <phoneticPr fontId="1"/>
  </si>
  <si>
    <t>：　現在と同じ階</t>
    <phoneticPr fontId="1"/>
  </si>
  <si>
    <t>：　場所の移動：なし</t>
    <phoneticPr fontId="1"/>
  </si>
  <si>
    <t>：　場所の移動：あり</t>
    <phoneticPr fontId="1"/>
  </si>
  <si>
    <t>：　なし</t>
    <phoneticPr fontId="1"/>
  </si>
  <si>
    <t>：　あり</t>
    <phoneticPr fontId="1"/>
  </si>
  <si>
    <t>：　有資格者（建築士）は関わらなかった</t>
    <phoneticPr fontId="1"/>
  </si>
  <si>
    <t>：　有資格者（建築士）は関わった</t>
    <phoneticPr fontId="1"/>
  </si>
  <si>
    <t>：　1名</t>
    <phoneticPr fontId="1"/>
  </si>
  <si>
    <t>：　2名以上</t>
    <phoneticPr fontId="1"/>
  </si>
  <si>
    <t>：　保育室に類する居室</t>
    <phoneticPr fontId="1"/>
  </si>
  <si>
    <t>：　医務室内（部屋が閉じられていることが前提）</t>
    <phoneticPr fontId="1"/>
  </si>
  <si>
    <t>：　事務室内（部屋が閉じられていることが前提）</t>
    <phoneticPr fontId="1"/>
  </si>
  <si>
    <t>：　その他</t>
    <phoneticPr fontId="1"/>
  </si>
  <si>
    <t>：　新たに一時預かり一般型を実施する</t>
    <phoneticPr fontId="1"/>
  </si>
  <si>
    <t>：　既存一時預かり一般型を変更する</t>
    <phoneticPr fontId="1"/>
  </si>
  <si>
    <t>：　床から天井までの壁等で区分</t>
    <phoneticPr fontId="1"/>
  </si>
  <si>
    <t>：　</t>
    <phoneticPr fontId="1"/>
  </si>
  <si>
    <t>HQ6:質問</t>
    <rPh sb="4" eb="6">
      <t>シツモン</t>
    </rPh>
    <phoneticPr fontId="1"/>
  </si>
  <si>
    <t>HQ7:質問</t>
    <phoneticPr fontId="1"/>
  </si>
  <si>
    <t xml:space="preserve">このシートのPDF保存名称： </t>
    <phoneticPr fontId="1"/>
  </si>
  <si>
    <t>消防b</t>
    <rPh sb="0" eb="2">
      <t>ショウボウ</t>
    </rPh>
    <phoneticPr fontId="28"/>
  </si>
  <si>
    <t>消防設備の設置について確認が必要です</t>
    <rPh sb="0" eb="2">
      <t>ショウボウ</t>
    </rPh>
    <rPh sb="2" eb="4">
      <t>セツビ</t>
    </rPh>
    <rPh sb="5" eb="7">
      <t>セッチ</t>
    </rPh>
    <rPh sb="11" eb="13">
      <t>カクニン</t>
    </rPh>
    <rPh sb="14" eb="16">
      <t>ヒツヨウ</t>
    </rPh>
    <phoneticPr fontId="1"/>
  </si>
  <si>
    <t>新たに保育室を設置する場合、保育室の出入口が変更になる場合などは避難誘導灯や自動火災報知機等が必要になる場合があります。計画平面図を消防へ提示のうえ協議を行い、平面図等に反映させてください。</t>
    <rPh sb="0" eb="1">
      <t>アラ</t>
    </rPh>
    <rPh sb="3" eb="6">
      <t>ホイクシツ</t>
    </rPh>
    <rPh sb="7" eb="9">
      <t>セッチ</t>
    </rPh>
    <rPh sb="11" eb="13">
      <t>バアイ</t>
    </rPh>
    <rPh sb="14" eb="17">
      <t>ホイクシツ</t>
    </rPh>
    <rPh sb="18" eb="21">
      <t>デイリグチ</t>
    </rPh>
    <rPh sb="22" eb="24">
      <t>ヘンコウ</t>
    </rPh>
    <rPh sb="27" eb="29">
      <t>バアイ</t>
    </rPh>
    <rPh sb="32" eb="34">
      <t>ヒナン</t>
    </rPh>
    <rPh sb="34" eb="37">
      <t>ユウドウトウ</t>
    </rPh>
    <rPh sb="38" eb="40">
      <t>ジドウ</t>
    </rPh>
    <rPh sb="40" eb="42">
      <t>カサイ</t>
    </rPh>
    <rPh sb="42" eb="44">
      <t>ホウチ</t>
    </rPh>
    <rPh sb="44" eb="45">
      <t>キ</t>
    </rPh>
    <rPh sb="45" eb="46">
      <t>トウ</t>
    </rPh>
    <rPh sb="47" eb="49">
      <t>ヒツヨウ</t>
    </rPh>
    <rPh sb="52" eb="54">
      <t>バアイ</t>
    </rPh>
    <rPh sb="60" eb="62">
      <t>ケイカク</t>
    </rPh>
    <rPh sb="62" eb="65">
      <t>ヘイメンズ</t>
    </rPh>
    <rPh sb="66" eb="68">
      <t>ショウボウ</t>
    </rPh>
    <rPh sb="69" eb="71">
      <t>テイジ</t>
    </rPh>
    <rPh sb="74" eb="76">
      <t>キョウギ</t>
    </rPh>
    <rPh sb="77" eb="78">
      <t>オコナ</t>
    </rPh>
    <rPh sb="80" eb="83">
      <t>ヘイメンズ</t>
    </rPh>
    <rPh sb="83" eb="84">
      <t>トウ</t>
    </rPh>
    <rPh sb="85" eb="87">
      <t>ハンエイ</t>
    </rPh>
    <phoneticPr fontId="28"/>
  </si>
  <si>
    <t>【A】協議内容（【B】不要な理由）：</t>
    <rPh sb="11" eb="13">
      <t>フヨウ</t>
    </rPh>
    <rPh sb="14" eb="16">
      <t>リユウ</t>
    </rPh>
    <phoneticPr fontId="1"/>
  </si>
  <si>
    <t>自由記載</t>
    <rPh sb="0" eb="2">
      <t>ジユウ</t>
    </rPh>
    <rPh sb="2" eb="4">
      <t>キサイ</t>
    </rPh>
    <phoneticPr fontId="1"/>
  </si>
  <si>
    <t>消防設備</t>
    <rPh sb="0" eb="2">
      <t>ショウボウ</t>
    </rPh>
    <rPh sb="2" eb="4">
      <t>セツビ</t>
    </rPh>
    <phoneticPr fontId="28"/>
  </si>
  <si>
    <t>自由記載</t>
    <rPh sb="0" eb="4">
      <t>ジユウキサイ</t>
    </rPh>
    <phoneticPr fontId="28"/>
  </si>
  <si>
    <t>最終ページの自由記載欄に具体的な変更内容を記載してください</t>
    <rPh sb="0" eb="2">
      <t>サイシュウ</t>
    </rPh>
    <rPh sb="6" eb="8">
      <t>ジユウ</t>
    </rPh>
    <rPh sb="8" eb="10">
      <t>キサイ</t>
    </rPh>
    <rPh sb="10" eb="11">
      <t>ラン</t>
    </rPh>
    <rPh sb="12" eb="15">
      <t>グタイテキ</t>
    </rPh>
    <rPh sb="16" eb="18">
      <t>ヘンコウ</t>
    </rPh>
    <rPh sb="18" eb="20">
      <t>ナイヨウ</t>
    </rPh>
    <rPh sb="21" eb="23">
      <t>キサイ</t>
    </rPh>
    <phoneticPr fontId="1"/>
  </si>
  <si>
    <t>自由記載欄に変更内容を記載した</t>
    <phoneticPr fontId="1"/>
  </si>
  <si>
    <t>該当</t>
    <rPh sb="0" eb="2">
      <t>ガイトウ</t>
    </rPh>
    <phoneticPr fontId="1"/>
  </si>
  <si>
    <t>自由記載欄</t>
    <rPh sb="0" eb="2">
      <t>ジユウ</t>
    </rPh>
    <rPh sb="2" eb="5">
      <t>キサイラン</t>
    </rPh>
    <phoneticPr fontId="1"/>
  </si>
  <si>
    <t>自由記載欄（34該当の方）</t>
    <rPh sb="0" eb="2">
      <t>ジユウ</t>
    </rPh>
    <rPh sb="2" eb="5">
      <t>キサイラン</t>
    </rPh>
    <rPh sb="8" eb="10">
      <t>ガイトウ</t>
    </rPh>
    <rPh sb="11" eb="12">
      <t>カタ</t>
    </rPh>
    <phoneticPr fontId="1"/>
  </si>
  <si>
    <t>該当</t>
    <rPh sb="0" eb="2">
      <t>ガイトウ</t>
    </rPh>
    <phoneticPr fontId="1"/>
  </si>
  <si>
    <t>　【保育園全体に影響が出る変更】</t>
    <rPh sb="2" eb="5">
      <t>ホイクエン</t>
    </rPh>
    <rPh sb="5" eb="7">
      <t>ゼンタイ</t>
    </rPh>
    <rPh sb="8" eb="10">
      <t>エイキョウ</t>
    </rPh>
    <rPh sb="11" eb="12">
      <t>デ</t>
    </rPh>
    <rPh sb="13" eb="15">
      <t>ヘンコウ</t>
    </rPh>
    <phoneticPr fontId="1"/>
  </si>
  <si>
    <t>　　該当なし</t>
    <rPh sb="2" eb="4">
      <t>ガイトウ</t>
    </rPh>
    <phoneticPr fontId="1"/>
  </si>
  <si>
    <t>　　・建物の増築・増床がある</t>
    <rPh sb="3" eb="5">
      <t>タテモノ</t>
    </rPh>
    <rPh sb="6" eb="8">
      <t>ゾウチク</t>
    </rPh>
    <rPh sb="9" eb="11">
      <t>ゾウショウ</t>
    </rPh>
    <phoneticPr fontId="1"/>
  </si>
  <si>
    <t>　　・現状より上の階に保育室を設置する</t>
    <rPh sb="3" eb="5">
      <t>ゲンジョウ</t>
    </rPh>
    <rPh sb="7" eb="8">
      <t>ウエ</t>
    </rPh>
    <rPh sb="9" eb="10">
      <t>カイ</t>
    </rPh>
    <rPh sb="11" eb="14">
      <t>ホイクシツ</t>
    </rPh>
    <rPh sb="15" eb="17">
      <t>セッチ</t>
    </rPh>
    <phoneticPr fontId="1"/>
  </si>
  <si>
    <t>　　・保育室全体の面積が減る</t>
    <rPh sb="3" eb="6">
      <t>ホイクシツ</t>
    </rPh>
    <rPh sb="6" eb="8">
      <t>ゼンタイ</t>
    </rPh>
    <rPh sb="9" eb="11">
      <t>メンセキ</t>
    </rPh>
    <rPh sb="12" eb="13">
      <t>ヘ</t>
    </rPh>
    <phoneticPr fontId="1"/>
  </si>
  <si>
    <t>　【加算などに関する変更】</t>
    <rPh sb="2" eb="4">
      <t>カサン</t>
    </rPh>
    <rPh sb="7" eb="8">
      <t>カン</t>
    </rPh>
    <rPh sb="10" eb="12">
      <t>ヘンコウ</t>
    </rPh>
    <phoneticPr fontId="1"/>
  </si>
  <si>
    <t>　　・定員の年齢別内訳を変更する</t>
    <rPh sb="3" eb="5">
      <t>テイイン</t>
    </rPh>
    <rPh sb="6" eb="9">
      <t>ネンレイベツ</t>
    </rPh>
    <rPh sb="9" eb="11">
      <t>ウチワケ</t>
    </rPh>
    <rPh sb="12" eb="14">
      <t>ヘンコウ</t>
    </rPh>
    <phoneticPr fontId="1"/>
  </si>
  <si>
    <t>　　・病児保育を新たに実施する</t>
    <rPh sb="3" eb="5">
      <t>ビョウジ</t>
    </rPh>
    <rPh sb="5" eb="7">
      <t>ホイク</t>
    </rPh>
    <rPh sb="8" eb="9">
      <t>アラ</t>
    </rPh>
    <rPh sb="11" eb="13">
      <t>ジッシ</t>
    </rPh>
    <phoneticPr fontId="1"/>
  </si>
  <si>
    <t>　　・既存の病児保育を変更する</t>
    <rPh sb="3" eb="5">
      <t>キゾン</t>
    </rPh>
    <rPh sb="6" eb="8">
      <t>ビョウジ</t>
    </rPh>
    <rPh sb="8" eb="10">
      <t>ホイク</t>
    </rPh>
    <rPh sb="11" eb="13">
      <t>ヘンコウ</t>
    </rPh>
    <phoneticPr fontId="1"/>
  </si>
  <si>
    <t>　　・病後児保育を新たに実施する</t>
    <rPh sb="3" eb="6">
      <t>ビョウゴジ</t>
    </rPh>
    <rPh sb="6" eb="8">
      <t>ホイク</t>
    </rPh>
    <rPh sb="9" eb="10">
      <t>アラ</t>
    </rPh>
    <rPh sb="12" eb="14">
      <t>ジッシ</t>
    </rPh>
    <phoneticPr fontId="1"/>
  </si>
  <si>
    <t>　　・既存の病後児保育を変更する</t>
    <rPh sb="3" eb="5">
      <t>キゾン</t>
    </rPh>
    <rPh sb="6" eb="9">
      <t>ビョウゴジ</t>
    </rPh>
    <rPh sb="9" eb="11">
      <t>ホイク</t>
    </rPh>
    <rPh sb="12" eb="14">
      <t>ヘンコウ</t>
    </rPh>
    <phoneticPr fontId="1"/>
  </si>
  <si>
    <t>　　・新たに体調不良児を実施する</t>
    <rPh sb="3" eb="4">
      <t>アラ</t>
    </rPh>
    <rPh sb="6" eb="11">
      <t>タイチョウフリョウジ</t>
    </rPh>
    <rPh sb="12" eb="14">
      <t>ジッシ</t>
    </rPh>
    <phoneticPr fontId="1"/>
  </si>
  <si>
    <t>　　・既存の体調不良児を変更する</t>
    <rPh sb="3" eb="5">
      <t>キゾン</t>
    </rPh>
    <rPh sb="6" eb="11">
      <t>タイチョウフリョウジ</t>
    </rPh>
    <rPh sb="12" eb="14">
      <t>ヘンコウ</t>
    </rPh>
    <phoneticPr fontId="1"/>
  </si>
  <si>
    <t>　　・新たに一時預かり保育を実施する</t>
    <phoneticPr fontId="1"/>
  </si>
  <si>
    <t>　　・既存の一時預かり保育を実施する</t>
    <phoneticPr fontId="1"/>
  </si>
  <si>
    <t>　【その他の図面変更】</t>
    <rPh sb="4" eb="5">
      <t>タ</t>
    </rPh>
    <rPh sb="6" eb="8">
      <t>ズメン</t>
    </rPh>
    <rPh sb="8" eb="10">
      <t>ヘンコウ</t>
    </rPh>
    <phoneticPr fontId="1"/>
  </si>
  <si>
    <t>　　・事務室などを変更する</t>
    <rPh sb="3" eb="6">
      <t>ジムシツ</t>
    </rPh>
    <rPh sb="9" eb="11">
      <t>ヘンコウ</t>
    </rPh>
    <phoneticPr fontId="1"/>
  </si>
  <si>
    <t>　　・地域交流室を変更する</t>
    <rPh sb="3" eb="5">
      <t>チイキ</t>
    </rPh>
    <rPh sb="5" eb="8">
      <t>コウリュウシツ</t>
    </rPh>
    <rPh sb="9" eb="11">
      <t>ヘンコウ</t>
    </rPh>
    <phoneticPr fontId="1"/>
  </si>
  <si>
    <t>　　・園庭や外構を変更する</t>
    <rPh sb="3" eb="5">
      <t>エンテイ</t>
    </rPh>
    <rPh sb="6" eb="8">
      <t>ガイコウ</t>
    </rPh>
    <rPh sb="9" eb="11">
      <t>ヘンコウ</t>
    </rPh>
    <phoneticPr fontId="1"/>
  </si>
  <si>
    <t>　　・庇や屋根、日除けテントなどを変更する</t>
    <rPh sb="3" eb="4">
      <t>ヒサシ</t>
    </rPh>
    <rPh sb="5" eb="7">
      <t>ヤネ</t>
    </rPh>
    <rPh sb="8" eb="10">
      <t>ヒヨ</t>
    </rPh>
    <rPh sb="17" eb="19">
      <t>ヘンコウ</t>
    </rPh>
    <phoneticPr fontId="1"/>
  </si>
  <si>
    <t>　　・上記以外の変更をする。</t>
    <rPh sb="3" eb="5">
      <t>ジョウキ</t>
    </rPh>
    <rPh sb="5" eb="7">
      <t>イガイ</t>
    </rPh>
    <rPh sb="8" eb="10">
      <t>ヘンコウ</t>
    </rPh>
    <phoneticPr fontId="1"/>
  </si>
  <si>
    <t>新旧の平面図および有効面積算定図・算定表を作成し図面審査を受ける</t>
    <rPh sb="0" eb="2">
      <t>シンキュウ</t>
    </rPh>
    <rPh sb="3" eb="6">
      <t>ヘイメンズ</t>
    </rPh>
    <rPh sb="9" eb="11">
      <t>ユウコウ</t>
    </rPh>
    <rPh sb="11" eb="13">
      <t>メンセキ</t>
    </rPh>
    <rPh sb="13" eb="15">
      <t>サンテイ</t>
    </rPh>
    <rPh sb="15" eb="16">
      <t>ズ</t>
    </rPh>
    <rPh sb="17" eb="19">
      <t>サンテイ</t>
    </rPh>
    <rPh sb="19" eb="20">
      <t>ヒョウ</t>
    </rPh>
    <rPh sb="21" eb="23">
      <t>サクセイ</t>
    </rPh>
    <rPh sb="24" eb="26">
      <t>ズメン</t>
    </rPh>
    <rPh sb="26" eb="28">
      <t>シンサ</t>
    </rPh>
    <rPh sb="29" eb="30">
      <t>ウ</t>
    </rPh>
    <phoneticPr fontId="1"/>
  </si>
  <si>
    <t>病児・病後児対応型の保育室には、保育室とは別に安静室を設けている</t>
    <rPh sb="0" eb="2">
      <t>ビョウジ</t>
    </rPh>
    <rPh sb="3" eb="5">
      <t>ビョウゴ</t>
    </rPh>
    <rPh sb="5" eb="6">
      <t>ジ</t>
    </rPh>
    <rPh sb="6" eb="9">
      <t>タイオウガタ</t>
    </rPh>
    <rPh sb="10" eb="13">
      <t>ホイクシツ</t>
    </rPh>
    <rPh sb="16" eb="19">
      <t>ホイクシツ</t>
    </rPh>
    <rPh sb="21" eb="22">
      <t>ベツ</t>
    </rPh>
    <rPh sb="23" eb="26">
      <t>アンセイシツ</t>
    </rPh>
    <rPh sb="27" eb="28">
      <t>モウ</t>
    </rPh>
    <phoneticPr fontId="28"/>
  </si>
  <si>
    <t>【B】保育室とは別に安静室を設けている</t>
    <phoneticPr fontId="1"/>
  </si>
  <si>
    <t>【建築士コメント】</t>
    <rPh sb="1" eb="4">
      <t>ケンチクシ</t>
    </rPh>
    <phoneticPr fontId="1"/>
  </si>
  <si>
    <t>【建築指導課との協議内容】</t>
    <phoneticPr fontId="1"/>
  </si>
  <si>
    <t>【B】　建築士判断／コメント　：　協議不要と判断した（協議不要の理由を記載）</t>
    <rPh sb="4" eb="7">
      <t>ケンチクシ</t>
    </rPh>
    <rPh sb="7" eb="9">
      <t>ハンダン</t>
    </rPh>
    <rPh sb="17" eb="19">
      <t>キョウギ</t>
    </rPh>
    <rPh sb="19" eb="21">
      <t>フヨウ</t>
    </rPh>
    <rPh sb="22" eb="24">
      <t>ハンダン</t>
    </rPh>
    <rPh sb="27" eb="31">
      <t>キョウギフヨウ</t>
    </rPh>
    <rPh sb="32" eb="34">
      <t>リユウ</t>
    </rPh>
    <rPh sb="35" eb="37">
      <t>キサイ</t>
    </rPh>
    <phoneticPr fontId="1"/>
  </si>
  <si>
    <t>運営開始年度</t>
    <phoneticPr fontId="1"/>
  </si>
  <si>
    <t>・2016年度※平成28</t>
    <phoneticPr fontId="1"/>
  </si>
  <si>
    <t>・2017年度※平成29</t>
    <phoneticPr fontId="1"/>
  </si>
  <si>
    <t>・2018年度※平成30</t>
    <phoneticPr fontId="1"/>
  </si>
  <si>
    <t>・2019年度※令和元</t>
    <phoneticPr fontId="1"/>
  </si>
  <si>
    <t>・2020年度※令和2</t>
    <phoneticPr fontId="1"/>
  </si>
  <si>
    <t>・2021年度※令和3</t>
    <phoneticPr fontId="1"/>
  </si>
  <si>
    <t>・2022年度※令和4</t>
    <phoneticPr fontId="1"/>
  </si>
  <si>
    <t>・2016年度※平成28</t>
  </si>
  <si>
    <t>・2018年度※平成30</t>
  </si>
  <si>
    <t>・2019年度※令和元</t>
  </si>
  <si>
    <t>・2020年度※令和2</t>
  </si>
  <si>
    <t>・2021年度※令和3</t>
  </si>
  <si>
    <t>・2022年度※令和4</t>
  </si>
  <si>
    <t>・2023年度※令和5</t>
  </si>
  <si>
    <t>・2024年度※令和6</t>
  </si>
  <si>
    <t>・2025年度※令和7</t>
    <phoneticPr fontId="1"/>
  </si>
  <si>
    <t>・過去申請なし</t>
  </si>
  <si>
    <t>・2026年度※令和8</t>
    <phoneticPr fontId="1"/>
  </si>
  <si>
    <t>・2023年度※令和5</t>
    <phoneticPr fontId="1"/>
  </si>
  <si>
    <t>　選択してください</t>
    <rPh sb="1" eb="3">
      <t>センタク</t>
    </rPh>
    <phoneticPr fontId="1"/>
  </si>
  <si>
    <t>・2015年度※平成27</t>
    <phoneticPr fontId="1"/>
  </si>
  <si>
    <t>運営開始年度</t>
    <rPh sb="0" eb="6">
      <t>ウンエイカイシネンド</t>
    </rPh>
    <phoneticPr fontId="1"/>
  </si>
  <si>
    <t>運営開始年度を先に入力ください</t>
    <rPh sb="0" eb="6">
      <t>ウンエイカイシネンド</t>
    </rPh>
    <rPh sb="7" eb="8">
      <t>サキ</t>
    </rPh>
    <rPh sb="9" eb="11">
      <t>ニュウリョク</t>
    </rPh>
    <phoneticPr fontId="1"/>
  </si>
  <si>
    <t>選択してください</t>
    <phoneticPr fontId="1"/>
  </si>
  <si>
    <t>回答待ち</t>
    <rPh sb="0" eb="2">
      <t>カイトウ</t>
    </rPh>
    <rPh sb="2" eb="3">
      <t>マ</t>
    </rPh>
    <phoneticPr fontId="1"/>
  </si>
  <si>
    <t>回答アリ</t>
    <rPh sb="0" eb="2">
      <t>カイトウ</t>
    </rPh>
    <phoneticPr fontId="1"/>
  </si>
  <si>
    <t>該当なし</t>
    <rPh sb="0" eb="2">
      <t>ガイトウ</t>
    </rPh>
    <phoneticPr fontId="1"/>
  </si>
  <si>
    <t>凡例</t>
    <rPh sb="0" eb="2">
      <t>ハンレイ</t>
    </rPh>
    <phoneticPr fontId="1"/>
  </si>
  <si>
    <t>を回答ください</t>
    <rPh sb="1" eb="3">
      <t>カイトウ</t>
    </rPh>
    <phoneticPr fontId="1"/>
  </si>
  <si>
    <t>凡例：</t>
    <rPh sb="0" eb="2">
      <t>ハンレイ</t>
    </rPh>
    <phoneticPr fontId="1"/>
  </si>
  <si>
    <t>申請種類　：</t>
    <rPh sb="0" eb="2">
      <t>シンセイ</t>
    </rPh>
    <rPh sb="2" eb="4">
      <t>シュルイ</t>
    </rPh>
    <phoneticPr fontId="1"/>
  </si>
  <si>
    <t>　担当者名　：</t>
    <phoneticPr fontId="1"/>
  </si>
  <si>
    <t>【A】　室の居室扱いの可否について自治体の保育課へ計画平面図を提示し、
　　　  居室として保育を行って問題ない旨の協議を行った</t>
    <rPh sb="4" eb="5">
      <t>シツ</t>
    </rPh>
    <rPh sb="6" eb="8">
      <t>キョシツ</t>
    </rPh>
    <rPh sb="8" eb="9">
      <t>アツカ</t>
    </rPh>
    <rPh sb="11" eb="13">
      <t>カヒ</t>
    </rPh>
    <rPh sb="17" eb="20">
      <t>ジチタイ</t>
    </rPh>
    <rPh sb="21" eb="23">
      <t>ホイク</t>
    </rPh>
    <rPh sb="23" eb="24">
      <t>カ</t>
    </rPh>
    <rPh sb="25" eb="27">
      <t>ケイカク</t>
    </rPh>
    <rPh sb="27" eb="30">
      <t>ヘイメンズ</t>
    </rPh>
    <rPh sb="31" eb="33">
      <t>テイジ</t>
    </rPh>
    <rPh sb="41" eb="43">
      <t>キョシツ</t>
    </rPh>
    <rPh sb="46" eb="48">
      <t>ホイク</t>
    </rPh>
    <rPh sb="49" eb="50">
      <t>オコナ</t>
    </rPh>
    <rPh sb="52" eb="54">
      <t>モンダイ</t>
    </rPh>
    <rPh sb="56" eb="57">
      <t>ムネ</t>
    </rPh>
    <rPh sb="58" eb="60">
      <t>キョウギ</t>
    </rPh>
    <rPh sb="61" eb="62">
      <t>オコナ</t>
    </rPh>
    <phoneticPr fontId="0"/>
  </si>
  <si>
    <r>
      <rPr>
        <b/>
        <sz val="12"/>
        <rFont val="Segoe UI Symbol"/>
        <family val="2"/>
      </rPr>
      <t>▷</t>
    </r>
    <r>
      <rPr>
        <b/>
        <sz val="12"/>
        <rFont val="游ゴシック"/>
        <family val="2"/>
        <charset val="128"/>
        <scheme val="minor"/>
      </rPr>
      <t>　該当選択</t>
    </r>
    <rPh sb="2" eb="4">
      <t>ガイトウ</t>
    </rPh>
    <rPh sb="4" eb="6">
      <t>センタク</t>
    </rPh>
    <phoneticPr fontId="1"/>
  </si>
  <si>
    <t>事 業 者 情 報</t>
    <rPh sb="0" eb="1">
      <t>コト</t>
    </rPh>
    <rPh sb="2" eb="3">
      <t>ゴウ</t>
    </rPh>
    <rPh sb="4" eb="5">
      <t>シャ</t>
    </rPh>
    <rPh sb="6" eb="7">
      <t>ジョウ</t>
    </rPh>
    <rPh sb="8" eb="9">
      <t>ホウ</t>
    </rPh>
    <phoneticPr fontId="1"/>
  </si>
  <si>
    <t>未回答</t>
    <rPh sb="0" eb="3">
      <t>ミカイトウ</t>
    </rPh>
    <phoneticPr fontId="1"/>
  </si>
  <si>
    <t>●作業手順については、【マニュアル】をご確認ください。➡</t>
    <rPh sb="1" eb="3">
      <t>サギョウ</t>
    </rPh>
    <rPh sb="3" eb="5">
      <t>テジュン</t>
    </rPh>
    <rPh sb="20" eb="22">
      <t>カクニン</t>
    </rPh>
    <phoneticPr fontId="1"/>
  </si>
  <si>
    <t>※チェックシート内で使用されている建築関連の専門的な用語は、上記「建築関連資料集」内の「用語解説リスト」に記載されております。
ご不明な点等ある場合には、上記資料をご参照されることをお勧めいたします。</t>
    <phoneticPr fontId="1"/>
  </si>
  <si>
    <t>▲</t>
    <phoneticPr fontId="1"/>
  </si>
  <si>
    <t>▶　B</t>
  </si>
  <si>
    <r>
      <t xml:space="preserve">建築関係法令等セルフチェックシート </t>
    </r>
    <r>
      <rPr>
        <b/>
        <sz val="12"/>
        <color rgb="FFC00000"/>
        <rFont val="游ゴシック"/>
        <family val="3"/>
        <charset val="128"/>
        <scheme val="minor"/>
      </rPr>
      <t>印刷提出</t>
    </r>
    <r>
      <rPr>
        <b/>
        <sz val="12"/>
        <color rgb="FFFF0000"/>
        <rFont val="游ゴシック"/>
        <family val="3"/>
        <charset val="128"/>
        <scheme val="minor"/>
      </rPr>
      <t>【②結果入力】シート</t>
    </r>
    <rPh sb="0" eb="2">
      <t>ケンチク</t>
    </rPh>
    <rPh sb="2" eb="4">
      <t>カンケイ</t>
    </rPh>
    <rPh sb="4" eb="6">
      <t>ホウレイ</t>
    </rPh>
    <rPh sb="6" eb="7">
      <t>ナド</t>
    </rPh>
    <rPh sb="26" eb="28">
      <t>ニュウリョク</t>
    </rPh>
    <phoneticPr fontId="1"/>
  </si>
  <si>
    <t>作成手順１</t>
    <rPh sb="0" eb="2">
      <t>サクセイ</t>
    </rPh>
    <rPh sb="2" eb="4">
      <t>テジュン</t>
    </rPh>
    <phoneticPr fontId="1"/>
  </si>
  <si>
    <t>申請にあたっての基本事項を入力するシートです。</t>
    <rPh sb="0" eb="2">
      <t>シンセイ</t>
    </rPh>
    <rPh sb="8" eb="10">
      <t>キホン</t>
    </rPh>
    <rPh sb="10" eb="12">
      <t>ジコウ</t>
    </rPh>
    <rPh sb="13" eb="15">
      <t>ニュウリョク</t>
    </rPh>
    <phoneticPr fontId="1"/>
  </si>
  <si>
    <t>▶　A</t>
  </si>
  <si>
    <t>作成手順2</t>
    <rPh sb="0" eb="2">
      <t>サクセイ</t>
    </rPh>
    <rPh sb="2" eb="4">
      <t>テジュン</t>
    </rPh>
    <phoneticPr fontId="1"/>
  </si>
  <si>
    <t>作成手順3</t>
    <rPh sb="0" eb="2">
      <t>サクセイ</t>
    </rPh>
    <rPh sb="2" eb="4">
      <t>テジュン</t>
    </rPh>
    <phoneticPr fontId="1"/>
  </si>
  <si>
    <t>ファイル名は、</t>
    <phoneticPr fontId="1"/>
  </si>
  <si>
    <r>
      <rPr>
        <sz val="20"/>
        <color rgb="FFFF0000"/>
        <rFont val="游ゴシック"/>
        <family val="3"/>
        <charset val="128"/>
        <scheme val="minor"/>
      </rPr>
      <t>※印刷提出【②結果入力】での回答内容に従い、【建築整備内容の法令・基準チェックシート】　　
が必要な方は</t>
    </r>
    <r>
      <rPr>
        <b/>
        <sz val="20"/>
        <color rgb="FFFF0000"/>
        <rFont val="游ゴシック"/>
        <family val="3"/>
        <charset val="128"/>
        <scheme val="minor"/>
      </rPr>
      <t>追加提出</t>
    </r>
    <r>
      <rPr>
        <sz val="20"/>
        <color rgb="FFFF0000"/>
        <rFont val="游ゴシック"/>
        <family val="3"/>
        <charset val="128"/>
        <scheme val="minor"/>
      </rPr>
      <t>してください。</t>
    </r>
    <rPh sb="7" eb="9">
      <t>ケッカ</t>
    </rPh>
    <rPh sb="9" eb="11">
      <t>ニュウリョク</t>
    </rPh>
    <phoneticPr fontId="1"/>
  </si>
  <si>
    <t>文字を消して直接ここに「法人名」を入力してください</t>
    <rPh sb="0" eb="2">
      <t>モジ</t>
    </rPh>
    <rPh sb="3" eb="4">
      <t>ケ</t>
    </rPh>
    <rPh sb="6" eb="8">
      <t>チョクセツ</t>
    </rPh>
    <rPh sb="12" eb="14">
      <t>ホウジン</t>
    </rPh>
    <rPh sb="14" eb="15">
      <t>メイ</t>
    </rPh>
    <rPh sb="17" eb="19">
      <t>ニュウリョク</t>
    </rPh>
    <phoneticPr fontId="1"/>
  </si>
  <si>
    <t>文字を消して直接ここに「保育施設名」を入力してください</t>
    <rPh sb="0" eb="2">
      <t>モジ</t>
    </rPh>
    <rPh sb="3" eb="4">
      <t>ケ</t>
    </rPh>
    <rPh sb="6" eb="8">
      <t>チョクセツ</t>
    </rPh>
    <rPh sb="12" eb="14">
      <t>ホイク</t>
    </rPh>
    <rPh sb="14" eb="16">
      <t>シセツ</t>
    </rPh>
    <rPh sb="16" eb="17">
      <t>メイ</t>
    </rPh>
    <rPh sb="19" eb="21">
      <t>ニュウリョク</t>
    </rPh>
    <phoneticPr fontId="1"/>
  </si>
  <si>
    <r>
      <t>・セルが黄色表示されている箇所は、直接文字入力してください
・「□」が表示されている内容について確認した場合はプルダウンして「</t>
    </r>
    <r>
      <rPr>
        <b/>
        <sz val="9"/>
        <color rgb="FFFF0000"/>
        <rFont val="Segoe UI Symbol"/>
        <family val="1"/>
      </rPr>
      <t>✔</t>
    </r>
    <r>
      <rPr>
        <b/>
        <sz val="9"/>
        <color rgb="FFFF0000"/>
        <rFont val="游ゴシック"/>
        <family val="3"/>
        <charset val="128"/>
        <scheme val="minor"/>
      </rPr>
      <t>」に変更してください</t>
    </r>
    <rPh sb="4" eb="6">
      <t>キイロ</t>
    </rPh>
    <rPh sb="6" eb="8">
      <t>ヒョウジ</t>
    </rPh>
    <rPh sb="13" eb="15">
      <t>カショ</t>
    </rPh>
    <rPh sb="17" eb="19">
      <t>チョクセツ</t>
    </rPh>
    <rPh sb="19" eb="21">
      <t>モジ</t>
    </rPh>
    <rPh sb="21" eb="23">
      <t>ニュウリョク</t>
    </rPh>
    <rPh sb="35" eb="37">
      <t>ヒョウジ</t>
    </rPh>
    <rPh sb="42" eb="44">
      <t>ナイヨウ</t>
    </rPh>
    <rPh sb="48" eb="50">
      <t>カクニン</t>
    </rPh>
    <rPh sb="52" eb="54">
      <t>バアイ</t>
    </rPh>
    <rPh sb="66" eb="68">
      <t>ヘンコウ</t>
    </rPh>
    <phoneticPr fontId="1"/>
  </si>
  <si>
    <t>▶　C</t>
  </si>
  <si>
    <t xml:space="preserve">【B】　上記以外
</t>
    <rPh sb="4" eb="5">
      <t>ウエ</t>
    </rPh>
    <phoneticPr fontId="1"/>
  </si>
  <si>
    <t>事務室は保育室や廊下などと壁で仕切り、出入口・カウンターには開閉できる窓や扉を設け、
体調不良児室として利用する</t>
    <rPh sb="0" eb="3">
      <t>ジムシツ</t>
    </rPh>
    <rPh sb="4" eb="7">
      <t>ホイクシツ</t>
    </rPh>
    <rPh sb="8" eb="10">
      <t>ロウカ</t>
    </rPh>
    <rPh sb="13" eb="14">
      <t>カベ</t>
    </rPh>
    <rPh sb="15" eb="17">
      <t>シキ</t>
    </rPh>
    <rPh sb="19" eb="21">
      <t>デイ</t>
    </rPh>
    <rPh sb="21" eb="22">
      <t>グチ</t>
    </rPh>
    <rPh sb="30" eb="32">
      <t>カイヘイ</t>
    </rPh>
    <rPh sb="35" eb="36">
      <t>マド</t>
    </rPh>
    <rPh sb="37" eb="38">
      <t>トビラ</t>
    </rPh>
    <rPh sb="39" eb="40">
      <t>モウ</t>
    </rPh>
    <rPh sb="43" eb="45">
      <t>タイチョウ</t>
    </rPh>
    <rPh sb="45" eb="47">
      <t>フリョウ</t>
    </rPh>
    <rPh sb="47" eb="48">
      <t>ジ</t>
    </rPh>
    <rPh sb="52" eb="54">
      <t>リヨウ</t>
    </rPh>
    <phoneticPr fontId="28"/>
  </si>
  <si>
    <t>保育に供する室の設置が現在より上の階になりますか</t>
    <rPh sb="0" eb="2">
      <t>ホイク</t>
    </rPh>
    <rPh sb="3" eb="4">
      <t>キョウ</t>
    </rPh>
    <rPh sb="6" eb="7">
      <t>シツ</t>
    </rPh>
    <rPh sb="8" eb="10">
      <t>セッチ</t>
    </rPh>
    <rPh sb="11" eb="13">
      <t>ゲンザイ</t>
    </rPh>
    <rPh sb="15" eb="16">
      <t>ウエ</t>
    </rPh>
    <rPh sb="17" eb="18">
      <t>カイ</t>
    </rPh>
    <phoneticPr fontId="1"/>
  </si>
  <si>
    <t>保育所全体の床面積が減る計画がありますか</t>
    <rPh sb="0" eb="3">
      <t>ホイクショ</t>
    </rPh>
    <rPh sb="3" eb="5">
      <t>ゼンタイ</t>
    </rPh>
    <rPh sb="6" eb="7">
      <t>ユカ</t>
    </rPh>
    <rPh sb="7" eb="9">
      <t>メンセキ</t>
    </rPh>
    <rPh sb="10" eb="11">
      <t>ヘ</t>
    </rPh>
    <rPh sb="12" eb="14">
      <t>ケイカク</t>
    </rPh>
    <phoneticPr fontId="1"/>
  </si>
  <si>
    <t>D　病児対応型　（全事業者回答必須）</t>
    <rPh sb="4" eb="6">
      <t>タイオウ</t>
    </rPh>
    <phoneticPr fontId="1"/>
  </si>
  <si>
    <t>今回の申請で病児対応型の変更がありますか</t>
    <rPh sb="8" eb="10">
      <t>タイオウ</t>
    </rPh>
    <phoneticPr fontId="1"/>
  </si>
  <si>
    <t>：　新たに病児対応型を実施する</t>
    <rPh sb="7" eb="9">
      <t>タイオウ</t>
    </rPh>
    <phoneticPr fontId="1"/>
  </si>
  <si>
    <t>：　既存の病児対応型を変更する</t>
    <rPh sb="7" eb="9">
      <t>タイオウ</t>
    </rPh>
    <phoneticPr fontId="1"/>
  </si>
  <si>
    <t>E　病後児対応型　（全事業者回答必須）</t>
    <rPh sb="5" eb="7">
      <t>タイオウ</t>
    </rPh>
    <phoneticPr fontId="1"/>
  </si>
  <si>
    <t>今回の申請で病後児対応型の変更がありますか</t>
    <rPh sb="9" eb="11">
      <t>タイオウ</t>
    </rPh>
    <phoneticPr fontId="1"/>
  </si>
  <si>
    <t>：　新たに病後児対応型を実施する</t>
    <rPh sb="8" eb="10">
      <t>タイオウ</t>
    </rPh>
    <phoneticPr fontId="1"/>
  </si>
  <si>
    <t>：　既存の病後児対応型を変更する</t>
    <rPh sb="8" eb="10">
      <t>タイオウ</t>
    </rPh>
    <phoneticPr fontId="1"/>
  </si>
  <si>
    <t>：　保育に供する居室</t>
    <rPh sb="5" eb="6">
      <t>キョウ</t>
    </rPh>
    <phoneticPr fontId="1"/>
  </si>
  <si>
    <t>：　保育に供する室以外の居室</t>
    <rPh sb="5" eb="6">
      <t>キョウ</t>
    </rPh>
    <rPh sb="8" eb="9">
      <t>シツ</t>
    </rPh>
    <rPh sb="9" eb="11">
      <t>イガイ</t>
    </rPh>
    <rPh sb="12" eb="14">
      <t>キョシツ</t>
    </rPh>
    <phoneticPr fontId="1"/>
  </si>
  <si>
    <t>F　体調不良児対応型　（全事業者回答必須）</t>
    <rPh sb="7" eb="9">
      <t>タイオウ</t>
    </rPh>
    <phoneticPr fontId="1"/>
  </si>
  <si>
    <t>今回の申請で体調不良児対応型の変更がありますか</t>
    <rPh sb="11" eb="13">
      <t>タイオウ</t>
    </rPh>
    <phoneticPr fontId="1"/>
  </si>
  <si>
    <t>：　新たに体調不良児対応型を実施する</t>
    <rPh sb="10" eb="12">
      <t>タイオウ</t>
    </rPh>
    <phoneticPr fontId="1"/>
  </si>
  <si>
    <t>：　既存の体調不良児対応型を変更する</t>
    <rPh sb="10" eb="12">
      <t>タイオウ</t>
    </rPh>
    <phoneticPr fontId="1"/>
  </si>
  <si>
    <t>体調不良児対応型を実施する場所はどこですか</t>
    <rPh sb="5" eb="7">
      <t>タイオウ</t>
    </rPh>
    <phoneticPr fontId="1"/>
  </si>
  <si>
    <t>体調不良児対応型を実施する場所はどこですか</t>
    <rPh sb="5" eb="7">
      <t>タイオウ</t>
    </rPh>
    <rPh sb="7" eb="8">
      <t>ガタ</t>
    </rPh>
    <rPh sb="9" eb="11">
      <t>ジッシ</t>
    </rPh>
    <rPh sb="13" eb="15">
      <t>バショ</t>
    </rPh>
    <phoneticPr fontId="1"/>
  </si>
  <si>
    <t>：　保育に供する室</t>
    <rPh sb="5" eb="6">
      <t>キョウ</t>
    </rPh>
    <rPh sb="8" eb="9">
      <t>シツ</t>
    </rPh>
    <phoneticPr fontId="1"/>
  </si>
  <si>
    <t>建築法令CHS</t>
    <rPh sb="0" eb="2">
      <t>ケンチク</t>
    </rPh>
    <rPh sb="2" eb="4">
      <t>ホウレイ</t>
    </rPh>
    <phoneticPr fontId="1"/>
  </si>
  <si>
    <r>
      <t>IF(AND(S①</t>
    </r>
    <r>
      <rPr>
        <sz val="11"/>
        <color theme="5" tint="-0.499984740745262"/>
        <rFont val="游ゴシック"/>
        <family val="3"/>
        <charset val="128"/>
        <scheme val="minor"/>
      </rPr>
      <t>!$BT$7</t>
    </r>
    <r>
      <rPr>
        <sz val="11"/>
        <color theme="1"/>
        <rFont val="游ゴシック"/>
        <family val="2"/>
        <charset val="128"/>
        <scheme val="minor"/>
      </rPr>
      <t>&gt;4,S①</t>
    </r>
    <r>
      <rPr>
        <sz val="11"/>
        <color theme="5" tint="-0.499984740745262"/>
        <rFont val="游ゴシック"/>
        <family val="3"/>
        <charset val="128"/>
        <scheme val="minor"/>
      </rPr>
      <t>!$BT$7</t>
    </r>
    <r>
      <rPr>
        <sz val="11"/>
        <color theme="1"/>
        <rFont val="游ゴシック"/>
        <family val="2"/>
        <charset val="128"/>
        <scheme val="minor"/>
      </rPr>
      <t>&lt;14),"ご回答より、建築基準関係法令等の確認を要する変更の可能性があります。
法令等の確認に際しては、自治体、有資格者（建築士）等に十分確認の上、ご申請願います。","")&amp;IF(S①!</t>
    </r>
    <r>
      <rPr>
        <sz val="11"/>
        <color theme="5" tint="-0.499984740745262"/>
        <rFont val="游ゴシック"/>
        <family val="3"/>
        <charset val="128"/>
        <scheme val="minor"/>
      </rPr>
      <t>$BT$7</t>
    </r>
    <r>
      <rPr>
        <sz val="11"/>
        <color theme="1"/>
        <rFont val="游ゴシック"/>
        <family val="2"/>
        <charset val="128"/>
        <scheme val="minor"/>
      </rPr>
      <t>&gt;14,"ご回答より、建築基準関係法令等の確認を要する変更と思われます。法令等の確認に際しては、自治体、有資格者（建築士）等に十分確認の上、ご申請願います。","")</t>
    </r>
    <phoneticPr fontId="1"/>
  </si>
  <si>
    <t>C　年齢別内訳の変更　（全事業者回答必須）</t>
  </si>
  <si>
    <t>CQ0</t>
  </si>
  <si>
    <t>今回の申請で年齢別内訳の変更がありますか</t>
  </si>
  <si>
    <t>：　変更あり</t>
  </si>
  <si>
    <t>：　変更なし</t>
  </si>
  <si>
    <t/>
  </si>
  <si>
    <t>×</t>
  </si>
  <si>
    <t>CQ1</t>
  </si>
  <si>
    <t>保育室の場所の移動がありますか</t>
  </si>
  <si>
    <t>CQ1-1</t>
  </si>
  <si>
    <t>保育室の設置を予定される室の現状用途について
ご回答ください</t>
  </si>
  <si>
    <t>：　場所の移動：あり</t>
  </si>
  <si>
    <t>：　保育に供する室</t>
  </si>
  <si>
    <t>：　場所の移動：なし</t>
  </si>
  <si>
    <t>：　保育に供する室以外の居室</t>
  </si>
  <si>
    <t>：　上記以外（非居室）</t>
  </si>
  <si>
    <t>CQ1-2</t>
  </si>
  <si>
    <t>移動する場所はどの階ですか</t>
  </si>
  <si>
    <t>：　現在と同じ階</t>
  </si>
  <si>
    <t>：　現在より上の階</t>
  </si>
  <si>
    <t>：　現在より下の階</t>
  </si>
  <si>
    <t>CQ1-2 を回答ください</t>
  </si>
  <si>
    <t>●</t>
  </si>
  <si>
    <t>CQ2</t>
  </si>
  <si>
    <t>保育室の床面積・出入口・部屋形状の変更がありますか</t>
  </si>
  <si>
    <t>：　変更：あり</t>
  </si>
  <si>
    <t>：　変更：なし</t>
  </si>
  <si>
    <t>CQ2 を回答ください</t>
  </si>
  <si>
    <t>CQ3</t>
  </si>
  <si>
    <t>保育室内の年齢別スペースの仕切り方に変更がありますか</t>
  </si>
  <si>
    <t>CQ3 を回答ください</t>
  </si>
  <si>
    <t>CQ1-2 CQ2 CQ3  を回答ください</t>
  </si>
  <si>
    <t>C「年齢別内訳の変更」について</t>
    <phoneticPr fontId="1"/>
  </si>
  <si>
    <t>C:Q1「保育室の場所の移動」の例</t>
    <phoneticPr fontId="1"/>
  </si>
  <si>
    <t>C:Q2「保育室の床面積・出入口・部屋形状の変更」の例</t>
    <phoneticPr fontId="1"/>
  </si>
  <si>
    <t>加算点数</t>
    <rPh sb="0" eb="2">
      <t>カサン</t>
    </rPh>
    <rPh sb="2" eb="4">
      <t>テンスウ</t>
    </rPh>
    <phoneticPr fontId="1"/>
  </si>
  <si>
    <t>箇所</t>
    <rPh sb="0" eb="2">
      <t>カショ</t>
    </rPh>
    <phoneticPr fontId="1"/>
  </si>
  <si>
    <t>小計</t>
    <rPh sb="0" eb="2">
      <t>ショウケイ</t>
    </rPh>
    <phoneticPr fontId="1"/>
  </si>
  <si>
    <t>合計</t>
    <rPh sb="0" eb="2">
      <t>ゴウケイ</t>
    </rPh>
    <phoneticPr fontId="1"/>
  </si>
  <si>
    <r>
      <rPr>
        <sz val="12"/>
        <rFont val="游ゴシック"/>
        <family val="3"/>
        <charset val="128"/>
      </rPr>
      <t>▷</t>
    </r>
    <r>
      <rPr>
        <b/>
        <sz val="12"/>
        <rFont val="游ゴシック"/>
        <family val="2"/>
        <charset val="128"/>
        <scheme val="minor"/>
      </rPr>
      <t>　該当選択</t>
    </r>
    <rPh sb="2" eb="4">
      <t>ガイトウ</t>
    </rPh>
    <rPh sb="4" eb="6">
      <t>センタク</t>
    </rPh>
    <phoneticPr fontId="1"/>
  </si>
  <si>
    <r>
      <rPr>
        <b/>
        <sz val="12"/>
        <rFont val="游ゴシック"/>
        <family val="3"/>
        <charset val="128"/>
      </rPr>
      <t>▷</t>
    </r>
    <r>
      <rPr>
        <b/>
        <sz val="12"/>
        <rFont val="游ゴシック"/>
        <family val="2"/>
        <charset val="128"/>
        <scheme val="minor"/>
      </rPr>
      <t>　該当選択</t>
    </r>
    <rPh sb="2" eb="4">
      <t>ガイトウ</t>
    </rPh>
    <rPh sb="4" eb="6">
      <t>センタク</t>
    </rPh>
    <phoneticPr fontId="1"/>
  </si>
  <si>
    <t>↓</t>
    <phoneticPr fontId="1"/>
  </si>
  <si>
    <t>これは、保育園の 保育園による 保育園のための セルフチェックシートです。
助成申込（事業計画申請）において、図面の変更を伴う事業内容の変更をされる場合、建築基準法、消防法、食品衛生法、建設業法、家庭的保育事業等の設備及び運営に関する基準、認可外保育施設指導監督基準等が遵守されている必要があります。
この「建築関係法令等セルフチェックシート」では、変更内容に応じて確認すべき主な内容を自身でチェックすることができます。
手順に従いシートに記入して頂き、必要に応じて図面作成、関係機関との協議等を行い、その上で、事業計画申請の提出をお願いいたします。
尚、今年度から、定員の年齢別内訳変更のみを行う場合で、保育室の大きさも用途も変えない場合はこのセルフチェックシートを提出する必要はありません。
事業計画申請にあたっての建築関連事項詳細については「企業主導型保育事業ポータルサイト」にある以下の資料をご参照ください。　　</t>
    <rPh sb="4" eb="7">
      <t>ホイクエン</t>
    </rPh>
    <rPh sb="9" eb="12">
      <t>ホイクエン</t>
    </rPh>
    <rPh sb="16" eb="19">
      <t>ホイクエン</t>
    </rPh>
    <rPh sb="277" eb="278">
      <t>ナオ</t>
    </rPh>
    <rPh sb="279" eb="282">
      <t>コンネンド</t>
    </rPh>
    <rPh sb="285" eb="287">
      <t>テイイン</t>
    </rPh>
    <rPh sb="288" eb="291">
      <t>ネンレイベツ</t>
    </rPh>
    <rPh sb="291" eb="293">
      <t>ウチワケ</t>
    </rPh>
    <rPh sb="293" eb="295">
      <t>ヘンコウ</t>
    </rPh>
    <rPh sb="298" eb="299">
      <t>オコナ</t>
    </rPh>
    <rPh sb="300" eb="302">
      <t>バアイ</t>
    </rPh>
    <rPh sb="304" eb="307">
      <t>ホイクシツ</t>
    </rPh>
    <rPh sb="308" eb="309">
      <t>オオ</t>
    </rPh>
    <rPh sb="312" eb="314">
      <t>ヨウト</t>
    </rPh>
    <rPh sb="315" eb="316">
      <t>カ</t>
    </rPh>
    <rPh sb="319" eb="321">
      <t>バアイ</t>
    </rPh>
    <rPh sb="335" eb="337">
      <t>テイシュツ</t>
    </rPh>
    <rPh sb="339" eb="341">
      <t>ヒツヨウ</t>
    </rPh>
    <phoneticPr fontId="1"/>
  </si>
  <si>
    <t>【マニュアル】</t>
    <phoneticPr fontId="1"/>
  </si>
  <si>
    <t>【①基本事項】シート</t>
    <rPh sb="2" eb="6">
      <t>キホンジコウ</t>
    </rPh>
    <phoneticPr fontId="1"/>
  </si>
  <si>
    <r>
      <t>　</t>
    </r>
    <r>
      <rPr>
        <b/>
        <sz val="14"/>
        <color rgb="FFFF0000"/>
        <rFont val="游ゴシック"/>
        <family val="3"/>
        <charset val="128"/>
        <scheme val="minor"/>
      </rPr>
      <t>【はじめに】</t>
    </r>
    <phoneticPr fontId="1"/>
  </si>
  <si>
    <r>
      <rPr>
        <b/>
        <sz val="20"/>
        <rFont val="游ゴシック"/>
        <family val="3"/>
        <charset val="128"/>
        <scheme val="minor"/>
      </rPr>
      <t>建築関係法令等セルフチェックシート 印刷提出</t>
    </r>
    <r>
      <rPr>
        <b/>
        <sz val="20"/>
        <color rgb="FFFF0000"/>
        <rFont val="游ゴシック"/>
        <family val="3"/>
        <charset val="128"/>
        <scheme val="minor"/>
      </rPr>
      <t>【①基本事項】シート</t>
    </r>
    <rPh sb="24" eb="28">
      <t>キホンジコウ</t>
    </rPh>
    <phoneticPr fontId="1"/>
  </si>
  <si>
    <t>【②結果入力】シート</t>
    <rPh sb="4" eb="6">
      <t>ニュウリョク</t>
    </rPh>
    <phoneticPr fontId="1"/>
  </si>
  <si>
    <t>印刷提出【②結果入力】シート 入力について</t>
    <rPh sb="0" eb="4">
      <t>インサツテイシュツ</t>
    </rPh>
    <rPh sb="6" eb="8">
      <t>ケッカ</t>
    </rPh>
    <rPh sb="8" eb="10">
      <t>ニュウリョク</t>
    </rPh>
    <rPh sb="15" eb="17">
      <t>ニュウリョク</t>
    </rPh>
    <phoneticPr fontId="1"/>
  </si>
  <si>
    <t>印刷提出【①基本事項】シートの入力について</t>
    <rPh sb="0" eb="4">
      <t>インサツテイシュツ</t>
    </rPh>
    <rPh sb="6" eb="10">
      <t>キホンジコウ</t>
    </rPh>
    <rPh sb="15" eb="17">
      <t>ニュウリョク</t>
    </rPh>
    <phoneticPr fontId="1"/>
  </si>
  <si>
    <t>「建築関係法令等セルフチェックシート」は【①基本事項】【②結果入力】2つのシートで構成されています。
【①基本事項】➡【②結果入力】の順番で入力してください。</t>
    <rPh sb="1" eb="5">
      <t>ケンチクカンケイ</t>
    </rPh>
    <rPh sb="5" eb="7">
      <t>ホウレイ</t>
    </rPh>
    <rPh sb="7" eb="8">
      <t>ナド</t>
    </rPh>
    <rPh sb="22" eb="26">
      <t>キホンジコウ</t>
    </rPh>
    <rPh sb="29" eb="33">
      <t>ケッカニュウリョク</t>
    </rPh>
    <rPh sb="41" eb="43">
      <t>コウセイ</t>
    </rPh>
    <rPh sb="53" eb="57">
      <t>キホンジコウ</t>
    </rPh>
    <rPh sb="61" eb="65">
      <t>ケッカニュウリョク</t>
    </rPh>
    <rPh sb="67" eb="69">
      <t>ジュンバン</t>
    </rPh>
    <rPh sb="70" eb="72">
      <t>ニュウリョク</t>
    </rPh>
    <phoneticPr fontId="1"/>
  </si>
  <si>
    <t>ピンク文字は未回答についての表示です</t>
    <rPh sb="3" eb="5">
      <t>モジ</t>
    </rPh>
    <rPh sb="6" eb="9">
      <t>ミカイトウ</t>
    </rPh>
    <rPh sb="14" eb="16">
      <t>ヒョウジ</t>
    </rPh>
    <phoneticPr fontId="1"/>
  </si>
  <si>
    <t>個別表示</t>
    <rPh sb="0" eb="2">
      <t>コベツ</t>
    </rPh>
    <rPh sb="2" eb="4">
      <t>ヒョウジ</t>
    </rPh>
    <phoneticPr fontId="1"/>
  </si>
  <si>
    <t>消防設備が必要な場合は平面図に位置・種類を記載している
または、不要な場合はその理由を記載している</t>
    <phoneticPr fontId="1"/>
  </si>
  <si>
    <t>【①基本事項】に戻り、「法人名」を入力してください</t>
    <rPh sb="3" eb="4">
      <t>モド</t>
    </rPh>
    <rPh sb="7" eb="10">
      <t>ホウジンメイ</t>
    </rPh>
    <rPh sb="12" eb="14">
      <t>ニュウリョク</t>
    </rPh>
    <phoneticPr fontId="1"/>
  </si>
  <si>
    <t>【①基本事項】に戻り、「保育施設名」を入力してください</t>
    <rPh sb="2" eb="4">
      <t>キホン</t>
    </rPh>
    <rPh sb="4" eb="6">
      <t>ジコウ</t>
    </rPh>
    <rPh sb="8" eb="9">
      <t>モド</t>
    </rPh>
    <rPh sb="12" eb="14">
      <t>ホイク</t>
    </rPh>
    <rPh sb="14" eb="16">
      <t>シセツ</t>
    </rPh>
    <rPh sb="16" eb="17">
      <t>メイ</t>
    </rPh>
    <rPh sb="19" eb="21">
      <t>ニュウリョク</t>
    </rPh>
    <phoneticPr fontId="1"/>
  </si>
  <si>
    <t>【①基本事項】に戻り、「担当者名」を入力してください</t>
    <rPh sb="2" eb="4">
      <t>キホン</t>
    </rPh>
    <rPh sb="4" eb="6">
      <t>ジコウ</t>
    </rPh>
    <rPh sb="8" eb="9">
      <t>モド</t>
    </rPh>
    <rPh sb="12" eb="16">
      <t>タントウシャメイ</t>
    </rPh>
    <rPh sb="18" eb="20">
      <t>ニュウリョク</t>
    </rPh>
    <phoneticPr fontId="1"/>
  </si>
  <si>
    <t>【①基本事項】に戻り、「法人名」を入力してください</t>
    <rPh sb="2" eb="4">
      <t>キホン</t>
    </rPh>
    <rPh sb="4" eb="6">
      <t>ジコウ</t>
    </rPh>
    <rPh sb="8" eb="9">
      <t>モド</t>
    </rPh>
    <rPh sb="12" eb="15">
      <t>ホウジンメイ</t>
    </rPh>
    <rPh sb="17" eb="19">
      <t>ニュウリョク</t>
    </rPh>
    <phoneticPr fontId="1"/>
  </si>
  <si>
    <t>【①基本事項】に戻り、「申請日」を入力してください</t>
    <rPh sb="2" eb="4">
      <t>キホン</t>
    </rPh>
    <rPh sb="4" eb="6">
      <t>ジコウ</t>
    </rPh>
    <rPh sb="8" eb="9">
      <t>モド</t>
    </rPh>
    <rPh sb="12" eb="15">
      <t>シンセイビ</t>
    </rPh>
    <rPh sb="17" eb="19">
      <t>ニュウリョク</t>
    </rPh>
    <phoneticPr fontId="1"/>
  </si>
  <si>
    <t>手洗器設置部・建築柱型部など子どもが動き回れないところは有効面積に含んでいない</t>
    <phoneticPr fontId="1"/>
  </si>
  <si>
    <t>認可外保育施設の届出先である自治体の保育課の指導を満たしていることを確認している</t>
    <rPh sb="14" eb="17">
      <t>ジチタイ</t>
    </rPh>
    <phoneticPr fontId="1"/>
  </si>
  <si>
    <t>協議不要と判断した理由を記載してください</t>
    <rPh sb="0" eb="2">
      <t>キョウギ</t>
    </rPh>
    <rPh sb="2" eb="4">
      <t>フヨウ</t>
    </rPh>
    <rPh sb="5" eb="7">
      <t>ハンダン</t>
    </rPh>
    <rPh sb="9" eb="11">
      <t>リユウ</t>
    </rPh>
    <rPh sb="12" eb="14">
      <t>キサイ</t>
    </rPh>
    <phoneticPr fontId="1"/>
  </si>
  <si>
    <t>具体的な協議内容を記載してください</t>
    <rPh sb="0" eb="3">
      <t>グタイテキ</t>
    </rPh>
    <rPh sb="4" eb="6">
      <t>キョウギ</t>
    </rPh>
    <rPh sb="6" eb="8">
      <t>ナイヨウ</t>
    </rPh>
    <rPh sb="9" eb="11">
      <t>キサイ</t>
    </rPh>
    <phoneticPr fontId="1"/>
  </si>
  <si>
    <t>【A】保育課（認可外保育施設の届出先）との協議内容</t>
  </si>
  <si>
    <t>協議日：　</t>
    <rPh sb="0" eb="3">
      <t>キョウギビ</t>
    </rPh>
    <phoneticPr fontId="1"/>
  </si>
  <si>
    <t>協議内容：避難経路など：</t>
    <rPh sb="5" eb="7">
      <t>ヒナン</t>
    </rPh>
    <rPh sb="7" eb="9">
      <t>ケイロ</t>
    </rPh>
    <phoneticPr fontId="1"/>
  </si>
  <si>
    <t>協議内容：避難経路・歩行距離など：</t>
    <rPh sb="5" eb="9">
      <t>ヒナンケイロ</t>
    </rPh>
    <rPh sb="10" eb="12">
      <t>ホコウ</t>
    </rPh>
    <rPh sb="12" eb="14">
      <t>キョリ</t>
    </rPh>
    <phoneticPr fontId="1"/>
  </si>
  <si>
    <t>協議内容：歩行距離など：</t>
    <rPh sb="5" eb="9">
      <t>ホコウキョリ</t>
    </rPh>
    <phoneticPr fontId="1"/>
  </si>
  <si>
    <t>自治体協議が不要な理由・居室として問題ない旨の根拠：</t>
    <rPh sb="0" eb="3">
      <t>ジチタイ</t>
    </rPh>
    <rPh sb="3" eb="5">
      <t>キョウギ</t>
    </rPh>
    <rPh sb="6" eb="8">
      <t>フヨウ</t>
    </rPh>
    <rPh sb="9" eb="11">
      <t>リユウ</t>
    </rPh>
    <rPh sb="12" eb="14">
      <t>キョシツ</t>
    </rPh>
    <rPh sb="17" eb="19">
      <t>モンダイ</t>
    </rPh>
    <rPh sb="21" eb="22">
      <t>ムネ</t>
    </rPh>
    <rPh sb="23" eb="25">
      <t>コンキョ</t>
    </rPh>
    <phoneticPr fontId="1"/>
  </si>
  <si>
    <t>根拠を記載してください</t>
    <rPh sb="0" eb="2">
      <t>コンキョ</t>
    </rPh>
    <rPh sb="3" eb="5">
      <t>キサイ</t>
    </rPh>
    <phoneticPr fontId="1"/>
  </si>
  <si>
    <t>【A】　病児（病後児）保育専用出入口を、通常保育の児童が使用する出入口とは別に設けている</t>
    <rPh sb="4" eb="6">
      <t>ビョウジ</t>
    </rPh>
    <rPh sb="7" eb="10">
      <t>ビョウゴジ</t>
    </rPh>
    <rPh sb="11" eb="13">
      <t>ホイク</t>
    </rPh>
    <rPh sb="13" eb="15">
      <t>センヨウ</t>
    </rPh>
    <rPh sb="15" eb="18">
      <t>デイリグチ</t>
    </rPh>
    <rPh sb="20" eb="24">
      <t>ツウジョウホイク</t>
    </rPh>
    <rPh sb="25" eb="27">
      <t>ジドウ</t>
    </rPh>
    <rPh sb="28" eb="30">
      <t>シヨウ</t>
    </rPh>
    <rPh sb="32" eb="35">
      <t>デイリグチ</t>
    </rPh>
    <rPh sb="37" eb="38">
      <t>ベツ</t>
    </rPh>
    <rPh sb="39" eb="40">
      <t>モウ</t>
    </rPh>
    <phoneticPr fontId="0"/>
  </si>
  <si>
    <t>感染予防対策を記載してください</t>
    <rPh sb="0" eb="2">
      <t>カンセン</t>
    </rPh>
    <rPh sb="2" eb="4">
      <t>ヨボウ</t>
    </rPh>
    <rPh sb="4" eb="6">
      <t>タイサク</t>
    </rPh>
    <rPh sb="7" eb="9">
      <t>キサイ</t>
    </rPh>
    <phoneticPr fontId="1"/>
  </si>
  <si>
    <t>【A】病児・病後児対応型の定員が1名のため、病児・病後児保育室の一角をカーテンなどで区切って安静にできるスペース
　　   を設けた　</t>
    <rPh sb="3" eb="5">
      <t>ビョウジ</t>
    </rPh>
    <rPh sb="6" eb="8">
      <t>ビョウゴ</t>
    </rPh>
    <rPh sb="8" eb="9">
      <t>ジ</t>
    </rPh>
    <rPh sb="9" eb="11">
      <t>タイオウ</t>
    </rPh>
    <rPh sb="11" eb="12">
      <t>ガタ</t>
    </rPh>
    <rPh sb="13" eb="15">
      <t>テイイン</t>
    </rPh>
    <rPh sb="17" eb="18">
      <t>メイ</t>
    </rPh>
    <rPh sb="22" eb="24">
      <t>ビョウジ</t>
    </rPh>
    <rPh sb="25" eb="27">
      <t>ビョウゴ</t>
    </rPh>
    <rPh sb="27" eb="28">
      <t>ジ</t>
    </rPh>
    <rPh sb="28" eb="31">
      <t>ホイクシツ</t>
    </rPh>
    <rPh sb="32" eb="34">
      <t>イッカク</t>
    </rPh>
    <rPh sb="42" eb="44">
      <t>クギ</t>
    </rPh>
    <rPh sb="46" eb="48">
      <t>アンセイ</t>
    </rPh>
    <rPh sb="63" eb="64">
      <t>モウ</t>
    </rPh>
    <phoneticPr fontId="39"/>
  </si>
  <si>
    <t>新たに病児保育事業（病児対応型、病後児対応型）を始める場合は、自治体の病児保育届出先に施設整備内容について説明し、許可を受けてください。届出先の許可がない場合は加算対象となりません。また、自治体ごとに必要面積を設定するなど設置基準を設けていることもありますので、必ず確認してください。
間仕切り変更など工事を伴う場合は、図面を作成し、計画内容について協会の審査が必要です。</t>
  </si>
  <si>
    <t>保育課（認可外保育施設の届出先）の設置基準を遵守している</t>
  </si>
  <si>
    <t>【保育課（認可外保育施設の届出先）との協議内容】</t>
  </si>
  <si>
    <t>新たに一時預かり保育事業（一般型）を始める場合は、自治体の一時預かり保育届出先に施設整備内容について説明し、許可を受けてください。届出先の許可がない場合は加算対象となりません。
間仕切り変更など工事を伴う場合は、図面を作成し、計画内容について協会の審査が必要です。</t>
  </si>
  <si>
    <t>協議内容・不要な理由を具体的に記載してください</t>
    <rPh sb="0" eb="2">
      <t>キョウギ</t>
    </rPh>
    <rPh sb="2" eb="4">
      <t>ナイヨウ</t>
    </rPh>
    <rPh sb="5" eb="7">
      <t>フヨウ</t>
    </rPh>
    <rPh sb="8" eb="10">
      <t>リユウ</t>
    </rPh>
    <rPh sb="11" eb="14">
      <t>グタイテキ</t>
    </rPh>
    <rPh sb="15" eb="17">
      <t>キサイ</t>
    </rPh>
    <phoneticPr fontId="1"/>
  </si>
  <si>
    <t>保育課（認可外保育施設の届出先）に、施設整備内容について説明し、問題ないことを確認済みである</t>
    <rPh sb="0" eb="2">
      <t>ホイク</t>
    </rPh>
    <rPh sb="2" eb="3">
      <t>カ</t>
    </rPh>
    <rPh sb="4" eb="6">
      <t>ニンカ</t>
    </rPh>
    <rPh sb="6" eb="7">
      <t>ガイ</t>
    </rPh>
    <rPh sb="7" eb="9">
      <t>ホイク</t>
    </rPh>
    <rPh sb="9" eb="11">
      <t>シセツ</t>
    </rPh>
    <rPh sb="18" eb="24">
      <t>シセツセイビナイヨウ</t>
    </rPh>
    <rPh sb="28" eb="30">
      <t>セツメイ</t>
    </rPh>
    <rPh sb="32" eb="34">
      <t>モンダイ</t>
    </rPh>
    <rPh sb="39" eb="41">
      <t>カクニン</t>
    </rPh>
    <rPh sb="41" eb="42">
      <t>ズ</t>
    </rPh>
    <phoneticPr fontId="28"/>
  </si>
  <si>
    <t>保育課（認可外保育施設の届出先）の設置基準を遵守している</t>
    <rPh sb="0" eb="2">
      <t>ホイク</t>
    </rPh>
    <rPh sb="2" eb="3">
      <t>カ</t>
    </rPh>
    <rPh sb="4" eb="6">
      <t>ニンカ</t>
    </rPh>
    <rPh sb="6" eb="7">
      <t>ガイ</t>
    </rPh>
    <rPh sb="7" eb="9">
      <t>ホイク</t>
    </rPh>
    <rPh sb="9" eb="11">
      <t>シセツ</t>
    </rPh>
    <rPh sb="17" eb="21">
      <t>セッチキジュン</t>
    </rPh>
    <rPh sb="22" eb="24">
      <t>ジュンシュ</t>
    </rPh>
    <phoneticPr fontId="1"/>
  </si>
  <si>
    <t>新たに病児保育事業（体調不良児対応型）を始める場合は、自治体の病児保育届出先に施設整備内容について説明し、確認してください。
間仕切り変更など工事を伴う場合は、図面を作成し、計画内容について協会の審査が必要です。</t>
  </si>
  <si>
    <t>保育課（認可外保育施設の届出先）の病児保育届出先に、施設整備内容について説明し、確認済みである</t>
  </si>
  <si>
    <t>：　1名定員だったが、定員を増やし、2名以上定員となる</t>
    <rPh sb="20" eb="22">
      <t>イジョウ</t>
    </rPh>
    <phoneticPr fontId="1"/>
  </si>
  <si>
    <r>
      <rPr>
        <u/>
        <sz val="9"/>
        <color theme="0"/>
        <rFont val="游ゴシック"/>
        <family val="3"/>
        <charset val="128"/>
        <scheme val="minor"/>
      </rPr>
      <t>※ 項目9と項目10で片方が「B」の場合：</t>
    </r>
    <r>
      <rPr>
        <sz val="9"/>
        <color theme="0"/>
        <rFont val="游ゴシック"/>
        <family val="3"/>
        <charset val="128"/>
        <scheme val="minor"/>
      </rPr>
      <t xml:space="preserve">
感染防止についての対応策を記載してください。計画によっては認められないこともあります</t>
    </r>
    <rPh sb="2" eb="4">
      <t>コウモク</t>
    </rPh>
    <rPh sb="6" eb="8">
      <t>コウモク</t>
    </rPh>
    <rPh sb="18" eb="20">
      <t>バアイ</t>
    </rPh>
    <rPh sb="24" eb="26">
      <t>ボウシ</t>
    </rPh>
    <phoneticPr fontId="1"/>
  </si>
  <si>
    <t>病児保育室の設置を予定される室の現状用途
についてご回答ください</t>
    <phoneticPr fontId="1"/>
  </si>
  <si>
    <t>強制チェック</t>
    <rPh sb="0" eb="2">
      <t>キョウセイ</t>
    </rPh>
    <phoneticPr fontId="1"/>
  </si>
  <si>
    <t>個別チェック</t>
    <rPh sb="0" eb="2">
      <t>コベツ</t>
    </rPh>
    <phoneticPr fontId="1"/>
  </si>
  <si>
    <t>加算事業の追加ですか　既存加算事業（設備等）
の変更ですか</t>
    <phoneticPr fontId="1"/>
  </si>
  <si>
    <t>病後児保育室の設置を予定される室の現状用途
についてご回答ください</t>
    <phoneticPr fontId="1"/>
  </si>
  <si>
    <t>一時預かり一般型の設置を予定される室の現状用途
についてご回答ください</t>
    <phoneticPr fontId="1"/>
  </si>
  <si>
    <t>：　既存保育室の一部を利用し、一時預かり事業用
　　として区分けする</t>
    <phoneticPr fontId="1"/>
  </si>
  <si>
    <t>：　既存保育室の一部を利用し、一時預かり事業用
　　として区切る</t>
    <rPh sb="30" eb="31">
      <t>キ</t>
    </rPh>
    <phoneticPr fontId="1"/>
  </si>
  <si>
    <t>：　既存居室（保育室以外の居室）を利用し、
　　別事業用として区分けする</t>
    <phoneticPr fontId="1"/>
  </si>
  <si>
    <t>事務室・医務室・会議室・更衣室・倉庫・収納・廊下
の変更がありますか</t>
    <phoneticPr fontId="1"/>
  </si>
  <si>
    <t>修正</t>
    <rPh sb="0" eb="2">
      <t>シュウセイ</t>
    </rPh>
    <phoneticPr fontId="1"/>
  </si>
  <si>
    <t>：　既存居室（保育室以外の居室）を利用し、
　　別事業用として区切る</t>
    <rPh sb="32" eb="33">
      <t>キ</t>
    </rPh>
    <phoneticPr fontId="1"/>
  </si>
  <si>
    <t>実施予定場所の現状用途についてご回答ください</t>
    <phoneticPr fontId="1"/>
  </si>
  <si>
    <t>使用している関数</t>
    <rPh sb="0" eb="2">
      <t>シヨウ</t>
    </rPh>
    <rPh sb="6" eb="8">
      <t>カンスウ</t>
    </rPh>
    <phoneticPr fontId="1"/>
  </si>
  <si>
    <t>IF</t>
    <phoneticPr fontId="1"/>
  </si>
  <si>
    <t>IFS</t>
    <phoneticPr fontId="1"/>
  </si>
  <si>
    <t>AND</t>
    <phoneticPr fontId="1"/>
  </si>
  <si>
    <t>OR</t>
    <phoneticPr fontId="1"/>
  </si>
  <si>
    <t>INDEX</t>
    <phoneticPr fontId="1"/>
  </si>
  <si>
    <t>TODAY</t>
    <phoneticPr fontId="1"/>
  </si>
  <si>
    <t>使用なし</t>
    <rPh sb="0" eb="2">
      <t>シヨウ</t>
    </rPh>
    <phoneticPr fontId="1"/>
  </si>
  <si>
    <t>COUNTIF</t>
    <phoneticPr fontId="1"/>
  </si>
  <si>
    <t>COUNTIFS</t>
    <phoneticPr fontId="1"/>
  </si>
  <si>
    <t>DAY</t>
    <phoneticPr fontId="1"/>
  </si>
  <si>
    <t>DATE</t>
    <phoneticPr fontId="1"/>
  </si>
  <si>
    <t>DAYS</t>
    <phoneticPr fontId="1"/>
  </si>
  <si>
    <t>FILTER</t>
    <phoneticPr fontId="1"/>
  </si>
  <si>
    <t>FIND</t>
    <phoneticPr fontId="1"/>
  </si>
  <si>
    <t>②結果入力：P284など</t>
    <rPh sb="1" eb="5">
      <t>ケッカニュウリョク</t>
    </rPh>
    <phoneticPr fontId="1"/>
  </si>
  <si>
    <t>①、S①、②</t>
    <phoneticPr fontId="1"/>
  </si>
  <si>
    <t>IFERROR</t>
    <phoneticPr fontId="1"/>
  </si>
  <si>
    <t>S①、②</t>
    <phoneticPr fontId="1"/>
  </si>
  <si>
    <t>INDIRECT</t>
    <phoneticPr fontId="1"/>
  </si>
  <si>
    <t>LEFT</t>
    <phoneticPr fontId="1"/>
  </si>
  <si>
    <t>②結果入力：K284など</t>
    <rPh sb="1" eb="5">
      <t>ケッカニュウリョク</t>
    </rPh>
    <phoneticPr fontId="1"/>
  </si>
  <si>
    <t>MATCH</t>
    <phoneticPr fontId="1"/>
  </si>
  <si>
    <t>①、②</t>
    <phoneticPr fontId="1"/>
  </si>
  <si>
    <t>MEDIAN</t>
    <phoneticPr fontId="1"/>
  </si>
  <si>
    <t>MID</t>
    <phoneticPr fontId="1"/>
  </si>
  <si>
    <t>SEARCH</t>
    <phoneticPr fontId="1"/>
  </si>
  <si>
    <t>SUBSTITUTE</t>
    <phoneticPr fontId="1"/>
  </si>
  <si>
    <t>SUBTOTAL</t>
    <phoneticPr fontId="1"/>
  </si>
  <si>
    <t>SUM</t>
    <phoneticPr fontId="1"/>
  </si>
  <si>
    <t>SUMIF</t>
    <phoneticPr fontId="1"/>
  </si>
  <si>
    <t>SUMIFS</t>
    <phoneticPr fontId="1"/>
  </si>
  <si>
    <t>TEXT</t>
    <phoneticPr fontId="1"/>
  </si>
  <si>
    <t>①：K16、②：F437</t>
    <phoneticPr fontId="1"/>
  </si>
  <si>
    <t>②</t>
    <phoneticPr fontId="1"/>
  </si>
  <si>
    <t>枝込</t>
    <rPh sb="0" eb="1">
      <t>エダ</t>
    </rPh>
    <rPh sb="1" eb="2">
      <t>コ</t>
    </rPh>
    <phoneticPr fontId="1"/>
  </si>
  <si>
    <t>大項目</t>
    <rPh sb="0" eb="3">
      <t>ダイコウモク</t>
    </rPh>
    <phoneticPr fontId="1"/>
  </si>
  <si>
    <t>該当</t>
    <rPh sb="0" eb="2">
      <t>ガイトウ</t>
    </rPh>
    <phoneticPr fontId="1"/>
  </si>
  <si>
    <t>【①基本事項】が未回答です。</t>
    <rPh sb="2" eb="6">
      <t>キホンジコウ</t>
    </rPh>
    <rPh sb="8" eb="11">
      <t>ミカイトウ</t>
    </rPh>
    <phoneticPr fontId="1"/>
  </si>
  <si>
    <t>(令和8年10月22日版)</t>
    <phoneticPr fontId="1"/>
  </si>
  <si>
    <t>リンク</t>
    <phoneticPr fontId="1"/>
  </si>
  <si>
    <t>「 場所の移動 」の例：リンク先へ　➡</t>
    <rPh sb="2" eb="4">
      <t>バショ</t>
    </rPh>
    <rPh sb="10" eb="11">
      <t>レイ</t>
    </rPh>
    <rPh sb="15" eb="16">
      <t>サキ</t>
    </rPh>
    <phoneticPr fontId="1"/>
  </si>
  <si>
    <t>「 床面積・出入口・部屋形状 」の例：リンク先へ　➡</t>
    <rPh sb="2" eb="3">
      <t>ユカ</t>
    </rPh>
    <rPh sb="3" eb="5">
      <t>メンセキ</t>
    </rPh>
    <rPh sb="6" eb="9">
      <t>デイリグチ</t>
    </rPh>
    <rPh sb="10" eb="12">
      <t>ヘヤ</t>
    </rPh>
    <rPh sb="12" eb="14">
      <t>ケイジョウ</t>
    </rPh>
    <phoneticPr fontId="1"/>
  </si>
  <si>
    <t>K0A0B0</t>
    <phoneticPr fontId="1"/>
  </si>
  <si>
    <t>2つのシート両方の提出が必要です。
必要に応じて【建築整備内容の法令・基準チェックシート】
（令和8年10月22日版）（別ファイル、リンク先参照）が必要になる場合があります。</t>
    <rPh sb="6" eb="8">
      <t>リョウホウ</t>
    </rPh>
    <rPh sb="74" eb="76">
      <t>ヒツヨウ</t>
    </rPh>
    <rPh sb="79" eb="81">
      <t>バアイ</t>
    </rPh>
    <phoneticPr fontId="1"/>
  </si>
  <si>
    <t>入力してください</t>
    <phoneticPr fontId="1"/>
  </si>
  <si>
    <t>本申請に関わった建築士の氏名・建築士資格の種類・登録番号及び設計事務所名を下記の記入欄に記載してください。</t>
    <rPh sb="0" eb="1">
      <t>ホン</t>
    </rPh>
    <phoneticPr fontId="1"/>
  </si>
  <si>
    <t>現在ある洗面・手洗・授乳室・衛生機器を無くす場合、自治体の保育課もしくは保健所の確認が必要な場合があります。
保育課もしくは保健所と協議を行い、下記の記入欄に記載してください。</t>
    <rPh sb="4" eb="6">
      <t>センメン</t>
    </rPh>
    <rPh sb="7" eb="9">
      <t>テアライ</t>
    </rPh>
    <rPh sb="10" eb="13">
      <t>ジュニュウシツ</t>
    </rPh>
    <rPh sb="14" eb="16">
      <t>エイセイ</t>
    </rPh>
    <rPh sb="16" eb="18">
      <t>キキ</t>
    </rPh>
    <rPh sb="19" eb="20">
      <t>ナ</t>
    </rPh>
    <rPh sb="22" eb="24">
      <t>バアイ</t>
    </rPh>
    <rPh sb="25" eb="28">
      <t>ジチタイ</t>
    </rPh>
    <rPh sb="29" eb="32">
      <t>ホイクカ</t>
    </rPh>
    <rPh sb="36" eb="39">
      <t>ホケンジョ</t>
    </rPh>
    <rPh sb="40" eb="42">
      <t>カクニン</t>
    </rPh>
    <rPh sb="43" eb="45">
      <t>ヒツヨウ</t>
    </rPh>
    <rPh sb="46" eb="48">
      <t>バアイ</t>
    </rPh>
    <rPh sb="55" eb="58">
      <t>ホイクカ</t>
    </rPh>
    <rPh sb="62" eb="65">
      <t>ホケンジョ</t>
    </rPh>
    <rPh sb="66" eb="68">
      <t>キョウギ</t>
    </rPh>
    <rPh sb="69" eb="70">
      <t>オコナ</t>
    </rPh>
    <rPh sb="79" eb="81">
      <t>キサイ</t>
    </rPh>
    <phoneticPr fontId="28"/>
  </si>
  <si>
    <t>年齢別の定員内訳変更に伴って間仕切りを変えるなどの工事を伴う場合などは、図面を作成のうえ、計画内容について協会の審査が必要です。
特にこれまで保育室として利用していなかったスペースを利用する場合は、採光・換気等や114条区画等の法規制の他、室内の断熱や仕上げもご検討いただき、子どもの安心と安全に十分配慮した計画としてください。</t>
    <phoneticPr fontId="1"/>
  </si>
  <si>
    <t>↑大項目未回答数（最大8）</t>
    <rPh sb="1" eb="4">
      <t>ダイコウモク</t>
    </rPh>
    <rPh sb="4" eb="7">
      <t>ミカイトウ</t>
    </rPh>
    <rPh sb="7" eb="8">
      <t>スウ</t>
    </rPh>
    <rPh sb="9" eb="11">
      <t>サイダイ</t>
    </rPh>
    <phoneticPr fontId="1"/>
  </si>
  <si>
    <t>①基本事項入力</t>
    <rPh sb="1" eb="5">
      <t>キホンジコウ</t>
    </rPh>
    <rPh sb="5" eb="7">
      <t>ニュウリョク</t>
    </rPh>
    <phoneticPr fontId="1"/>
  </si>
  <si>
    <t>②結果入力</t>
    <rPh sb="1" eb="3">
      <t>ケッカ</t>
    </rPh>
    <rPh sb="3" eb="5">
      <t>ニュウリョク</t>
    </rPh>
    <phoneticPr fontId="1"/>
  </si>
  <si>
    <t>①大項目未回答　8</t>
    <rPh sb="1" eb="4">
      <t>ダイコウモク</t>
    </rPh>
    <rPh sb="4" eb="7">
      <t>ミカイトウ</t>
    </rPh>
    <phoneticPr fontId="1"/>
  </si>
  <si>
    <t>回答数</t>
    <rPh sb="0" eb="2">
      <t>カイトウ</t>
    </rPh>
    <rPh sb="2" eb="3">
      <t>スウ</t>
    </rPh>
    <phoneticPr fontId="1"/>
  </si>
  <si>
    <t>列1</t>
    <phoneticPr fontId="1"/>
  </si>
  <si>
    <t>①枝 回答</t>
    <rPh sb="1" eb="2">
      <t>エダ</t>
    </rPh>
    <rPh sb="3" eb="5">
      <t>カイトウ</t>
    </rPh>
    <phoneticPr fontId="1"/>
  </si>
  <si>
    <t>非該当</t>
    <phoneticPr fontId="1"/>
  </si>
  <si>
    <t>【A】収容人員は増えるが、消防と協議した結果、消防設備や防火管理者の選任に変更はない。以下にその協議内容を記載</t>
    <rPh sb="3" eb="5">
      <t>シュウヨウ</t>
    </rPh>
    <rPh sb="5" eb="7">
      <t>ジンイン</t>
    </rPh>
    <rPh sb="8" eb="9">
      <t>フ</t>
    </rPh>
    <rPh sb="13" eb="15">
      <t>ショウボウ</t>
    </rPh>
    <rPh sb="16" eb="18">
      <t>キョウギ</t>
    </rPh>
    <rPh sb="20" eb="22">
      <t>ケッカ</t>
    </rPh>
    <rPh sb="23" eb="27">
      <t>ショウボウセツビ</t>
    </rPh>
    <rPh sb="28" eb="33">
      <t>ボウカカンリシャ</t>
    </rPh>
    <rPh sb="34" eb="36">
      <t>センニン</t>
    </rPh>
    <rPh sb="37" eb="39">
      <t>ヘンコウ</t>
    </rPh>
    <rPh sb="43" eb="45">
      <t>イカ</t>
    </rPh>
    <rPh sb="48" eb="50">
      <t>キョウギ</t>
    </rPh>
    <rPh sb="50" eb="52">
      <t>ナイヨウ</t>
    </rPh>
    <rPh sb="53" eb="55">
      <t>キサイ</t>
    </rPh>
    <phoneticPr fontId="1"/>
  </si>
  <si>
    <t>【A】消防と協議した結果、以下にその協議内容を記載</t>
    <rPh sb="3" eb="5">
      <t>ショウボウ</t>
    </rPh>
    <rPh sb="6" eb="8">
      <t>キョウギ</t>
    </rPh>
    <rPh sb="10" eb="12">
      <t>ケッカ</t>
    </rPh>
    <rPh sb="13" eb="15">
      <t>イカ</t>
    </rPh>
    <rPh sb="18" eb="20">
      <t>キョウギ</t>
    </rPh>
    <rPh sb="20" eb="22">
      <t>ナイヨウ</t>
    </rPh>
    <rPh sb="23" eb="25">
      <t>キサイ</t>
    </rPh>
    <phoneticPr fontId="1"/>
  </si>
  <si>
    <r>
      <t>　あなたの変更したい事項は</t>
    </r>
    <r>
      <rPr>
        <b/>
        <u/>
        <sz val="9"/>
        <color theme="1"/>
        <rFont val="游ゴシック"/>
        <family val="3"/>
        <charset val="128"/>
        <scheme val="minor"/>
      </rPr>
      <t>次の通り</t>
    </r>
    <r>
      <rPr>
        <b/>
        <sz val="9"/>
        <color theme="1"/>
        <rFont val="游ゴシック"/>
        <family val="3"/>
        <charset val="128"/>
        <scheme val="minor"/>
      </rPr>
      <t>です
　間違っている場合は【①基本事項】に戻り見直してください</t>
    </r>
    <rPh sb="5" eb="7">
      <t>ヘンコウ</t>
    </rPh>
    <rPh sb="10" eb="12">
      <t>ジコウ</t>
    </rPh>
    <rPh sb="13" eb="14">
      <t>ツギ</t>
    </rPh>
    <rPh sb="15" eb="16">
      <t>トオ</t>
    </rPh>
    <rPh sb="21" eb="23">
      <t>マチガ</t>
    </rPh>
    <rPh sb="27" eb="29">
      <t>バアイ</t>
    </rPh>
    <rPh sb="32" eb="36">
      <t>キホンジコウ</t>
    </rPh>
    <rPh sb="38" eb="39">
      <t>モド</t>
    </rPh>
    <rPh sb="40" eb="42">
      <t>ミナオ</t>
    </rPh>
    <phoneticPr fontId="1"/>
  </si>
  <si>
    <t>【A】整備費の助成を受けて整備した地域交流スペースを別の用途で利用するため、返還の要否について協会と協議する</t>
    <rPh sb="10" eb="11">
      <t>ウ</t>
    </rPh>
    <rPh sb="13" eb="15">
      <t>セイビ</t>
    </rPh>
    <rPh sb="17" eb="19">
      <t>チイキ</t>
    </rPh>
    <rPh sb="19" eb="21">
      <t>コウリュウ</t>
    </rPh>
    <rPh sb="26" eb="27">
      <t>ベツ</t>
    </rPh>
    <rPh sb="28" eb="30">
      <t>ヨウト</t>
    </rPh>
    <rPh sb="31" eb="33">
      <t>リヨウ</t>
    </rPh>
    <rPh sb="41" eb="43">
      <t>ヨウヒ</t>
    </rPh>
    <rPh sb="47" eb="49">
      <t>キョウカイ</t>
    </rPh>
    <rPh sb="50" eb="52">
      <t>キョウギ</t>
    </rPh>
    <phoneticPr fontId="1"/>
  </si>
  <si>
    <t>病児保育事業や一時預かり事業を新しく始める場合など、「児童・スタッフを含めた収容人数」が増える場合は消防設備や防火管理者の要件に変更が生じる可能性があります。「収容人員」の用語解説は『建築関連資料集  事業計画申請用（令和8年10月22日版）』 P 13 を参照ください。
消防法上の用途や既存の消防設備によって対応が異なるため、防火対象物使用開始届、現況平面図および計画平面図にて消防と協議し、協議内容を下記の記入欄内に記載してください。</t>
    <rPh sb="80" eb="82">
      <t>シュウヨウ</t>
    </rPh>
    <rPh sb="82" eb="84">
      <t>ジンイン</t>
    </rPh>
    <rPh sb="209" eb="210">
      <t>ナイ</t>
    </rPh>
    <phoneticPr fontId="28"/>
  </si>
  <si>
    <t>【B】収容人員が増えたため消防と協議した結果、消防設備や防火管理者の選任に変更が必要なことが判明した。
　　　以下にその協議内容を記載</t>
    <rPh sb="5" eb="7">
      <t>ジンイン</t>
    </rPh>
    <rPh sb="34" eb="36">
      <t>センニン</t>
    </rPh>
    <rPh sb="46" eb="48">
      <t>ハンメイ</t>
    </rPh>
    <rPh sb="60" eb="62">
      <t>キョウギ</t>
    </rPh>
    <rPh sb="65" eb="67">
      <t>キサイ</t>
    </rPh>
    <phoneticPr fontId="1"/>
  </si>
  <si>
    <t>保育課（認可外保育施設の届出先）に、施設整備内容について説明し、問題ないことを確認済みである</t>
    <rPh sb="0" eb="2">
      <t>ホイク</t>
    </rPh>
    <rPh sb="2" eb="3">
      <t>カ</t>
    </rPh>
    <rPh sb="4" eb="6">
      <t>ニンカ</t>
    </rPh>
    <rPh sb="6" eb="7">
      <t>ガイ</t>
    </rPh>
    <rPh sb="7" eb="9">
      <t>ホイク</t>
    </rPh>
    <rPh sb="9" eb="11">
      <t>シセツ</t>
    </rPh>
    <rPh sb="18" eb="20">
      <t>シセツ</t>
    </rPh>
    <rPh sb="20" eb="22">
      <t>セイビ</t>
    </rPh>
    <rPh sb="22" eb="24">
      <t>ナイヨウ</t>
    </rPh>
    <rPh sb="27" eb="29">
      <t>セツメイ</t>
    </rPh>
    <rPh sb="32" eb="34">
      <t>モンダイ</t>
    </rPh>
    <rPh sb="39" eb="41">
      <t>カクニン</t>
    </rPh>
    <rPh sb="41" eb="42">
      <t>ズ</t>
    </rPh>
    <phoneticPr fontId="28"/>
  </si>
  <si>
    <t>・工事に対する助成金の加算等はございません。
・原則として増築、増床、改修等にかかる工事費は自己負担となり、運営費等から支出することはできません。
・過年度の積立金を使用して工事を行う場合、その支出が運営費等の対象として認められるか否かについては、完了報告に
　て審査いたします。なお、書類等の提出を求めることがありますのでご承知おきください。</t>
    <rPh sb="1" eb="3">
      <t>コウジ</t>
    </rPh>
    <rPh sb="4" eb="5">
      <t>タイ</t>
    </rPh>
    <rPh sb="7" eb="10">
      <t>ジョセイキン</t>
    </rPh>
    <rPh sb="11" eb="14">
      <t>カサントウ</t>
    </rPh>
    <rPh sb="97" eb="99">
      <t>シシュツ</t>
    </rPh>
    <rPh sb="110" eb="111">
      <t>ミト</t>
    </rPh>
    <phoneticPr fontId="1"/>
  </si>
  <si>
    <t>工事にかかる費用について運営費から支出することができないことを理解した</t>
    <rPh sb="0" eb="2">
      <t>コウジ</t>
    </rPh>
    <rPh sb="6" eb="8">
      <t>ヒヨウ</t>
    </rPh>
    <rPh sb="12" eb="14">
      <t>ウンエイ</t>
    </rPh>
    <rPh sb="14" eb="15">
      <t>ヒ</t>
    </rPh>
    <rPh sb="17" eb="19">
      <t>シシュツ</t>
    </rPh>
    <rPh sb="31" eb="33">
      <t>リカイ</t>
    </rPh>
    <phoneticPr fontId="28"/>
  </si>
  <si>
    <t>新たに保育室を設置する場合、年齢別の定員内訳を変更する場合、年齢別スペースの仕切り方を変更する場合などには、保育室の定員に対して必要な有効面積を確保しているか確認してください。
「有効面積の算定図・算定表」の作成や算定方法、除外面積となる家具等については『建築関連資料集  事業計画申請用（令和8年10月22日版）』 P4～6 をご参照ください。なお、有効面積算定については上記の算定に加え、認可外保育施設の届出先である自治体の保育課等の指導を満たす必要があります。</t>
    <rPh sb="54" eb="56">
      <t>ホイク</t>
    </rPh>
    <rPh sb="56" eb="57">
      <t>シツ</t>
    </rPh>
    <rPh sb="58" eb="60">
      <t>テイイn</t>
    </rPh>
    <rPh sb="67" eb="69">
      <t>ユウコウ</t>
    </rPh>
    <rPh sb="90" eb="92">
      <t>ユウコ</t>
    </rPh>
    <rPh sb="92" eb="94">
      <t>m</t>
    </rPh>
    <rPh sb="95" eb="111">
      <t>サンテイ</t>
    </rPh>
    <rPh sb="112" eb="114">
      <t>ジョガイ</t>
    </rPh>
    <rPh sb="114" eb="116">
      <t>メンセキ</t>
    </rPh>
    <rPh sb="119" eb="122">
      <t>カグトウ</t>
    </rPh>
    <rPh sb="166" eb="168">
      <t>サンショウ</t>
    </rPh>
    <rPh sb="187" eb="189">
      <t>ジョウキ</t>
    </rPh>
    <rPh sb="190" eb="192">
      <t>サンテイ</t>
    </rPh>
    <rPh sb="193" eb="194">
      <t>クワ</t>
    </rPh>
    <rPh sb="210" eb="213">
      <t>ジチタイ</t>
    </rPh>
    <rPh sb="217" eb="218">
      <t>ナド</t>
    </rPh>
    <rPh sb="219" eb="221">
      <t>シドウ</t>
    </rPh>
    <phoneticPr fontId="28"/>
  </si>
  <si>
    <t>保育室の防火上主要な間仕切壁は、建築基準法施行令114条2項により、原則として準耐火構造等の制約を受けることになります。また、建物の構造、用途により、その他の防火区画（同法令112条）が必要となる場合もあります。
部屋の配置に変更がある場合は、自治体の建築指導課等へ計画平面図を提示のうえ協議を行い、協議内容を下記の記入欄内に記載してください。また、区画の変更が不要である場合等、協議不要と判断した場合は、原則として、その判断根拠を有資格者（建築士）が記載してください。
『建築関連資料集  事業計画申請用（令和8年10月22日版）』 P7 に記載されているように、専門性が高い部分については、児童・スタッフの安全面から有資格者（建築士）に相談いただくことをお勧めします。</t>
    <rPh sb="161" eb="162">
      <t>ナイ</t>
    </rPh>
    <phoneticPr fontId="43"/>
  </si>
  <si>
    <t>保育室の位置、部屋の大きさ、出入口位置に変更がある場合等には避難経路・歩行距離について計画平面図を提示のうえ自治体の保育課・建築指導課、消防と協議を行い、協議内容を下記の記入欄に記載してください。また、協議不要と判断した場合は、原則として、その判断根拠を有資格者（建築士）が記載してください。
避難経路・歩行距離については専門性が高く、児童・スタッフの安全面から有資格者（建築士）に相談いただくことをお勧めします。図面記載方法は『建築関連資料集  事業計画申請用（令和8年10月22日版）』 P2～3 を、避難経路については、
同 P7 をご参照ください。</t>
    <rPh sb="253" eb="257">
      <t>ヒナンケイロ</t>
    </rPh>
    <rPh sb="264" eb="265">
      <t>ドウ</t>
    </rPh>
    <phoneticPr fontId="28"/>
  </si>
  <si>
    <t>変更前の部屋の用途が保育室（遊戯室等子どもが使用する部屋も含む）以外の場合、保育室の採光・換気・排煙の必要値を満たしていない場合があります。基準を満たしていることを確認のため、図面に記載してください。
図面記載方法は『建築関連資料集 事業計画申請用（令和8年10月22日版）』 P2 を、採光・換気・排煙については、同 P7 をご参照ください。この項目は専門性が高く、児童・スタッフの安全面から有資格者（建築士）に相談いただくことをお勧めします。</t>
    <rPh sb="14" eb="17">
      <t>ユウギシツ</t>
    </rPh>
    <rPh sb="17" eb="18">
      <t>トウ</t>
    </rPh>
    <rPh sb="18" eb="19">
      <t>コ</t>
    </rPh>
    <rPh sb="22" eb="24">
      <t>シヨウ</t>
    </rPh>
    <rPh sb="26" eb="28">
      <t>ヘヤ</t>
    </rPh>
    <rPh sb="29" eb="30">
      <t>フク</t>
    </rPh>
    <rPh sb="158" eb="159">
      <t>ドウ</t>
    </rPh>
    <phoneticPr fontId="28"/>
  </si>
  <si>
    <t>感染防止の観点から、通常保育とは別の出入口があることが望ましいため、設置をご検討ください。
計画には『建築関連資料集 事業計画申請用（令和8年10月22日版）』 P8 、および『企業主導型保育事業運営ハンドブック』 「第7章 病児保育事業・一時預かり事業」 P3～23 をご参照ください。</t>
    <rPh sb="2" eb="4">
      <t>ボウシ</t>
    </rPh>
    <rPh sb="5" eb="7">
      <t>カンテン</t>
    </rPh>
    <rPh sb="18" eb="19">
      <t>デ</t>
    </rPh>
    <rPh sb="34" eb="36">
      <t>セッティ</t>
    </rPh>
    <rPh sb="46" eb="48">
      <t>ケイカク</t>
    </rPh>
    <phoneticPr fontId="0"/>
  </si>
  <si>
    <t>感染予防の観点から、病児、病後児及び体調不良児対応型を行うスペースと他のエリアは、空気の流通のない形で仕切られている必要があります。
仕切り方の注意点等については『建築関連資料集  事業計画申請用（令和8年10月22日版）』 P8～9、P11 、および『企業主導型保育事業運営ハンドブック』 「第7章 病児保育事業・一時預かり事業」の関連ページをご確認ください。</t>
    <rPh sb="5" eb="7">
      <t>カンテン</t>
    </rPh>
    <rPh sb="10" eb="12">
      <t>ビョウジ</t>
    </rPh>
    <rPh sb="13" eb="16">
      <t>ビョウゴジ</t>
    </rPh>
    <rPh sb="16" eb="17">
      <t>オヨ</t>
    </rPh>
    <rPh sb="18" eb="20">
      <t>タイチョウ</t>
    </rPh>
    <rPh sb="20" eb="22">
      <t>フリョウ</t>
    </rPh>
    <rPh sb="22" eb="23">
      <t>ジ</t>
    </rPh>
    <rPh sb="23" eb="26">
      <t>タイオウガタ</t>
    </rPh>
    <rPh sb="27" eb="28">
      <t>オコナ</t>
    </rPh>
    <rPh sb="34" eb="35">
      <t>タ</t>
    </rPh>
    <rPh sb="41" eb="43">
      <t>クウキ</t>
    </rPh>
    <rPh sb="44" eb="46">
      <t>リュウツウ</t>
    </rPh>
    <rPh sb="49" eb="50">
      <t>カタチ</t>
    </rPh>
    <rPh sb="51" eb="53">
      <t>シキ</t>
    </rPh>
    <rPh sb="58" eb="60">
      <t>ヒツヨウ</t>
    </rPh>
    <rPh sb="67" eb="69">
      <t>シキ</t>
    </rPh>
    <rPh sb="70" eb="71">
      <t>カタ</t>
    </rPh>
    <rPh sb="72" eb="75">
      <t>チュウイテン</t>
    </rPh>
    <rPh sb="75" eb="76">
      <t>トウ</t>
    </rPh>
    <rPh sb="174" eb="176">
      <t>カクニン</t>
    </rPh>
    <phoneticPr fontId="28"/>
  </si>
  <si>
    <t>体調不良児対応型を行うスペースは、安静（コピー機や事務室入口の近傍等は不適）とプライバシーが確保され、地震時の安全性（棚からの物の落下防止等）に配慮されている必要があります。これらの配慮が適切になされていることを工事完了後の写真で確認し、是正を求めることがあります。
仕切り方の注意点等については『建築関連資料集  事業計画申請用（令和8年10月22日版）』 P9 、および『企業主導型保育事業運営ハンドブック』 「第7章 病児保育事業・一時預かり事業」  P12～13 をご確認ください。</t>
    <rPh sb="9" eb="10">
      <t>オコナ</t>
    </rPh>
    <rPh sb="17" eb="19">
      <t>アンセイ</t>
    </rPh>
    <rPh sb="25" eb="28">
      <t>ジムシツ</t>
    </rPh>
    <rPh sb="28" eb="30">
      <t>イリグチ</t>
    </rPh>
    <rPh sb="33" eb="34">
      <t>ナド</t>
    </rPh>
    <rPh sb="35" eb="37">
      <t>フテキ</t>
    </rPh>
    <rPh sb="46" eb="48">
      <t>カクホ</t>
    </rPh>
    <rPh sb="51" eb="54">
      <t>ジシンジ</t>
    </rPh>
    <rPh sb="55" eb="58">
      <t>アンゼンセイ</t>
    </rPh>
    <rPh sb="59" eb="60">
      <t>タナ</t>
    </rPh>
    <rPh sb="63" eb="64">
      <t>モノ</t>
    </rPh>
    <rPh sb="65" eb="69">
      <t>ラッカボウシ</t>
    </rPh>
    <rPh sb="69" eb="70">
      <t>トウ</t>
    </rPh>
    <rPh sb="72" eb="74">
      <t>ハイリョ</t>
    </rPh>
    <rPh sb="79" eb="81">
      <t>ヒツヨウ</t>
    </rPh>
    <rPh sb="91" eb="93">
      <t>ハイリョ</t>
    </rPh>
    <rPh sb="94" eb="96">
      <t>テキセツ</t>
    </rPh>
    <rPh sb="106" eb="108">
      <t>コウジ</t>
    </rPh>
    <rPh sb="108" eb="111">
      <t>カンリョウゴ</t>
    </rPh>
    <rPh sb="112" eb="114">
      <t>シャシン</t>
    </rPh>
    <rPh sb="115" eb="117">
      <t>カクニン</t>
    </rPh>
    <rPh sb="119" eb="121">
      <t>ゼセイ</t>
    </rPh>
    <rPh sb="122" eb="123">
      <t>モト</t>
    </rPh>
    <phoneticPr fontId="28"/>
  </si>
  <si>
    <t>事務室内の余裕スペース等を活用して体調不良児対応型を行う場合には、事務室を保育室や廊下等と仕切り、空気の流通がないよう密閉した空間とする必要があります。
（事務室に受付カウンターがある場合は開閉できる窓や扉を設置する必要があります。）
仕切り方の注意点等については『建築関連資料集  事業計画申請用（令和8年10月22日版）』 P9 、および『企業主導型保育事業運営ハンドブック』 「第7章 病児保育事業・一時預かり事業」 P12～13 をご確認ください。</t>
    <rPh sb="22" eb="25">
      <t>タイオウガタ</t>
    </rPh>
    <rPh sb="33" eb="36">
      <t>ジムシツ</t>
    </rPh>
    <rPh sb="37" eb="40">
      <t>ホイクシツ</t>
    </rPh>
    <rPh sb="41" eb="44">
      <t>ロウカナド</t>
    </rPh>
    <rPh sb="45" eb="47">
      <t>シキ</t>
    </rPh>
    <rPh sb="49" eb="51">
      <t>クウキ</t>
    </rPh>
    <rPh sb="52" eb="54">
      <t>リュウツウ</t>
    </rPh>
    <rPh sb="59" eb="61">
      <t>ミッペイ</t>
    </rPh>
    <rPh sb="63" eb="65">
      <t>クウカン</t>
    </rPh>
    <rPh sb="68" eb="70">
      <t>ヒツヨウ</t>
    </rPh>
    <rPh sb="78" eb="81">
      <t>ジムシツ</t>
    </rPh>
    <rPh sb="82" eb="84">
      <t>ウケツケ</t>
    </rPh>
    <rPh sb="92" eb="94">
      <t>バアイ</t>
    </rPh>
    <rPh sb="95" eb="97">
      <t>カイヘイ</t>
    </rPh>
    <rPh sb="100" eb="101">
      <t>マド</t>
    </rPh>
    <rPh sb="102" eb="103">
      <t>トビラ</t>
    </rPh>
    <rPh sb="104" eb="106">
      <t>セッチ</t>
    </rPh>
    <rPh sb="108" eb="110">
      <t>ヒツヨウ</t>
    </rPh>
    <rPh sb="221" eb="223">
      <t>カクニン</t>
    </rPh>
    <phoneticPr fontId="28"/>
  </si>
  <si>
    <t>病児・病後児対応型の保育室には、保育室とは別に安静室（観察室）の設置が必要となります。
安静室はベッド脇で大人が介助できるスペースを確保したうえで、安静とプライバシーが確保された環境で休められるように計画してください。
設置基準については『企業主導型保育事業運営ハンドブック』 「第7章 病児保育事業・一時預かり事業」  P9～11、および『建築関連資料集  事業計画申請用（令和8年10月22日版）』 P8 をご確認ください。</t>
    <rPh sb="0" eb="2">
      <t>ビョウジ</t>
    </rPh>
    <rPh sb="3" eb="5">
      <t>ビョウゴ</t>
    </rPh>
    <rPh sb="5" eb="6">
      <t>ジ</t>
    </rPh>
    <rPh sb="6" eb="8">
      <t>タイオウ</t>
    </rPh>
    <rPh sb="8" eb="9">
      <t>ガタ</t>
    </rPh>
    <rPh sb="10" eb="13">
      <t>ホイクシツ</t>
    </rPh>
    <rPh sb="16" eb="19">
      <t>ホイクシツ</t>
    </rPh>
    <rPh sb="27" eb="30">
      <t>カンサツシツ</t>
    </rPh>
    <phoneticPr fontId="28"/>
  </si>
  <si>
    <t>病児・病後児対応型の保育室には、保育室とは別に安静室（観察室）の設置が必要となります。
定員１名の病児対応型もしくは定員１名の病後児対応型の場合に限り、保育室の一角をカーテンなどで区切り、安静にできるスペースを確保することを条件に、保育室と安静室を同一の部屋に設けることができます。
設置基準については『企業主導型保育事業運営ハンドブック』 「第7章 病児保育事業・一時預かり事業」 P9～11 、および『建築関連資料集  事業計画申請用（令和8年10月22日版）』 P8 をご確認ください。</t>
    <rPh sb="0" eb="2">
      <t>ビョウジ</t>
    </rPh>
    <rPh sb="3" eb="5">
      <t>ビョウゴ</t>
    </rPh>
    <rPh sb="5" eb="6">
      <t>ジ</t>
    </rPh>
    <rPh sb="6" eb="8">
      <t>タイオウ</t>
    </rPh>
    <rPh sb="8" eb="9">
      <t>ガタ</t>
    </rPh>
    <rPh sb="10" eb="13">
      <t>ホイクシツ</t>
    </rPh>
    <rPh sb="16" eb="19">
      <t>ホイクシツ</t>
    </rPh>
    <rPh sb="27" eb="30">
      <t>カンサツシツ</t>
    </rPh>
    <rPh sb="44" eb="46">
      <t>テイイン</t>
    </rPh>
    <rPh sb="47" eb="48">
      <t>メイ</t>
    </rPh>
    <rPh sb="58" eb="60">
      <t>テイイン</t>
    </rPh>
    <rPh sb="61" eb="62">
      <t>メイ</t>
    </rPh>
    <rPh sb="70" eb="72">
      <t>バアイ</t>
    </rPh>
    <rPh sb="73" eb="74">
      <t>カギ</t>
    </rPh>
    <rPh sb="76" eb="79">
      <t>ホイクシツ</t>
    </rPh>
    <rPh sb="80" eb="82">
      <t>イッカク</t>
    </rPh>
    <rPh sb="90" eb="92">
      <t>クギ</t>
    </rPh>
    <rPh sb="94" eb="96">
      <t>アンセイ</t>
    </rPh>
    <rPh sb="105" eb="107">
      <t>カクホ</t>
    </rPh>
    <rPh sb="112" eb="114">
      <t>ジョウケン</t>
    </rPh>
    <rPh sb="116" eb="119">
      <t>ホイクシツ</t>
    </rPh>
    <rPh sb="120" eb="123">
      <t>アンセイシツ</t>
    </rPh>
    <rPh sb="124" eb="126">
      <t>ドウイツ</t>
    </rPh>
    <rPh sb="127" eb="129">
      <t>ヘヤ</t>
    </rPh>
    <rPh sb="130" eb="131">
      <t>モウ</t>
    </rPh>
    <phoneticPr fontId="28"/>
  </si>
  <si>
    <t>自治体の定める設置基準を確認し、その資料を協会に送付する</t>
    <rPh sb="0" eb="3">
      <t>ジチタイ</t>
    </rPh>
    <rPh sb="4" eb="5">
      <t>サダ</t>
    </rPh>
    <rPh sb="7" eb="11">
      <t>セッチキジュン</t>
    </rPh>
    <rPh sb="12" eb="14">
      <t>カクニン</t>
    </rPh>
    <rPh sb="18" eb="20">
      <t>シリョウ</t>
    </rPh>
    <rPh sb="21" eb="23">
      <t>キョウカイ</t>
    </rPh>
    <rPh sb="24" eb="26">
      <t>ソウフ</t>
    </rPh>
    <phoneticPr fontId="1"/>
  </si>
  <si>
    <t>自治体の定める設置基準を確認し、その資料を協会に送付する</t>
    <phoneticPr fontId="1"/>
  </si>
  <si>
    <t>入力は必須ではありませんが、具体的な計画や悩まれていることなどの記載があると審査を迅速に進めやすくなります</t>
    <rPh sb="0" eb="2">
      <t>ニュウリョク</t>
    </rPh>
    <rPh sb="3" eb="5">
      <t>ヒッス</t>
    </rPh>
    <rPh sb="14" eb="17">
      <t>グタイテキ</t>
    </rPh>
    <rPh sb="18" eb="20">
      <t>ケイカク</t>
    </rPh>
    <rPh sb="21" eb="22">
      <t>ナヤ</t>
    </rPh>
    <rPh sb="32" eb="34">
      <t>キサイ</t>
    </rPh>
    <rPh sb="38" eb="40">
      <t>シンサ</t>
    </rPh>
    <rPh sb="41" eb="43">
      <t>ジンソク</t>
    </rPh>
    <rPh sb="44" eb="45">
      <t>スス</t>
    </rPh>
    <phoneticPr fontId="1"/>
  </si>
  <si>
    <t>感染防止の観点から、通常保育とは別のトイレがあることが望ましいため、設置をご検討ください。
計画には『建築関連資料集 事業計画申請用（令和8年10月22日版）』 P8 、および『企業主導型保育事業運営ハンドブック』「第7章 病児保育事業・一時預かり事業」 P3～23 をご参照ください。</t>
    <rPh sb="0" eb="2">
      <t>カンセn</t>
    </rPh>
    <rPh sb="2" eb="4">
      <t>ボウシ</t>
    </rPh>
    <rPh sb="5" eb="7">
      <t>カンテン</t>
    </rPh>
    <rPh sb="34" eb="36">
      <t>セッティ</t>
    </rPh>
    <phoneticPr fontId="28"/>
  </si>
  <si>
    <t>新たな保育室の設置、保育室位置の変更、保育室床面積の増加、保育室の分割などの場合は、法令に基づいて、採光・換気・排煙の計算を行い、基準を満たしていることを確認のうえ、図面に記載してください。
図面記載方法は『建築関連資料集 事業計画申請用（令和8年10月22日版）』 P2 を、採光・換気・排煙については、同 P7 
をご参照ください。この項目は専門性が高く、児童・スタッフの安全面から有資格者（建築士）に相談いただくことをお勧めします。</t>
    <rPh sb="141" eb="143">
      <t>カンキ</t>
    </rPh>
    <rPh sb="144" eb="146">
      <t>ハイエン</t>
    </rPh>
    <rPh sb="153" eb="154">
      <t>ドウ</t>
    </rPh>
    <phoneticPr fontId="28"/>
  </si>
  <si>
    <t>建築基準法上の居室に該当しない部屋（物入や倉庫、あるいは平均天井高さが2.1mに満たない室等）については、居室利用が難しい場合があります。特に保育室として利用する場合には、採光・換気等や114条区画等の法規制の他、室内の断熱や仕上げにも配慮いただく必要があります。自治体の建築指導課等へ計画平面図を提示のうえ協議を行い、協議内容を下記の記入欄内に記載してください。また協議不要と判断した場合は、原則として、その判断根拠を有資格者（建築士）が記載してください。
「居室」の用語解説は『建築関連資料集 事業計画申請用（令和8年10月22日版）』 P12 をご参照ください。</t>
    <rPh sb="171" eb="172">
      <t>ナイ</t>
    </rPh>
    <rPh sb="231" eb="233">
      <t>キョシツ</t>
    </rPh>
    <rPh sb="235" eb="237">
      <t>ヨウゴ</t>
    </rPh>
    <rPh sb="237" eb="239">
      <t>カイセツ</t>
    </rPh>
    <rPh sb="277" eb="279">
      <t>サンショウ</t>
    </rPh>
    <phoneticPr fontId="0"/>
  </si>
  <si>
    <t>事務室内の余裕スペース等を利用して体調不良児対応型を行う場合には、体調不良児が「安静を保つことができる横になれるスペース」と「看護する看護師のスペース」が必要です。ベッド脇で大人が介助できるスペースを確保したうえでカーテンなどの仕切りを設け、安静とプライバシーが確保された環境で身体を休められるように計画してください。
仕切り方の注意点等については『建築関連資料集  事業計画申請用（令和8年10月22日版）』 P9、P11 、および『企業主導型保育事業運営ハンドブック』 「第7章 病児保育事業・一時預かり事業」P12～13 をご確認ください。</t>
    <rPh sb="0" eb="4">
      <t>ジムシツナイ</t>
    </rPh>
    <rPh sb="11" eb="12">
      <t>トウ</t>
    </rPh>
    <rPh sb="13" eb="15">
      <t>リヨウ</t>
    </rPh>
    <rPh sb="33" eb="38">
      <t>タイチョウフリョウジ</t>
    </rPh>
    <rPh sb="40" eb="42">
      <t>アンセイ</t>
    </rPh>
    <rPh sb="43" eb="44">
      <t>タモ</t>
    </rPh>
    <rPh sb="51" eb="52">
      <t>ヨコ</t>
    </rPh>
    <rPh sb="63" eb="65">
      <t>カンゴ</t>
    </rPh>
    <rPh sb="67" eb="70">
      <t>カンゴシ</t>
    </rPh>
    <rPh sb="77" eb="79">
      <t>ヒツヨウ</t>
    </rPh>
    <rPh sb="85" eb="86">
      <t>ワキ</t>
    </rPh>
    <rPh sb="87" eb="89">
      <t>オトナ</t>
    </rPh>
    <rPh sb="118" eb="119">
      <t>モウ</t>
    </rPh>
    <rPh sb="121" eb="123">
      <t>アンセイ</t>
    </rPh>
    <rPh sb="131" eb="133">
      <t>カクホ</t>
    </rPh>
    <rPh sb="136" eb="138">
      <t>カンキョウ</t>
    </rPh>
    <rPh sb="139" eb="141">
      <t>カラダ</t>
    </rPh>
    <rPh sb="142" eb="143">
      <t>ヤス</t>
    </rPh>
    <rPh sb="150" eb="152">
      <t>ケイカク</t>
    </rPh>
    <rPh sb="266" eb="268">
      <t>カクニン</t>
    </rPh>
    <phoneticPr fontId="28"/>
  </si>
  <si>
    <t>今回の申請にあたり、建築関連法規の確認や資料作成に有資格者（建築士）は関わりましたか</t>
  </si>
  <si>
    <t>AQ1</t>
  </si>
  <si>
    <t>AQ1  を回答ください</t>
  </si>
  <si>
    <t>建築整備内容の法令・基準チェックシート1.2（令和8年10月22日版）を記載・提出した</t>
    <rPh sb="39" eb="41">
      <t>テイシュツ</t>
    </rPh>
    <phoneticPr fontId="0"/>
  </si>
  <si>
    <t>事業者情報に空欄があります。ご確認ください。</t>
    <rPh sb="0" eb="3">
      <t>ジギョウシャ</t>
    </rPh>
    <rPh sb="3" eb="5">
      <t>ジョウホウ</t>
    </rPh>
    <rPh sb="6" eb="8">
      <t>クウラン</t>
    </rPh>
    <rPh sb="15" eb="17">
      <t>カクニン</t>
    </rPh>
    <phoneticPr fontId="1"/>
  </si>
  <si>
    <t>※最初に以下の画面が表示されます。フィルター操作を行い該当項目の表示を行ってください。</t>
    <rPh sb="1" eb="3">
      <t>サイショ</t>
    </rPh>
    <rPh sb="4" eb="6">
      <t>イカ</t>
    </rPh>
    <rPh sb="7" eb="9">
      <t>ガメン</t>
    </rPh>
    <rPh sb="10" eb="12">
      <t>ヒョウジ</t>
    </rPh>
    <rPh sb="22" eb="24">
      <t>ソウサ</t>
    </rPh>
    <rPh sb="25" eb="26">
      <t>オコナ</t>
    </rPh>
    <rPh sb="27" eb="29">
      <t>ガイトウ</t>
    </rPh>
    <rPh sb="29" eb="31">
      <t>コウモク</t>
    </rPh>
    <rPh sb="32" eb="34">
      <t>ヒョウジ</t>
    </rPh>
    <rPh sb="35" eb="36">
      <t>オコナ</t>
    </rPh>
    <phoneticPr fontId="1"/>
  </si>
  <si>
    <r>
      <t>印刷提出【①基本事項】、【②結果入力】の回答が終わりましたら、２つ</t>
    </r>
    <r>
      <rPr>
        <b/>
        <sz val="22"/>
        <color rgb="FFFF0000"/>
        <rFont val="游ゴシック"/>
        <family val="3"/>
        <charset val="128"/>
        <scheme val="minor"/>
      </rPr>
      <t>のシートをPDF</t>
    </r>
    <r>
      <rPr>
        <b/>
        <sz val="22"/>
        <color theme="1"/>
        <rFont val="游ゴシック"/>
        <family val="3"/>
        <charset val="128"/>
        <scheme val="minor"/>
      </rPr>
      <t>にして提出してください</t>
    </r>
    <rPh sb="0" eb="4">
      <t>インサツテイシュツ</t>
    </rPh>
    <rPh sb="6" eb="8">
      <t>キホン</t>
    </rPh>
    <rPh sb="8" eb="10">
      <t>ジコウ</t>
    </rPh>
    <rPh sb="14" eb="16">
      <t>ケッカ</t>
    </rPh>
    <rPh sb="16" eb="18">
      <t>ニュウリョク</t>
    </rPh>
    <rPh sb="20" eb="22">
      <t>カイトウ</t>
    </rPh>
    <rPh sb="23" eb="24">
      <t>オ</t>
    </rPh>
    <rPh sb="44" eb="46">
      <t>テイシュツ</t>
    </rPh>
    <phoneticPr fontId="1"/>
  </si>
  <si>
    <t>「企業主導型保育事業運営ハンドブック　第7章　病児保育事業・一時預かり事業」</t>
    <rPh sb="1" eb="3">
      <t>キギョウ</t>
    </rPh>
    <rPh sb="3" eb="6">
      <t>シュドウガタ</t>
    </rPh>
    <rPh sb="6" eb="8">
      <t>ホイク</t>
    </rPh>
    <rPh sb="8" eb="10">
      <t>ジギョウ</t>
    </rPh>
    <rPh sb="10" eb="12">
      <t>ウンエイ</t>
    </rPh>
    <phoneticPr fontId="1"/>
  </si>
  <si>
    <t>「建築関連資料集　事業計画申請用（令和8年10月22日版）」</t>
    <phoneticPr fontId="1"/>
  </si>
  <si>
    <t>：　その他　固定家具等（別事業として安全に
　　配慮され永続的に区分されたものに限る）</t>
    <phoneticPr fontId="1"/>
  </si>
  <si>
    <t>避難経路、防火区画、採光等については専門性が高く、児童・スタッフの安全面にも関わるため、建築整備内容について不明点がある場合には有資格者（建築士）に相談いただくことをお勧めします。
建築関連資料の作成手段の選択：『建築関連資料集  事業計画申請用（令和8年10月22日版）』 P1 もご確認ください。</t>
    <rPh sb="0" eb="2">
      <t>ヒナン</t>
    </rPh>
    <rPh sb="2" eb="4">
      <t>ケイロ</t>
    </rPh>
    <rPh sb="5" eb="7">
      <t>ボウカ</t>
    </rPh>
    <rPh sb="7" eb="9">
      <t>クカク</t>
    </rPh>
    <rPh sb="10" eb="12">
      <t>サイコウ</t>
    </rPh>
    <rPh sb="12" eb="13">
      <t>トウ</t>
    </rPh>
    <rPh sb="38" eb="39">
      <t>カカ</t>
    </rPh>
    <rPh sb="44" eb="50">
      <t>ケンチクセイビナイヨウ</t>
    </rPh>
    <rPh sb="54" eb="57">
      <t>フメイテン</t>
    </rPh>
    <rPh sb="60" eb="62">
      <t>バアイ</t>
    </rPh>
    <rPh sb="64" eb="68">
      <t>ユウシカクシャ</t>
    </rPh>
    <phoneticPr fontId="28"/>
  </si>
  <si>
    <t>別途、『建築整備内容の法令・基準チェックシート1.2（令和8年10月22日版）』 をダウンロード頂き、記載のうえ、提出してください。</t>
    <rPh sb="0" eb="2">
      <t>ベット</t>
    </rPh>
    <rPh sb="48" eb="49">
      <t>イタダ</t>
    </rPh>
    <rPh sb="51" eb="53">
      <t>キサイ</t>
    </rPh>
    <rPh sb="57" eb="59">
      <t>テイシュツ</t>
    </rPh>
    <phoneticPr fontId="40"/>
  </si>
  <si>
    <t>H その他の図面変更　にて「該当あり」が選択されています。
変更内容および計画内容を下部の「自由記載欄（No.34）」に具体的に記載してください。</t>
    <rPh sb="4" eb="5">
      <t>タ</t>
    </rPh>
    <rPh sb="6" eb="8">
      <t>ズメン</t>
    </rPh>
    <rPh sb="8" eb="10">
      <t>ヘンコウ</t>
    </rPh>
    <rPh sb="14" eb="16">
      <t>ガイトウ</t>
    </rPh>
    <rPh sb="20" eb="22">
      <t>センタク</t>
    </rPh>
    <rPh sb="30" eb="32">
      <t>ヘンコウ</t>
    </rPh>
    <rPh sb="32" eb="34">
      <t>ナイヨウ</t>
    </rPh>
    <rPh sb="37" eb="41">
      <t>ケイカクナイヨウ</t>
    </rPh>
    <rPh sb="42" eb="44">
      <t>カブ</t>
    </rPh>
    <rPh sb="46" eb="51">
      <t>ジユウキサイラン</t>
    </rPh>
    <rPh sb="60" eb="63">
      <t>グタイテキ</t>
    </rPh>
    <rPh sb="64" eb="66">
      <t>キサイ</t>
    </rPh>
    <phoneticPr fontId="28"/>
  </si>
  <si>
    <t>（※日付は提出または作成日としてください）</t>
  </si>
  <si>
    <t>○○○○保育園_法令SCS_1基本事項_261022.pdf</t>
    <phoneticPr fontId="1"/>
  </si>
  <si>
    <t>○○○○保育園_法令SCS_2結果入力_261022.pdf　　のようにしてください。</t>
    <phoneticPr fontId="1"/>
  </si>
  <si>
    <t>一時預かり一般型において、固定家具や腰壁による間仕切りを設置する場合は、事業者の責任において、十分な安全性と強度を確保してください。安全性に問題があると判断された場合は加算が認められず、工事完了後であっても是正が求められる場合があります。『建築関連資料集  事業計画申請用（令和8年10月22日版）』 P10 を参照のうえ、計画をしてください。
なお、安全性に問題があると判断される例としては以下のようなものが挙げられます。
・床置き式既製品のベビーフェンスをビスや金物で固定したもの
・適切な下地や骨組みを設けず、既存床に柱のみ固定して周囲を覆ったもの
・骨組なしで、板材と金物のみで固定したもの
・床から天井までのつっぱり棒を骨組みとして利用したもの
・切断したままの合板の小口の仕上げがされていないもの
・子どもが触る部分に面取り等が施されておらず、鋭利な部分が残っているもの
・既成家具の仕上げのない裏面などで、けが防止処置を施さずに室内側に露出しているもの
腰壁等による間仕切りは工事完了時に建築審査を必要とする場合があります。
審査を求められた場合、お手数ですが下記3点の資料を提出し、審査を受けてください。
１　図面（長さ、高さ、出入口幅、仕上げ、下地間隔、固定方法、既存床撤去の有無を記載）
２　工事写真
３　完成写真
提出写真については、『建築関連資料集  事業計画申請用（令和8年10月22日版）』 P3 を参照してください。</t>
    <rPh sb="13" eb="17">
      <t>コテイカグ</t>
    </rPh>
    <rPh sb="18" eb="20">
      <t>コシカベ</t>
    </rPh>
    <rPh sb="93" eb="98">
      <t>コウジカンリョウゴ</t>
    </rPh>
    <rPh sb="244" eb="246">
      <t>テキセツ</t>
    </rPh>
    <rPh sb="247" eb="249">
      <t>シタジ</t>
    </rPh>
    <rPh sb="250" eb="252">
      <t>ホネグ</t>
    </rPh>
    <rPh sb="254" eb="255">
      <t>モウ</t>
    </rPh>
    <rPh sb="258" eb="260">
      <t>キゾン</t>
    </rPh>
    <rPh sb="260" eb="261">
      <t>ユカ</t>
    </rPh>
    <rPh sb="262" eb="263">
      <t>ハシラ</t>
    </rPh>
    <rPh sb="265" eb="267">
      <t>コテイ</t>
    </rPh>
    <rPh sb="269" eb="271">
      <t>シュウイ</t>
    </rPh>
    <rPh sb="272" eb="273">
      <t>オオ</t>
    </rPh>
    <rPh sb="342" eb="344">
      <t>シア</t>
    </rPh>
    <rPh sb="356" eb="357">
      <t>コ</t>
    </rPh>
    <rPh sb="368" eb="369">
      <t>トウ</t>
    </rPh>
    <rPh sb="370" eb="371">
      <t>ホドコ</t>
    </rPh>
    <rPh sb="378" eb="380">
      <t>エイリ</t>
    </rPh>
    <rPh sb="381" eb="383">
      <t>ブブン</t>
    </rPh>
    <rPh sb="384" eb="385">
      <t>ノコ</t>
    </rPh>
    <rPh sb="393" eb="395">
      <t>キセイ</t>
    </rPh>
    <rPh sb="395" eb="397">
      <t>カグ</t>
    </rPh>
    <rPh sb="436" eb="437">
      <t>ナド</t>
    </rPh>
    <rPh sb="461" eb="463">
      <t>バアイ</t>
    </rPh>
    <rPh sb="470" eb="472">
      <t>シンサ</t>
    </rPh>
    <rPh sb="473" eb="474">
      <t>モト</t>
    </rPh>
    <rPh sb="478" eb="480">
      <t>バアイ</t>
    </rPh>
    <rPh sb="568" eb="570">
      <t>テイシュツ</t>
    </rPh>
    <rPh sb="570" eb="572">
      <t>シャシン</t>
    </rPh>
    <phoneticPr fontId="28"/>
  </si>
  <si>
    <t>【B】不要な場合、以下にその理由を記載</t>
    <rPh sb="3" eb="5">
      <t>フヨウ</t>
    </rPh>
    <rPh sb="6" eb="8">
      <t>バアイ</t>
    </rPh>
    <rPh sb="14" eb="16">
      <t>リユウ</t>
    </rPh>
    <rPh sb="17" eb="19">
      <t>キサイ</t>
    </rPh>
    <phoneticPr fontId="1"/>
  </si>
  <si>
    <t>No.34の該当箇所について、具体的な計画内容を記載してください</t>
    <phoneticPr fontId="1"/>
  </si>
  <si>
    <t>採光・換気・排煙の計算式、告示（適宜）等を平面図等に記載している</t>
  </si>
  <si>
    <t>病児（病後児）保育の出入口の確認が必要です</t>
  </si>
  <si>
    <t>病児（病後児）保育のトイレの確認が必要です</t>
  </si>
  <si>
    <t>【A】　病児（病後児）保育専用トイレを、通常保育の児童が使用するトイレとは別に設けている</t>
  </si>
  <si>
    <t>※ 項目9と項目10の両方「B」の場合：
病児保育事業（病児対応型、病後児対応型）を利用する児童が通常保育を利用する児童とは別の出入口（動線）およびトイレを設けることについて
通常保育の利用児童への感染防止の観点から、別にしていただくことが望ましいです。保育所職員、保育所を利用している親子に感染する可能性がありますので、安心・安全な保育の場の提供者として、利用する方の目線で極力感染を防ぐといった対応に配慮してください。
 また、病児保育事業を利用している児童と保育所を利用している児童が接触しないような環境にしていただくことで、他児への感染の可能性が低くなり、安心・安全な保育の場の提供が図られます。
病児（病後児）保育について理解を深めていただき再検討してください。</t>
    <rPh sb="2" eb="4">
      <t>コウモク</t>
    </rPh>
    <rPh sb="6" eb="8">
      <t>コウモク</t>
    </rPh>
    <rPh sb="17" eb="19">
      <t>バアイ</t>
    </rPh>
    <rPh sb="64" eb="67">
      <t>デイリグチ</t>
    </rPh>
    <rPh sb="68" eb="70">
      <t>ドウセン</t>
    </rPh>
    <phoneticPr fontId="1"/>
  </si>
  <si>
    <t>体調不良児型を行う部屋は保育室同等の「採光・換気・排煙」は求めておりませんが、居室として建築関連法令等の遵守が必要です。専門性が高い部分については児童・スタッフの安全面から有資格者（建築士）に相談していただくことをお勧めします。</t>
  </si>
  <si>
    <t>↓未回答項目がある場合に表示されます（クリックすると該当部分が表示されます）。回答終了すると取消線が入ります。</t>
  </si>
  <si>
    <r>
      <rPr>
        <sz val="11"/>
        <color theme="6"/>
        <rFont val="游ゴシック"/>
        <family val="2"/>
        <charset val="128"/>
      </rPr>
      <t>▷</t>
    </r>
    <r>
      <rPr>
        <sz val="11"/>
        <color theme="6"/>
        <rFont val="游ゴシック"/>
        <family val="2"/>
        <charset val="128"/>
        <scheme val="minor"/>
      </rPr>
      <t>　該当選択</t>
    </r>
    <rPh sb="2" eb="4">
      <t>ガイトウ</t>
    </rPh>
    <rPh sb="4" eb="6">
      <t>センタク</t>
    </rPh>
    <phoneticPr fontId="1"/>
  </si>
  <si>
    <t>□</t>
    <phoneticPr fontId="1"/>
  </si>
  <si>
    <t>～選択してください～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</si>
</sst>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yyyy/m/d;@"/>
    <numFmt numFmtId="178" formatCode="0_ "/>
  </numFmts>
  <fonts count="187">
    <font>
      <sz val="11"/>
      <color theme="1"/>
      <name val="游ゴシック"/>
      <family val="2"/>
      <charset val="128"/>
      <scheme val="minor"/>
    </font>
    <font>
      <sz val="6"/>
      <name val="游ゴシック"/>
      <family val="2"/>
      <charset val="128"/>
      <scheme val="minor"/>
    </font>
    <font>
      <sz val="11"/>
      <color theme="0" tint="-0.499984740745262"/>
      <name val="游ゴシック"/>
      <family val="3"/>
      <charset val="128"/>
      <scheme val="minor"/>
    </font>
    <font>
      <sz val="11"/>
      <color theme="3" tint="0.249977111117893"/>
      <name val="游ゴシック"/>
      <family val="2"/>
      <charset val="128"/>
      <scheme val="minor"/>
    </font>
    <font>
      <sz val="11"/>
      <color theme="5" tint="-0.499984740745262"/>
      <name val="游ゴシック"/>
      <family val="2"/>
      <charset val="128"/>
      <scheme val="minor"/>
    </font>
    <font>
      <sz val="11"/>
      <color theme="5" tint="-0.499984740745262"/>
      <name val="游ゴシック"/>
      <family val="3"/>
      <charset val="128"/>
      <scheme val="minor"/>
    </font>
    <font>
      <sz val="11"/>
      <color theme="9" tint="-0.249977111117893"/>
      <name val="游ゴシック"/>
      <family val="2"/>
      <charset val="128"/>
      <scheme val="minor"/>
    </font>
    <font>
      <b/>
      <sz val="11"/>
      <color theme="3" tint="0.249977111117893"/>
      <name val="游ゴシック"/>
      <family val="3"/>
      <charset val="128"/>
      <scheme val="minor"/>
    </font>
    <font>
      <sz val="11"/>
      <color theme="3" tint="0.249977111117893"/>
      <name val="游ゴシック"/>
      <family val="3"/>
      <charset val="128"/>
      <scheme val="minor"/>
    </font>
    <font>
      <sz val="11"/>
      <color rgb="FFFF0000"/>
      <name val="游ゴシック"/>
      <family val="2"/>
      <charset val="128"/>
      <scheme val="minor"/>
    </font>
    <font>
      <sz val="9"/>
      <color theme="1"/>
      <name val="游ゴシック"/>
      <family val="3"/>
      <charset val="128"/>
      <scheme val="minor"/>
    </font>
    <font>
      <sz val="9"/>
      <color theme="0" tint="-0.14999847407452621"/>
      <name val="游ゴシック"/>
      <family val="3"/>
      <charset val="128"/>
      <scheme val="minor"/>
    </font>
    <font>
      <sz val="9"/>
      <color rgb="FFC00000"/>
      <name val="游ゴシック"/>
      <family val="3"/>
      <charset val="128"/>
      <scheme val="minor"/>
    </font>
    <font>
      <sz val="9"/>
      <name val="游ゴシック"/>
      <family val="3"/>
      <charset val="128"/>
      <scheme val="minor"/>
    </font>
    <font>
      <sz val="8"/>
      <name val="游ゴシック"/>
      <family val="3"/>
      <charset val="128"/>
      <scheme val="minor"/>
    </font>
    <font>
      <b/>
      <sz val="9"/>
      <color theme="0" tint="-0.499984740745262"/>
      <name val="游ゴシック"/>
      <family val="3"/>
      <charset val="128"/>
      <scheme val="minor"/>
    </font>
    <font>
      <b/>
      <sz val="11"/>
      <color theme="0" tint="-0.499984740745262"/>
      <name val="游ゴシック"/>
      <family val="3"/>
      <charset val="128"/>
      <scheme val="minor"/>
    </font>
    <font>
      <b/>
      <sz val="10"/>
      <color theme="1" tint="0.499984740745262"/>
      <name val="游ゴシック"/>
      <family val="3"/>
      <charset val="128"/>
      <scheme val="minor"/>
    </font>
    <font>
      <b/>
      <sz val="11"/>
      <color rgb="FFFF33CC"/>
      <name val="游ゴシック"/>
      <family val="3"/>
      <charset val="128"/>
      <scheme val="minor"/>
    </font>
    <font>
      <b/>
      <sz val="10"/>
      <color theme="0" tint="-0.499984740745262"/>
      <name val="游ゴシック"/>
      <family val="3"/>
      <charset val="128"/>
      <scheme val="minor"/>
    </font>
    <font>
      <b/>
      <sz val="12"/>
      <name val="游ゴシック"/>
      <family val="3"/>
      <charset val="128"/>
      <scheme val="minor"/>
    </font>
    <font>
      <b/>
      <sz val="12"/>
      <color rgb="FFFF0000"/>
      <name val="游ゴシック"/>
      <family val="3"/>
      <charset val="128"/>
      <scheme val="minor"/>
    </font>
    <font>
      <sz val="9"/>
      <color rgb="FFFF0000"/>
      <name val="游ゴシック"/>
      <family val="3"/>
      <charset val="128"/>
      <scheme val="minor"/>
    </font>
    <font>
      <sz val="9"/>
      <color rgb="FFFF33CC"/>
      <name val="游ゴシック"/>
      <family val="3"/>
      <charset val="128"/>
      <scheme val="minor"/>
    </font>
    <font>
      <b/>
      <sz val="12"/>
      <color rgb="FFFF33CC"/>
      <name val="游ゴシック"/>
      <family val="3"/>
      <charset val="128"/>
      <scheme val="minor"/>
    </font>
    <font>
      <sz val="9"/>
      <name val="游ゴシック"/>
      <family val="3"/>
      <charset val="128"/>
    </font>
    <font>
      <b/>
      <sz val="9"/>
      <name val="游ゴシック"/>
      <family val="3"/>
      <charset val="128"/>
    </font>
    <font>
      <sz val="20"/>
      <color rgb="FFC00000"/>
      <name val="游ゴシック"/>
      <family val="3"/>
      <charset val="128"/>
      <scheme val="minor"/>
    </font>
    <font>
      <u/>
      <sz val="11"/>
      <color theme="10"/>
      <name val="游ゴシック"/>
      <family val="2"/>
      <charset val="128"/>
      <scheme val="minor"/>
    </font>
    <font>
      <b/>
      <u/>
      <sz val="10"/>
      <name val="游ゴシック"/>
      <family val="3"/>
      <charset val="128"/>
      <scheme val="minor"/>
    </font>
    <font>
      <b/>
      <sz val="16"/>
      <color theme="1"/>
      <name val="游ゴシック"/>
      <family val="3"/>
      <charset val="128"/>
      <scheme val="minor"/>
    </font>
    <font>
      <sz val="9"/>
      <color theme="0"/>
      <name val="游ゴシック"/>
      <family val="3"/>
      <charset val="128"/>
    </font>
    <font>
      <b/>
      <sz val="9"/>
      <color theme="8"/>
      <name val="游ゴシック"/>
      <family val="3"/>
      <charset val="128"/>
      <scheme val="minor"/>
    </font>
    <font>
      <b/>
      <sz val="9"/>
      <color rgb="FFFF0000"/>
      <name val="游ゴシック"/>
      <family val="3"/>
      <charset val="128"/>
      <scheme val="minor"/>
    </font>
    <font>
      <sz val="8"/>
      <color rgb="FFFF0000"/>
      <name val="游ゴシック"/>
      <family val="3"/>
      <charset val="128"/>
      <scheme val="minor"/>
    </font>
    <font>
      <sz val="9"/>
      <color theme="8"/>
      <name val="游ゴシック"/>
      <family val="3"/>
      <charset val="128"/>
      <scheme val="minor"/>
    </font>
    <font>
      <sz val="8"/>
      <color theme="8"/>
      <name val="游ゴシック"/>
      <family val="3"/>
      <charset val="128"/>
      <scheme val="minor"/>
    </font>
    <font>
      <sz val="9"/>
      <color theme="1"/>
      <name val="游ゴシック"/>
      <family val="3"/>
      <charset val="128"/>
    </font>
    <font>
      <sz val="9"/>
      <color theme="0"/>
      <name val="游ゴシック"/>
      <family val="3"/>
      <charset val="128"/>
      <scheme val="minor"/>
    </font>
    <font>
      <sz val="9"/>
      <color theme="1"/>
      <name val="游ゴシック"/>
      <family val="2"/>
      <charset val="128"/>
      <scheme val="minor"/>
    </font>
    <font>
      <b/>
      <sz val="9"/>
      <color theme="1"/>
      <name val="游ゴシック"/>
      <family val="3"/>
      <charset val="128"/>
      <scheme val="minor"/>
    </font>
    <font>
      <b/>
      <sz val="18"/>
      <color theme="1"/>
      <name val="游ゴシック"/>
      <family val="3"/>
      <charset val="128"/>
      <scheme val="minor"/>
    </font>
    <font>
      <sz val="9"/>
      <name val="Segoe UI Symbol"/>
      <family val="1"/>
    </font>
    <font>
      <sz val="12"/>
      <color theme="8" tint="-0.249977111117893"/>
      <name val="游ゴシック"/>
      <family val="3"/>
      <charset val="128"/>
      <scheme val="minor"/>
    </font>
    <font>
      <u/>
      <sz val="11"/>
      <name val="游ゴシック"/>
      <family val="3"/>
      <charset val="128"/>
      <scheme val="minor"/>
    </font>
    <font>
      <b/>
      <sz val="9"/>
      <color rgb="FFC00000"/>
      <name val="游ゴシック"/>
      <family val="3"/>
      <charset val="128"/>
      <scheme val="minor"/>
    </font>
    <font>
      <b/>
      <sz val="9"/>
      <name val="游ゴシック"/>
      <family val="3"/>
      <charset val="128"/>
      <scheme val="minor"/>
    </font>
    <font>
      <sz val="22"/>
      <color rgb="FFFF0000"/>
      <name val="游ゴシック"/>
      <family val="3"/>
      <charset val="128"/>
      <scheme val="minor"/>
    </font>
    <font>
      <u/>
      <sz val="9"/>
      <color theme="1"/>
      <name val="游ゴシック"/>
      <family val="2"/>
      <charset val="128"/>
      <scheme val="minor"/>
    </font>
    <font>
      <sz val="24"/>
      <color rgb="FFFF0000"/>
      <name val="游ゴシック"/>
      <family val="3"/>
      <charset val="128"/>
      <scheme val="minor"/>
    </font>
    <font>
      <sz val="12"/>
      <color theme="0"/>
      <name val="游ゴシック"/>
      <family val="3"/>
      <charset val="128"/>
      <scheme val="minor"/>
    </font>
    <font>
      <b/>
      <sz val="12"/>
      <color theme="0"/>
      <name val="游ゴシック"/>
      <family val="3"/>
      <charset val="128"/>
      <scheme val="minor"/>
    </font>
    <font>
      <b/>
      <sz val="16"/>
      <color theme="0"/>
      <name val="游ゴシック"/>
      <family val="3"/>
      <charset val="128"/>
      <scheme val="minor"/>
    </font>
    <font>
      <sz val="9"/>
      <color rgb="FF0070C0"/>
      <name val="游ゴシック"/>
      <family val="3"/>
      <charset val="128"/>
      <scheme val="minor"/>
    </font>
    <font>
      <sz val="9"/>
      <color theme="7" tint="-0.499984740745262"/>
      <name val="游ゴシック"/>
      <family val="3"/>
      <charset val="128"/>
      <scheme val="minor"/>
    </font>
    <font>
      <sz val="9"/>
      <color theme="5"/>
      <name val="游ゴシック"/>
      <family val="3"/>
      <charset val="128"/>
      <scheme val="minor"/>
    </font>
    <font>
      <sz val="9"/>
      <color theme="7"/>
      <name val="游ゴシック"/>
      <family val="3"/>
      <charset val="128"/>
      <scheme val="minor"/>
    </font>
    <font>
      <sz val="9"/>
      <color theme="6"/>
      <name val="游ゴシック"/>
      <family val="3"/>
      <charset val="128"/>
      <scheme val="minor"/>
    </font>
    <font>
      <b/>
      <sz val="9"/>
      <color theme="0" tint="-0.14999847407452621"/>
      <name val="游ゴシック"/>
      <family val="3"/>
      <charset val="128"/>
      <scheme val="minor"/>
    </font>
    <font>
      <sz val="11"/>
      <name val="游ゴシック"/>
      <family val="2"/>
      <charset val="128"/>
      <scheme val="minor"/>
    </font>
    <font>
      <sz val="11"/>
      <color theme="6"/>
      <name val="游ゴシック"/>
      <family val="2"/>
      <charset val="128"/>
      <scheme val="minor"/>
    </font>
    <font>
      <sz val="11"/>
      <color theme="6"/>
      <name val="游ゴシック"/>
      <family val="3"/>
      <charset val="128"/>
      <scheme val="minor"/>
    </font>
    <font>
      <sz val="16"/>
      <color theme="1"/>
      <name val="游ゴシック"/>
      <family val="3"/>
      <charset val="128"/>
      <scheme val="minor"/>
    </font>
    <font>
      <sz val="11"/>
      <name val="游ゴシック"/>
      <family val="3"/>
      <charset val="128"/>
      <scheme val="minor"/>
    </font>
    <font>
      <b/>
      <sz val="11"/>
      <color rgb="FF0070C0"/>
      <name val="游ゴシック"/>
      <family val="3"/>
      <charset val="128"/>
      <scheme val="minor"/>
    </font>
    <font>
      <sz val="11"/>
      <color rgb="FFFF0000"/>
      <name val="游ゴシック"/>
      <family val="3"/>
      <charset val="128"/>
      <scheme val="minor"/>
    </font>
    <font>
      <sz val="6"/>
      <color theme="1"/>
      <name val="游ゴシック"/>
      <family val="3"/>
      <charset val="128"/>
      <scheme val="minor"/>
    </font>
    <font>
      <sz val="10"/>
      <color theme="1"/>
      <name val="游ゴシック Medium"/>
      <family val="3"/>
      <charset val="128"/>
    </font>
    <font>
      <sz val="11"/>
      <name val="Segoe UI Symbol"/>
      <family val="2"/>
    </font>
    <font>
      <b/>
      <sz val="20"/>
      <color rgb="FFFF33CC"/>
      <name val="游ゴシック"/>
      <family val="3"/>
      <charset val="128"/>
      <scheme val="minor"/>
    </font>
    <font>
      <sz val="8"/>
      <color theme="1"/>
      <name val="游ゴシック"/>
      <family val="3"/>
      <charset val="128"/>
      <scheme val="minor"/>
    </font>
    <font>
      <b/>
      <sz val="15"/>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b/>
      <sz val="6"/>
      <color theme="1"/>
      <name val="游ゴシック"/>
      <family val="3"/>
      <charset val="128"/>
      <scheme val="minor"/>
    </font>
    <font>
      <sz val="10"/>
      <color theme="1"/>
      <name val="游ゴシック"/>
      <family val="2"/>
      <charset val="128"/>
      <scheme val="minor"/>
    </font>
    <font>
      <sz val="9"/>
      <color theme="2" tint="-0.249977111117893"/>
      <name val="游ゴシック"/>
      <family val="3"/>
      <charset val="128"/>
      <scheme val="minor"/>
    </font>
    <font>
      <sz val="14"/>
      <color theme="1"/>
      <name val="游ゴシック"/>
      <family val="3"/>
      <charset val="128"/>
      <scheme val="minor"/>
    </font>
    <font>
      <sz val="10"/>
      <color rgb="FFFF0000"/>
      <name val="游ゴシック"/>
      <family val="3"/>
      <charset val="128"/>
      <scheme val="minor"/>
    </font>
    <font>
      <sz val="10"/>
      <color theme="1"/>
      <name val="游ゴシック"/>
      <family val="3"/>
      <charset val="128"/>
      <scheme val="minor"/>
    </font>
    <font>
      <b/>
      <sz val="14"/>
      <color theme="8" tint="0.59999389629810485"/>
      <name val="游ゴシック"/>
      <family val="3"/>
      <charset val="128"/>
      <scheme val="minor"/>
    </font>
    <font>
      <b/>
      <sz val="11"/>
      <color rgb="FFFF0000"/>
      <name val="游ゴシック"/>
      <family val="3"/>
      <charset val="128"/>
      <scheme val="minor"/>
    </font>
    <font>
      <sz val="8"/>
      <color rgb="FFFF0000"/>
      <name val="游ゴシック"/>
      <family val="2"/>
      <charset val="128"/>
      <scheme val="minor"/>
    </font>
    <font>
      <sz val="8"/>
      <color theme="1"/>
      <name val="游ゴシック"/>
      <family val="2"/>
      <charset val="128"/>
      <scheme val="minor"/>
    </font>
    <font>
      <sz val="11"/>
      <color theme="0" tint="-0.14999847407452621"/>
      <name val="游ゴシック"/>
      <family val="3"/>
      <charset val="128"/>
      <scheme val="minor"/>
    </font>
    <font>
      <b/>
      <sz val="11"/>
      <color theme="0" tint="-4.9989318521683403E-2"/>
      <name val="游ゴシック"/>
      <family val="3"/>
      <charset val="128"/>
      <scheme val="minor"/>
    </font>
    <font>
      <sz val="10"/>
      <color theme="0" tint="-4.9989318521683403E-2"/>
      <name val="游ゴシック"/>
      <family val="3"/>
      <charset val="128"/>
      <scheme val="minor"/>
    </font>
    <font>
      <b/>
      <sz val="9"/>
      <color indexed="81"/>
      <name val="MS P ゴシック"/>
      <family val="3"/>
      <charset val="128"/>
    </font>
    <font>
      <b/>
      <sz val="13"/>
      <name val="游ゴシック"/>
      <family val="3"/>
      <charset val="128"/>
      <scheme val="minor"/>
    </font>
    <font>
      <sz val="13"/>
      <name val="游ゴシック"/>
      <family val="3"/>
      <charset val="128"/>
      <scheme val="minor"/>
    </font>
    <font>
      <sz val="11"/>
      <color theme="1"/>
      <name val="游ゴシック"/>
      <family val="3"/>
      <charset val="128"/>
      <scheme val="minor"/>
    </font>
    <font>
      <b/>
      <sz val="11"/>
      <name val="游ゴシック"/>
      <family val="3"/>
      <charset val="128"/>
      <scheme val="minor"/>
    </font>
    <font>
      <sz val="14"/>
      <color theme="0" tint="-4.9989318521683403E-2"/>
      <name val="游ゴシック"/>
      <family val="3"/>
      <charset val="128"/>
      <scheme val="minor"/>
    </font>
    <font>
      <b/>
      <sz val="16"/>
      <color theme="2" tint="-0.249977111117893"/>
      <name val="游ゴシック"/>
      <family val="3"/>
      <charset val="128"/>
      <scheme val="minor"/>
    </font>
    <font>
      <b/>
      <sz val="18"/>
      <name val="游ゴシック"/>
      <family val="3"/>
      <charset val="128"/>
      <scheme val="minor"/>
    </font>
    <font>
      <b/>
      <u/>
      <sz val="9"/>
      <color theme="1"/>
      <name val="游ゴシック"/>
      <family val="3"/>
      <charset val="128"/>
      <scheme val="minor"/>
    </font>
    <font>
      <sz val="11"/>
      <color theme="7" tint="-0.499984740745262"/>
      <name val="游ゴシック"/>
      <family val="2"/>
      <charset val="128"/>
      <scheme val="minor"/>
    </font>
    <font>
      <sz val="11"/>
      <color rgb="FFFF19EF"/>
      <name val="游ゴシック"/>
      <family val="2"/>
      <charset val="128"/>
      <scheme val="minor"/>
    </font>
    <font>
      <b/>
      <sz val="11"/>
      <color theme="1"/>
      <name val="游ゴシック"/>
      <family val="2"/>
      <charset val="128"/>
      <scheme val="minor"/>
    </font>
    <font>
      <b/>
      <sz val="12"/>
      <color rgb="FFFF19EF"/>
      <name val="游ゴシック"/>
      <family val="3"/>
      <charset val="128"/>
      <scheme val="minor"/>
    </font>
    <font>
      <sz val="11"/>
      <color rgb="FFC00000"/>
      <name val="游ゴシック"/>
      <family val="2"/>
      <charset val="128"/>
      <scheme val="minor"/>
    </font>
    <font>
      <sz val="11"/>
      <color theme="0"/>
      <name val="游ゴシック"/>
      <family val="3"/>
      <charset val="128"/>
      <scheme val="minor"/>
    </font>
    <font>
      <b/>
      <sz val="12"/>
      <color theme="1"/>
      <name val="游ゴシック"/>
      <family val="3"/>
      <charset val="128"/>
      <scheme val="minor"/>
    </font>
    <font>
      <sz val="12"/>
      <name val="游ゴシック"/>
      <family val="3"/>
      <charset val="128"/>
      <scheme val="minor"/>
    </font>
    <font>
      <b/>
      <sz val="12"/>
      <color rgb="FFC00000"/>
      <name val="游ゴシック"/>
      <family val="3"/>
      <charset val="128"/>
      <scheme val="minor"/>
    </font>
    <font>
      <b/>
      <sz val="22"/>
      <color theme="3" tint="0.249977111117893"/>
      <name val="游ゴシック"/>
      <family val="3"/>
      <charset val="128"/>
      <scheme val="minor"/>
    </font>
    <font>
      <sz val="16"/>
      <color theme="0"/>
      <name val="游ゴシック"/>
      <family val="3"/>
      <charset val="128"/>
      <scheme val="minor"/>
    </font>
    <font>
      <b/>
      <sz val="9"/>
      <color theme="0"/>
      <name val="游ゴシック"/>
      <family val="3"/>
      <charset val="128"/>
      <scheme val="minor"/>
    </font>
    <font>
      <b/>
      <sz val="17"/>
      <color theme="0"/>
      <name val="游ゴシック"/>
      <family val="3"/>
      <charset val="128"/>
      <scheme val="minor"/>
    </font>
    <font>
      <sz val="12"/>
      <name val="游ゴシック"/>
      <family val="2"/>
      <charset val="128"/>
      <scheme val="minor"/>
    </font>
    <font>
      <b/>
      <sz val="14"/>
      <name val="游ゴシック"/>
      <family val="3"/>
      <charset val="128"/>
      <scheme val="minor"/>
    </font>
    <font>
      <b/>
      <sz val="12"/>
      <name val="游ゴシック"/>
      <family val="2"/>
      <charset val="128"/>
      <scheme val="minor"/>
    </font>
    <font>
      <b/>
      <sz val="12"/>
      <name val="Segoe UI Symbol"/>
      <family val="2"/>
    </font>
    <font>
      <b/>
      <sz val="14"/>
      <color theme="1"/>
      <name val="游ゴシック"/>
      <family val="3"/>
      <charset val="128"/>
      <scheme val="minor"/>
    </font>
    <font>
      <b/>
      <sz val="12"/>
      <color theme="2" tint="-0.499984740745262"/>
      <name val="游ゴシック"/>
      <family val="3"/>
      <charset val="128"/>
      <scheme val="minor"/>
    </font>
    <font>
      <b/>
      <sz val="12"/>
      <color theme="2" tint="-0.749992370372631"/>
      <name val="游ゴシック"/>
      <family val="3"/>
      <charset val="128"/>
      <scheme val="minor"/>
    </font>
    <font>
      <b/>
      <sz val="12"/>
      <color theme="2" tint="-0.499984740745262"/>
      <name val="游ゴシック"/>
      <family val="2"/>
      <charset val="128"/>
      <scheme val="minor"/>
    </font>
    <font>
      <sz val="11"/>
      <color theme="2" tint="-0.499984740745262"/>
      <name val="游ゴシック"/>
      <family val="2"/>
      <charset val="128"/>
      <scheme val="minor"/>
    </font>
    <font>
      <sz val="12"/>
      <color theme="2" tint="-0.499984740745262"/>
      <name val="游ゴシック"/>
      <family val="3"/>
      <charset val="128"/>
      <scheme val="minor"/>
    </font>
    <font>
      <b/>
      <sz val="11"/>
      <color theme="2" tint="-0.499984740745262"/>
      <name val="游ゴシック"/>
      <family val="2"/>
      <charset val="128"/>
      <scheme val="minor"/>
    </font>
    <font>
      <b/>
      <sz val="12"/>
      <color theme="1"/>
      <name val="游ゴシック"/>
      <family val="2"/>
      <charset val="128"/>
      <scheme val="minor"/>
    </font>
    <font>
      <b/>
      <sz val="12"/>
      <color theme="3" tint="0.249977111117893"/>
      <name val="游ゴシック"/>
      <family val="2"/>
      <charset val="128"/>
      <scheme val="minor"/>
    </font>
    <font>
      <sz val="16"/>
      <color theme="0" tint="-4.9989318521683403E-2"/>
      <name val="游ゴシック"/>
      <family val="3"/>
      <charset val="128"/>
      <scheme val="minor"/>
    </font>
    <font>
      <b/>
      <sz val="12"/>
      <color theme="0" tint="-0.499984740745262"/>
      <name val="游ゴシック"/>
      <family val="3"/>
      <charset val="128"/>
      <scheme val="minor"/>
    </font>
    <font>
      <b/>
      <sz val="8"/>
      <color theme="1"/>
      <name val="游ゴシック"/>
      <family val="3"/>
      <charset val="128"/>
      <scheme val="minor"/>
    </font>
    <font>
      <b/>
      <sz val="14"/>
      <color theme="2" tint="-0.749992370372631"/>
      <name val="游ゴシック"/>
      <family val="3"/>
      <charset val="128"/>
      <scheme val="minor"/>
    </font>
    <font>
      <b/>
      <sz val="14"/>
      <color theme="1" tint="0.249977111117893"/>
      <name val="游ゴシック"/>
      <family val="3"/>
      <charset val="128"/>
      <scheme val="minor"/>
    </font>
    <font>
      <b/>
      <sz val="14"/>
      <color theme="1" tint="0.249977111117893"/>
      <name val="游ゴシック"/>
      <family val="2"/>
      <charset val="128"/>
      <scheme val="minor"/>
    </font>
    <font>
      <sz val="12"/>
      <color theme="2" tint="-0.749992370372631"/>
      <name val="游ゴシック"/>
      <family val="3"/>
      <charset val="128"/>
      <scheme val="minor"/>
    </font>
    <font>
      <b/>
      <sz val="18"/>
      <color theme="2" tint="-0.749992370372631"/>
      <name val="游ゴシック"/>
      <family val="3"/>
      <charset val="128"/>
      <scheme val="minor"/>
    </font>
    <font>
      <sz val="9"/>
      <color theme="0" tint="-0.249977111117893"/>
      <name val="游ゴシック"/>
      <family val="3"/>
      <charset val="128"/>
    </font>
    <font>
      <sz val="11"/>
      <color theme="4"/>
      <name val="游ゴシック"/>
      <family val="3"/>
      <charset val="128"/>
      <scheme val="minor"/>
    </font>
    <font>
      <u/>
      <sz val="11"/>
      <color theme="4"/>
      <name val="游ゴシック"/>
      <family val="3"/>
      <charset val="128"/>
      <scheme val="minor"/>
    </font>
    <font>
      <b/>
      <sz val="13"/>
      <color theme="1"/>
      <name val="游ゴシック"/>
      <family val="3"/>
      <charset val="128"/>
      <scheme val="minor"/>
    </font>
    <font>
      <b/>
      <sz val="24"/>
      <color rgb="FFFF19EF"/>
      <name val="游ゴシック"/>
      <family val="3"/>
      <charset val="128"/>
      <scheme val="minor"/>
    </font>
    <font>
      <sz val="18"/>
      <color theme="1"/>
      <name val="游ゴシック"/>
      <family val="3"/>
      <charset val="128"/>
      <scheme val="minor"/>
    </font>
    <font>
      <sz val="18"/>
      <color theme="1"/>
      <name val="游ゴシック"/>
      <family val="2"/>
      <charset val="128"/>
      <scheme val="minor"/>
    </font>
    <font>
      <b/>
      <sz val="20"/>
      <color theme="1"/>
      <name val="游ゴシック"/>
      <family val="3"/>
      <charset val="128"/>
      <scheme val="minor"/>
    </font>
    <font>
      <b/>
      <sz val="20"/>
      <color theme="3" tint="0.249977111117893"/>
      <name val="游ゴシック"/>
      <family val="3"/>
      <charset val="128"/>
      <scheme val="minor"/>
    </font>
    <font>
      <b/>
      <sz val="14"/>
      <color theme="4"/>
      <name val="游ゴシック"/>
      <family val="3"/>
      <charset val="128"/>
      <scheme val="minor"/>
    </font>
    <font>
      <b/>
      <sz val="10"/>
      <color rgb="FFFF0000"/>
      <name val="游ゴシック"/>
      <family val="3"/>
      <charset val="128"/>
      <scheme val="minor"/>
    </font>
    <font>
      <b/>
      <sz val="14"/>
      <color rgb="FFFF0000"/>
      <name val="游ゴシック"/>
      <family val="3"/>
      <charset val="128"/>
      <scheme val="minor"/>
    </font>
    <font>
      <sz val="18"/>
      <color rgb="FFFF0000"/>
      <name val="游ゴシック"/>
      <family val="2"/>
      <charset val="128"/>
      <scheme val="minor"/>
    </font>
    <font>
      <b/>
      <sz val="24"/>
      <color theme="1"/>
      <name val="游ゴシック"/>
      <family val="3"/>
      <charset val="128"/>
      <scheme val="minor"/>
    </font>
    <font>
      <b/>
      <sz val="22"/>
      <color theme="1"/>
      <name val="游ゴシック"/>
      <family val="3"/>
      <charset val="128"/>
      <scheme val="minor"/>
    </font>
    <font>
      <b/>
      <sz val="22"/>
      <color rgb="FFFF0000"/>
      <name val="游ゴシック"/>
      <family val="3"/>
      <charset val="128"/>
      <scheme val="minor"/>
    </font>
    <font>
      <b/>
      <sz val="24"/>
      <color theme="3" tint="0.249977111117893"/>
      <name val="游ゴシック"/>
      <family val="3"/>
      <charset val="128"/>
      <scheme val="minor"/>
    </font>
    <font>
      <b/>
      <sz val="18"/>
      <color theme="4"/>
      <name val="游ゴシック"/>
      <family val="3"/>
      <charset val="128"/>
      <scheme val="minor"/>
    </font>
    <font>
      <b/>
      <sz val="11"/>
      <color theme="5" tint="-0.499984740745262"/>
      <name val="游ゴシック"/>
      <family val="3"/>
      <charset val="128"/>
      <scheme val="minor"/>
    </font>
    <font>
      <b/>
      <sz val="11"/>
      <color theme="0"/>
      <name val="游ゴシック"/>
      <family val="3"/>
      <charset val="128"/>
      <scheme val="minor"/>
    </font>
    <font>
      <sz val="20"/>
      <color theme="1"/>
      <name val="游ゴシック"/>
      <family val="2"/>
      <charset val="128"/>
      <scheme val="minor"/>
    </font>
    <font>
      <sz val="20"/>
      <color rgb="FFFF0000"/>
      <name val="游ゴシック"/>
      <family val="3"/>
      <charset val="128"/>
      <scheme val="minor"/>
    </font>
    <font>
      <b/>
      <sz val="20"/>
      <color rgb="FFFF0000"/>
      <name val="游ゴシック"/>
      <family val="3"/>
      <charset val="128"/>
      <scheme val="minor"/>
    </font>
    <font>
      <sz val="11"/>
      <color theme="1" tint="0.499984740745262"/>
      <name val="游ゴシック"/>
      <family val="3"/>
      <charset val="128"/>
      <scheme val="minor"/>
    </font>
    <font>
      <b/>
      <sz val="11"/>
      <color theme="1" tint="0.499984740745262"/>
      <name val="游ゴシック"/>
      <family val="3"/>
      <charset val="128"/>
      <scheme val="minor"/>
    </font>
    <font>
      <b/>
      <sz val="9"/>
      <color rgb="FFFF0000"/>
      <name val="Segoe UI Symbol"/>
      <family val="1"/>
    </font>
    <font>
      <u/>
      <sz val="9"/>
      <color theme="0"/>
      <name val="游ゴシック"/>
      <family val="3"/>
      <charset val="128"/>
      <scheme val="minor"/>
    </font>
    <font>
      <b/>
      <sz val="12"/>
      <name val="游ゴシック"/>
      <family val="2"/>
      <charset val="128"/>
    </font>
    <font>
      <sz val="10"/>
      <color rgb="FFFF0000"/>
      <name val="游ゴシック"/>
      <family val="2"/>
      <charset val="128"/>
      <scheme val="minor"/>
    </font>
    <font>
      <sz val="28"/>
      <color theme="2" tint="-0.749992370372631"/>
      <name val="游ゴシック"/>
      <family val="3"/>
      <charset val="128"/>
      <scheme val="minor"/>
    </font>
    <font>
      <b/>
      <sz val="28"/>
      <color theme="2" tint="-0.749992370372631"/>
      <name val="游ゴシック"/>
      <family val="3"/>
      <charset val="128"/>
      <scheme val="minor"/>
    </font>
    <font>
      <b/>
      <sz val="12"/>
      <color rgb="FFFF19EF"/>
      <name val="游ゴシック"/>
      <family val="2"/>
      <charset val="128"/>
      <scheme val="minor"/>
    </font>
    <font>
      <sz val="12"/>
      <name val="游ゴシック"/>
      <family val="3"/>
      <charset val="128"/>
    </font>
    <font>
      <b/>
      <sz val="12"/>
      <name val="游ゴシック"/>
      <family val="3"/>
      <charset val="128"/>
    </font>
    <font>
      <sz val="11"/>
      <color rgb="FFC00000"/>
      <name val="游ゴシック"/>
      <family val="3"/>
      <charset val="128"/>
      <scheme val="minor"/>
    </font>
    <font>
      <sz val="10"/>
      <name val="游ゴシック"/>
      <family val="3"/>
      <charset val="128"/>
      <scheme val="minor"/>
    </font>
    <font>
      <b/>
      <sz val="26"/>
      <color rgb="FFFF0000"/>
      <name val="游ゴシック"/>
      <family val="3"/>
      <charset val="128"/>
      <scheme val="minor"/>
    </font>
    <font>
      <b/>
      <sz val="26"/>
      <color theme="1"/>
      <name val="游ゴシック"/>
      <family val="3"/>
      <charset val="128"/>
      <scheme val="minor"/>
    </font>
    <font>
      <b/>
      <sz val="36"/>
      <color rgb="FFFF0000"/>
      <name val="游ゴシック"/>
      <family val="3"/>
      <charset val="128"/>
      <scheme val="minor"/>
    </font>
    <font>
      <b/>
      <sz val="36"/>
      <color theme="1"/>
      <name val="游ゴシック"/>
      <family val="3"/>
      <charset val="128"/>
      <scheme val="minor"/>
    </font>
    <font>
      <sz val="36"/>
      <color theme="1"/>
      <name val="游ゴシック"/>
      <family val="3"/>
      <charset val="128"/>
      <scheme val="minor"/>
    </font>
    <font>
      <b/>
      <sz val="20"/>
      <name val="游ゴシック"/>
      <family val="3"/>
      <charset val="128"/>
      <scheme val="minor"/>
    </font>
    <font>
      <b/>
      <sz val="22"/>
      <name val="游ゴシック"/>
      <family val="3"/>
      <charset val="128"/>
      <scheme val="minor"/>
    </font>
    <font>
      <sz val="11"/>
      <color rgb="FF0070C0"/>
      <name val="游ゴシック"/>
      <family val="2"/>
      <charset val="128"/>
      <scheme val="minor"/>
    </font>
    <font>
      <sz val="11"/>
      <color theme="0" tint="-0.499984740745262"/>
      <name val="游ゴシック"/>
      <family val="2"/>
      <charset val="128"/>
      <scheme val="minor"/>
    </font>
    <font>
      <b/>
      <sz val="20"/>
      <color theme="5" tint="-0.249977111117893"/>
      <name val="游ゴシック"/>
      <family val="3"/>
      <charset val="128"/>
      <scheme val="minor"/>
    </font>
    <font>
      <sz val="11"/>
      <color theme="5" tint="-0.249977111117893"/>
      <name val="游ゴシック"/>
      <family val="2"/>
      <charset val="128"/>
      <scheme val="minor"/>
    </font>
    <font>
      <b/>
      <sz val="11"/>
      <color theme="5" tint="-0.249977111117893"/>
      <name val="游ゴシック"/>
      <family val="3"/>
      <charset val="128"/>
      <scheme val="minor"/>
    </font>
    <font>
      <b/>
      <u/>
      <sz val="11"/>
      <color rgb="FF0070C0"/>
      <name val="游ゴシック"/>
      <family val="3"/>
      <charset val="128"/>
      <scheme val="minor"/>
    </font>
    <font>
      <sz val="12"/>
      <color indexed="81"/>
      <name val="MS P ゴシック"/>
      <family val="3"/>
      <charset val="128"/>
    </font>
    <font>
      <sz val="11"/>
      <color rgb="FFFF99FF"/>
      <name val="游ゴシック"/>
      <family val="2"/>
      <charset val="128"/>
      <scheme val="minor"/>
    </font>
    <font>
      <b/>
      <sz val="20"/>
      <color theme="2" tint="-0.749992370372631"/>
      <name val="游ゴシック"/>
      <family val="3"/>
      <charset val="128"/>
      <scheme val="minor"/>
    </font>
    <font>
      <sz val="22"/>
      <color theme="1"/>
      <name val="游ゴシック"/>
      <family val="3"/>
      <charset val="128"/>
      <scheme val="minor"/>
    </font>
    <font>
      <sz val="22"/>
      <color theme="0" tint="-0.14999847407452621"/>
      <name val="游ゴシック"/>
      <family val="3"/>
      <charset val="128"/>
      <scheme val="minor"/>
    </font>
    <font>
      <b/>
      <sz val="14"/>
      <color theme="0" tint="-0.499984740745262"/>
      <name val="游ゴシック"/>
      <family val="3"/>
      <charset val="128"/>
      <scheme val="minor"/>
    </font>
    <font>
      <sz val="11"/>
      <color theme="6"/>
      <name val="游ゴシック"/>
      <family val="2"/>
      <charset val="128"/>
    </font>
    <font>
      <sz val="9"/>
      <name val="Segoe UI Symbol"/>
      <family val="2"/>
    </font>
  </fonts>
  <fills count="2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4" tint="0.59999389629810485"/>
        <bgColor indexed="64"/>
      </patternFill>
    </fill>
    <fill>
      <patternFill patternType="solid">
        <fgColor theme="7"/>
        <bgColor indexed="64"/>
      </patternFill>
    </fill>
    <fill>
      <patternFill patternType="solid">
        <fgColor theme="8" tint="-0.249977111117893"/>
        <bgColor indexed="64"/>
      </patternFill>
    </fill>
    <fill>
      <patternFill patternType="solid">
        <fgColor theme="3" tint="0.89999084444715716"/>
        <bgColor indexed="64"/>
      </patternFill>
    </fill>
    <fill>
      <patternFill patternType="solid">
        <fgColor theme="9" tint="-0.249977111117893"/>
        <bgColor indexed="64"/>
      </patternFill>
    </fill>
    <fill>
      <patternFill patternType="solid">
        <fgColor rgb="FFF1F7ED"/>
        <bgColor indexed="64"/>
      </patternFill>
    </fill>
    <fill>
      <patternFill patternType="solid">
        <fgColor theme="4" tint="0.79998168889431442"/>
        <bgColor theme="4" tint="0.79998168889431442"/>
      </patternFill>
    </fill>
    <fill>
      <patternFill patternType="solid">
        <fgColor theme="2" tint="-9.9978637043366805E-2"/>
        <bgColor indexed="64"/>
      </patternFill>
    </fill>
    <fill>
      <patternFill patternType="solid">
        <fgColor theme="2"/>
        <bgColor indexed="64"/>
      </patternFill>
    </fill>
    <fill>
      <patternFill patternType="solid">
        <fgColor rgb="FFFFC000"/>
        <bgColor indexed="64"/>
      </patternFill>
    </fill>
    <fill>
      <patternFill patternType="solid">
        <fgColor theme="9" tint="0.39994506668294322"/>
        <bgColor indexed="64"/>
      </patternFill>
    </fill>
    <fill>
      <patternFill patternType="solid">
        <fgColor rgb="FFFFEBFF"/>
        <bgColor indexed="64"/>
      </patternFill>
    </fill>
  </fills>
  <borders count="95">
    <border>
      <left/>
      <right/>
      <top/>
      <bottom/>
      <diagonal/>
    </border>
    <border>
      <left style="medium">
        <color indexed="64"/>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style="hair">
        <color auto="1"/>
      </left>
      <right style="hair">
        <color auto="1"/>
      </right>
      <top style="hair">
        <color auto="1"/>
      </top>
      <bottom style="thin">
        <color indexed="64"/>
      </bottom>
      <diagonal/>
    </border>
    <border>
      <left style="hair">
        <color auto="1"/>
      </left>
      <right style="hair">
        <color auto="1"/>
      </right>
      <top/>
      <bottom style="hair">
        <color auto="1"/>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style="hair">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diagonalDown="1">
      <left style="medium">
        <color indexed="64"/>
      </left>
      <right style="medium">
        <color indexed="64"/>
      </right>
      <top/>
      <bottom style="medium">
        <color indexed="64"/>
      </bottom>
      <diagonal style="hair">
        <color indexed="64"/>
      </diagonal>
    </border>
    <border>
      <left style="hair">
        <color theme="6"/>
      </left>
      <right style="hair">
        <color theme="6"/>
      </right>
      <top style="hair">
        <color theme="6"/>
      </top>
      <bottom style="hair">
        <color theme="6"/>
      </bottom>
      <diagonal/>
    </border>
    <border>
      <left/>
      <right/>
      <top style="hair">
        <color theme="6"/>
      </top>
      <bottom/>
      <diagonal/>
    </border>
    <border>
      <left/>
      <right/>
      <top/>
      <bottom style="hair">
        <color theme="6"/>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indexed="64"/>
      </left>
      <right style="hair">
        <color indexed="64"/>
      </right>
      <top/>
      <bottom style="hair">
        <color indexed="64"/>
      </bottom>
      <diagonal/>
    </border>
    <border>
      <left style="hair">
        <color auto="1"/>
      </left>
      <right/>
      <top style="hair">
        <color auto="1"/>
      </top>
      <bottom style="thin">
        <color indexed="64"/>
      </bottom>
      <diagonal/>
    </border>
    <border>
      <left style="hair">
        <color auto="1"/>
      </left>
      <right/>
      <top/>
      <bottom style="hair">
        <color auto="1"/>
      </bottom>
      <diagonal/>
    </border>
    <border>
      <left style="hair">
        <color auto="1"/>
      </left>
      <right/>
      <top style="hair">
        <color auto="1"/>
      </top>
      <bottom/>
      <diagonal/>
    </border>
    <border>
      <left style="thin">
        <color auto="1"/>
      </left>
      <right style="hair">
        <color auto="1"/>
      </right>
      <top style="hair">
        <color auto="1"/>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ck">
        <color theme="0"/>
      </top>
      <bottom/>
      <diagonal/>
    </border>
    <border>
      <left style="thick">
        <color theme="0"/>
      </left>
      <right/>
      <top/>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thin">
        <color indexed="64"/>
      </left>
      <right style="hair">
        <color auto="1"/>
      </right>
      <top style="thin">
        <color auto="1"/>
      </top>
      <bottom/>
      <diagonal/>
    </border>
    <border>
      <left/>
      <right/>
      <top/>
      <bottom style="double">
        <color rgb="FFFF33CC"/>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medium">
        <color indexed="64"/>
      </left>
      <right style="medium">
        <color indexed="64"/>
      </right>
      <top/>
      <bottom/>
      <diagonal/>
    </border>
    <border>
      <left style="medium">
        <color theme="0" tint="-0.499984740745262"/>
      </left>
      <right/>
      <top/>
      <bottom/>
      <diagonal/>
    </border>
    <border>
      <left/>
      <right style="medium">
        <color theme="0" tint="-0.499984740745262"/>
      </right>
      <top/>
      <bottom/>
      <diagonal/>
    </border>
    <border>
      <left style="hair">
        <color auto="1"/>
      </left>
      <right/>
      <top style="thin">
        <color auto="1"/>
      </top>
      <bottom/>
      <diagonal/>
    </border>
    <border>
      <left/>
      <right style="thin">
        <color indexed="64"/>
      </right>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ck">
        <color theme="6"/>
      </left>
      <right/>
      <top style="thick">
        <color theme="6"/>
      </top>
      <bottom style="thick">
        <color theme="6"/>
      </bottom>
      <diagonal/>
    </border>
    <border>
      <left/>
      <right/>
      <top style="thick">
        <color theme="6"/>
      </top>
      <bottom style="thick">
        <color theme="6"/>
      </bottom>
      <diagonal/>
    </border>
    <border>
      <left/>
      <right style="thick">
        <color theme="6"/>
      </right>
      <top style="thick">
        <color theme="6"/>
      </top>
      <bottom style="thick">
        <color theme="6"/>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8" fillId="0" borderId="0" applyNumberFormat="0" applyFill="0" applyBorder="0" applyAlignment="0" applyProtection="0">
      <alignment vertical="center"/>
    </xf>
  </cellStyleXfs>
  <cellXfs count="854">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0" fillId="0" borderId="4" xfId="0" applyBorder="1" applyAlignment="1">
      <alignment horizontal="center" vertical="center"/>
    </xf>
    <xf numFmtId="0" fontId="0" fillId="4" borderId="0" xfId="0" applyFill="1">
      <alignment vertical="center"/>
    </xf>
    <xf numFmtId="0" fontId="2" fillId="0" borderId="0" xfId="0" applyFont="1" applyAlignment="1">
      <alignment horizontal="center" vertical="center"/>
    </xf>
    <xf numFmtId="0" fontId="0" fillId="0" borderId="5" xfId="0" applyBorder="1">
      <alignment vertical="center"/>
    </xf>
    <xf numFmtId="0" fontId="0" fillId="0" borderId="0" xfId="0" applyAlignment="1">
      <alignment horizontal="right" vertical="center"/>
    </xf>
    <xf numFmtId="0" fontId="0" fillId="0" borderId="4" xfId="0" applyBorder="1">
      <alignment vertical="center"/>
    </xf>
    <xf numFmtId="0" fontId="0" fillId="0" borderId="7" xfId="0" applyBorder="1">
      <alignment vertical="center"/>
    </xf>
    <xf numFmtId="0" fontId="3" fillId="0" borderId="0" xfId="0" applyFont="1">
      <alignment vertical="center"/>
    </xf>
    <xf numFmtId="0" fontId="0" fillId="0" borderId="4" xfId="0"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right" vertical="center"/>
    </xf>
    <xf numFmtId="0" fontId="6" fillId="0" borderId="0" xfId="0" applyFont="1" applyAlignment="1">
      <alignment horizontal="center" vertical="center"/>
    </xf>
    <xf numFmtId="0" fontId="7" fillId="0" borderId="5"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7" fillId="0" borderId="9" xfId="0" applyFont="1" applyBorder="1" applyAlignment="1">
      <alignment horizontal="center" vertical="center"/>
    </xf>
    <xf numFmtId="0" fontId="10" fillId="0" borderId="0" xfId="0" applyFont="1">
      <alignment vertical="center"/>
    </xf>
    <xf numFmtId="0" fontId="11" fillId="0" borderId="0" xfId="0" applyFont="1" applyProtection="1">
      <alignment vertical="center"/>
      <protection hidden="1"/>
    </xf>
    <xf numFmtId="0" fontId="10" fillId="0" borderId="0" xfId="0" applyFont="1" applyAlignment="1">
      <alignment vertical="top"/>
    </xf>
    <xf numFmtId="0" fontId="10" fillId="0" borderId="0" xfId="0" applyFont="1" applyAlignment="1">
      <alignment horizontal="center" vertical="top" wrapText="1"/>
    </xf>
    <xf numFmtId="0" fontId="12" fillId="0" borderId="0" xfId="0" applyFont="1" applyAlignment="1" applyProtection="1">
      <alignment horizontal="center" vertical="center" wrapText="1"/>
      <protection hidden="1"/>
    </xf>
    <xf numFmtId="0" fontId="13" fillId="0" borderId="0" xfId="0" applyFont="1" applyAlignment="1" applyProtection="1">
      <alignment horizontal="center" vertical="center" wrapText="1"/>
      <protection locked="0"/>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center" wrapText="1"/>
    </xf>
    <xf numFmtId="0" fontId="13" fillId="0" borderId="0" xfId="0" applyFont="1">
      <alignment vertical="center"/>
    </xf>
    <xf numFmtId="0" fontId="10" fillId="0" borderId="0" xfId="0" quotePrefix="1" applyFont="1" applyAlignment="1">
      <alignment horizontal="center" vertical="top" wrapText="1"/>
    </xf>
    <xf numFmtId="0" fontId="10" fillId="8" borderId="0" xfId="0" applyFont="1" applyFill="1">
      <alignment vertical="center"/>
    </xf>
    <xf numFmtId="0" fontId="10" fillId="2" borderId="0" xfId="0" applyFont="1" applyFill="1" applyAlignment="1" applyProtection="1">
      <alignment horizontal="left" vertical="top"/>
      <protection hidden="1"/>
    </xf>
    <xf numFmtId="0" fontId="16" fillId="2" borderId="0" xfId="0" applyFont="1" applyFill="1" applyProtection="1">
      <alignment vertical="center"/>
      <protection locked="0" hidden="1"/>
    </xf>
    <xf numFmtId="0" fontId="17" fillId="2" borderId="0" xfId="0" applyFont="1" applyFill="1" applyProtection="1">
      <alignment vertical="center"/>
      <protection hidden="1"/>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center" wrapText="1"/>
      <protection locked="0"/>
    </xf>
    <xf numFmtId="0" fontId="13" fillId="2" borderId="0" xfId="0" applyFont="1" applyFill="1" applyAlignment="1" applyProtection="1">
      <alignment horizontal="left" vertical="center" wrapText="1"/>
      <protection locked="0"/>
    </xf>
    <xf numFmtId="0" fontId="13" fillId="2" borderId="0" xfId="0" applyFont="1" applyFill="1" applyProtection="1">
      <alignment vertical="center"/>
      <protection locked="0"/>
    </xf>
    <xf numFmtId="0" fontId="11" fillId="2" borderId="0" xfId="0" applyFont="1" applyFill="1" applyProtection="1">
      <alignment vertical="center"/>
      <protection hidden="1"/>
    </xf>
    <xf numFmtId="0" fontId="18" fillId="2" borderId="0" xfId="0" applyFont="1" applyFill="1" applyAlignment="1" applyProtection="1">
      <alignment horizontal="center" vertical="center"/>
      <protection hidden="1"/>
    </xf>
    <xf numFmtId="0" fontId="19" fillId="2" borderId="0" xfId="0" applyFont="1" applyFill="1" applyAlignment="1" applyProtection="1">
      <alignment horizontal="left"/>
      <protection hidden="1"/>
    </xf>
    <xf numFmtId="0" fontId="10" fillId="2" borderId="0" xfId="0" applyFont="1" applyFill="1" applyProtection="1">
      <alignment vertical="center"/>
      <protection locked="0"/>
    </xf>
    <xf numFmtId="0" fontId="10" fillId="0" borderId="0" xfId="0" applyFont="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13" fillId="0" borderId="0" xfId="0" applyFont="1" applyProtection="1">
      <alignment vertical="center"/>
      <protection locked="0"/>
    </xf>
    <xf numFmtId="0" fontId="10"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13" fillId="0" borderId="0" xfId="0" applyFont="1" applyAlignment="1" applyProtection="1">
      <alignment horizontal="left" vertical="center" wrapText="1"/>
      <protection hidden="1"/>
    </xf>
    <xf numFmtId="0" fontId="13" fillId="0" borderId="0" xfId="0" applyFont="1" applyProtection="1">
      <alignment vertical="center"/>
      <protection hidden="1"/>
    </xf>
    <xf numFmtId="0" fontId="23" fillId="0" borderId="0" xfId="0" applyFont="1" applyAlignment="1" applyProtection="1">
      <alignment horizontal="left" vertical="top" indent="1"/>
      <protection hidden="1"/>
    </xf>
    <xf numFmtId="0" fontId="13" fillId="0" borderId="0" xfId="0" applyFont="1" applyAlignment="1" applyProtection="1">
      <alignment horizontal="center" vertical="center"/>
      <protection hidden="1"/>
    </xf>
    <xf numFmtId="0" fontId="13" fillId="0" borderId="0" xfId="0" applyFont="1" applyAlignment="1">
      <alignment horizontal="center" vertical="center"/>
    </xf>
    <xf numFmtId="0" fontId="13" fillId="7" borderId="0" xfId="0" applyFont="1" applyFill="1">
      <alignment vertical="center"/>
    </xf>
    <xf numFmtId="0" fontId="27" fillId="7" borderId="0" xfId="0" applyFont="1" applyFill="1" applyAlignment="1">
      <alignment vertical="top"/>
    </xf>
    <xf numFmtId="0" fontId="25" fillId="7" borderId="0" xfId="0" applyFont="1" applyFill="1" applyAlignment="1" applyProtection="1">
      <alignment horizontal="center" vertical="center" wrapText="1"/>
      <protection locked="0"/>
    </xf>
    <xf numFmtId="0" fontId="13" fillId="2" borderId="0" xfId="0" applyFont="1" applyFill="1" applyProtection="1">
      <alignment vertical="center"/>
      <protection hidden="1"/>
    </xf>
    <xf numFmtId="0" fontId="27" fillId="2" borderId="0" xfId="0" applyFont="1" applyFill="1" applyAlignment="1" applyProtection="1">
      <alignment vertical="top"/>
      <protection hidden="1"/>
    </xf>
    <xf numFmtId="0" fontId="25" fillId="2" borderId="0" xfId="0" applyFont="1" applyFill="1" applyAlignment="1" applyProtection="1">
      <alignment horizontal="center" vertical="center" wrapText="1"/>
      <protection hidden="1"/>
    </xf>
    <xf numFmtId="0" fontId="11" fillId="2" borderId="13" xfId="0" applyFont="1" applyFill="1" applyBorder="1" applyProtection="1">
      <alignment vertical="center"/>
      <protection hidden="1"/>
    </xf>
    <xf numFmtId="0" fontId="13" fillId="0" borderId="16" xfId="0" applyFont="1" applyBorder="1">
      <alignment vertical="center"/>
    </xf>
    <xf numFmtId="0" fontId="13" fillId="0" borderId="17" xfId="0" applyFont="1" applyBorder="1" applyAlignment="1" applyProtection="1">
      <alignment vertical="top"/>
      <protection hidden="1"/>
    </xf>
    <xf numFmtId="0" fontId="25"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3" fillId="0" borderId="0" xfId="0" applyFont="1" applyAlignment="1" applyProtection="1">
      <alignment horizontal="center" vertical="center"/>
      <protection locked="0"/>
    </xf>
    <xf numFmtId="0" fontId="29" fillId="0" borderId="0" xfId="0" applyFont="1" applyAlignment="1" applyProtection="1">
      <alignment horizontal="left"/>
      <protection hidden="1"/>
    </xf>
    <xf numFmtId="0" fontId="30" fillId="0" borderId="0" xfId="0" applyFont="1" applyAlignment="1" applyProtection="1">
      <alignment horizontal="center"/>
      <protection hidden="1"/>
    </xf>
    <xf numFmtId="0" fontId="13" fillId="0" borderId="0" xfId="0" applyFont="1" applyAlignment="1" applyProtection="1">
      <alignment horizontal="left" wrapText="1"/>
      <protection locked="0"/>
    </xf>
    <xf numFmtId="0" fontId="10" fillId="0" borderId="12" xfId="0" applyFont="1" applyBorder="1" applyAlignment="1">
      <alignment vertical="top"/>
    </xf>
    <xf numFmtId="0" fontId="10" fillId="0" borderId="13" xfId="0" applyFont="1" applyBorder="1" applyAlignment="1" applyProtection="1">
      <alignment horizontal="center" vertical="center"/>
      <protection hidden="1"/>
    </xf>
    <xf numFmtId="0" fontId="10" fillId="9" borderId="18" xfId="0" applyFont="1" applyFill="1" applyBorder="1" applyProtection="1">
      <alignment vertical="center"/>
      <protection hidden="1"/>
    </xf>
    <xf numFmtId="0" fontId="14" fillId="0" borderId="0" xfId="0" applyFont="1" applyAlignment="1" applyProtection="1">
      <alignment horizontal="center" vertical="center" wrapText="1"/>
      <protection hidden="1"/>
    </xf>
    <xf numFmtId="0" fontId="10" fillId="0" borderId="0" xfId="0" applyFont="1" applyProtection="1">
      <alignment vertical="center"/>
      <protection hidden="1"/>
    </xf>
    <xf numFmtId="0" fontId="11" fillId="2" borderId="0" xfId="0" applyFont="1" applyFill="1" applyAlignment="1" applyProtection="1">
      <protection hidden="1"/>
    </xf>
    <xf numFmtId="0" fontId="25" fillId="0" borderId="0" xfId="0" applyFont="1" applyAlignment="1" applyProtection="1">
      <alignment horizontal="left" wrapText="1"/>
      <protection hidden="1"/>
    </xf>
    <xf numFmtId="0" fontId="13" fillId="0" borderId="0" xfId="0" applyFont="1" applyAlignment="1" applyProtection="1">
      <alignment horizontal="center" wrapText="1"/>
      <protection locked="0"/>
    </xf>
    <xf numFmtId="0" fontId="13" fillId="0" borderId="0" xfId="0" applyFont="1" applyAlignment="1" applyProtection="1">
      <alignment horizontal="center" wrapText="1"/>
      <protection hidden="1"/>
    </xf>
    <xf numFmtId="0" fontId="34" fillId="0" borderId="0" xfId="0" applyFont="1" applyAlignment="1" applyProtection="1">
      <alignment horizontal="center" vertical="center" wrapText="1"/>
      <protection hidden="1"/>
    </xf>
    <xf numFmtId="0" fontId="13" fillId="0" borderId="0" xfId="0" applyFont="1" applyAlignment="1" applyProtection="1">
      <alignment horizontal="left" wrapText="1"/>
      <protection hidden="1"/>
    </xf>
    <xf numFmtId="0" fontId="13" fillId="0" borderId="0" xfId="0" applyFont="1" applyAlignment="1" applyProtection="1">
      <alignment horizontal="center"/>
      <protection hidden="1"/>
    </xf>
    <xf numFmtId="0" fontId="10" fillId="0" borderId="0" xfId="0" applyFont="1" applyAlignment="1" applyProtection="1">
      <protection hidden="1"/>
    </xf>
    <xf numFmtId="0" fontId="25" fillId="10" borderId="23" xfId="0" applyFont="1" applyFill="1" applyBorder="1" applyAlignment="1" applyProtection="1">
      <alignment horizontal="left" vertical="top" wrapText="1"/>
      <protection locked="0"/>
    </xf>
    <xf numFmtId="0" fontId="10" fillId="0" borderId="25" xfId="0" applyFont="1" applyBorder="1" applyProtection="1">
      <alignment vertical="center"/>
      <protection hidden="1"/>
    </xf>
    <xf numFmtId="0" fontId="12" fillId="0" borderId="0" xfId="0" applyFont="1" applyAlignment="1" applyProtection="1">
      <alignment horizontal="center" vertical="center" wrapText="1"/>
      <protection locked="0"/>
    </xf>
    <xf numFmtId="0" fontId="12" fillId="0" borderId="0" xfId="0" applyFont="1" applyAlignment="1">
      <alignment horizontal="center" vertical="center" wrapText="1"/>
    </xf>
    <xf numFmtId="0" fontId="25" fillId="0" borderId="26" xfId="0" applyFont="1" applyBorder="1" applyAlignment="1" applyProtection="1">
      <alignment horizontal="left" vertical="top" wrapText="1"/>
      <protection hidden="1"/>
    </xf>
    <xf numFmtId="0" fontId="13" fillId="0" borderId="27" xfId="0" applyFont="1" applyBorder="1" applyAlignment="1" applyProtection="1">
      <alignment vertical="top" wrapText="1"/>
      <protection hidden="1"/>
    </xf>
    <xf numFmtId="0" fontId="10" fillId="0" borderId="28" xfId="0" applyFont="1" applyBorder="1" applyProtection="1">
      <alignment vertical="center"/>
      <protection hidden="1"/>
    </xf>
    <xf numFmtId="0" fontId="25" fillId="10" borderId="26" xfId="0" applyFont="1" applyFill="1" applyBorder="1" applyAlignment="1" applyProtection="1">
      <alignment horizontal="left" vertical="top" wrapText="1"/>
      <protection locked="0"/>
    </xf>
    <xf numFmtId="0" fontId="25" fillId="0" borderId="27" xfId="0" applyFont="1" applyBorder="1" applyAlignment="1">
      <alignment vertical="top" wrapText="1"/>
    </xf>
    <xf numFmtId="176" fontId="25" fillId="10" borderId="26" xfId="0" applyNumberFormat="1" applyFont="1" applyFill="1" applyBorder="1" applyAlignment="1" applyProtection="1">
      <alignment horizontal="left" vertical="top" wrapText="1"/>
      <protection locked="0"/>
    </xf>
    <xf numFmtId="0" fontId="13" fillId="0" borderId="27" xfId="0" applyFont="1" applyBorder="1" applyAlignment="1">
      <alignment vertical="top" wrapText="1"/>
    </xf>
    <xf numFmtId="0" fontId="25" fillId="0" borderId="29" xfId="0" applyFont="1" applyBorder="1" applyAlignment="1" applyProtection="1">
      <alignment horizontal="left" vertical="top" wrapText="1"/>
      <protection hidden="1"/>
    </xf>
    <xf numFmtId="0" fontId="25" fillId="0" borderId="30" xfId="0" applyFont="1" applyBorder="1" applyAlignment="1" applyProtection="1">
      <alignment horizontal="left" vertical="top" wrapText="1"/>
      <protection hidden="1"/>
    </xf>
    <xf numFmtId="0" fontId="10" fillId="0" borderId="33" xfId="0" applyFont="1" applyBorder="1" applyProtection="1">
      <alignment vertical="center"/>
      <protection hidden="1"/>
    </xf>
    <xf numFmtId="0" fontId="25" fillId="0" borderId="24" xfId="0" applyFont="1" applyBorder="1" applyAlignment="1">
      <alignment vertical="top" wrapText="1"/>
    </xf>
    <xf numFmtId="0" fontId="25" fillId="0" borderId="33" xfId="0" applyFont="1" applyBorder="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0" fontId="13" fillId="0" borderId="0" xfId="0" applyFont="1" applyAlignment="1" applyProtection="1">
      <alignment horizontal="center"/>
      <protection locked="0"/>
    </xf>
    <xf numFmtId="0" fontId="25" fillId="0" borderId="28" xfId="0" applyFont="1" applyBorder="1" applyAlignment="1" applyProtection="1">
      <alignment horizontal="center" vertical="center" wrapText="1"/>
      <protection hidden="1"/>
    </xf>
    <xf numFmtId="0" fontId="13" fillId="0" borderId="29" xfId="0" applyFont="1" applyBorder="1" applyAlignment="1" applyProtection="1">
      <alignment vertical="top"/>
      <protection hidden="1"/>
    </xf>
    <xf numFmtId="0" fontId="25" fillId="0" borderId="30" xfId="0" applyFont="1" applyBorder="1" applyAlignment="1" applyProtection="1">
      <alignment horizontal="left" vertical="top"/>
      <protection hidden="1"/>
    </xf>
    <xf numFmtId="0" fontId="13" fillId="0" borderId="36" xfId="0" applyFont="1" applyBorder="1" applyAlignment="1" applyProtection="1">
      <alignment vertical="top"/>
      <protection hidden="1"/>
    </xf>
    <xf numFmtId="0" fontId="25" fillId="0" borderId="37" xfId="0" applyFont="1" applyBorder="1" applyAlignment="1" applyProtection="1">
      <alignment horizontal="left" vertical="top"/>
      <protection hidden="1"/>
    </xf>
    <xf numFmtId="0" fontId="25" fillId="0" borderId="38" xfId="0" applyFont="1" applyBorder="1" applyAlignment="1" applyProtection="1">
      <alignment horizontal="center" vertical="center" wrapText="1"/>
      <protection locked="0"/>
    </xf>
    <xf numFmtId="0" fontId="13" fillId="0" borderId="21" xfId="0" applyFont="1" applyBorder="1" applyAlignment="1" applyProtection="1">
      <alignment vertical="top"/>
      <protection hidden="1"/>
    </xf>
    <xf numFmtId="0" fontId="25" fillId="0" borderId="39" xfId="0" applyFont="1" applyBorder="1" applyAlignment="1" applyProtection="1">
      <alignment horizontal="left" vertical="top"/>
      <protection hidden="1"/>
    </xf>
    <xf numFmtId="0" fontId="25" fillId="0" borderId="28" xfId="0" applyFont="1" applyBorder="1" applyAlignment="1" applyProtection="1">
      <alignment horizontal="center" vertical="center" wrapText="1"/>
      <protection locked="0"/>
    </xf>
    <xf numFmtId="0" fontId="13" fillId="0" borderId="34" xfId="0" applyFont="1" applyBorder="1" applyProtection="1">
      <alignment vertical="center"/>
      <protection hidden="1"/>
    </xf>
    <xf numFmtId="0" fontId="13" fillId="0" borderId="35" xfId="0" applyFont="1" applyBorder="1" applyAlignment="1" applyProtection="1">
      <alignment vertical="top"/>
      <protection hidden="1"/>
    </xf>
    <xf numFmtId="0" fontId="10" fillId="0" borderId="0" xfId="0" applyFont="1" applyProtection="1">
      <alignment vertical="center"/>
      <protection locked="0"/>
    </xf>
    <xf numFmtId="0" fontId="35" fillId="0" borderId="0" xfId="0"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35" fillId="0" borderId="0" xfId="0" applyFont="1" applyAlignment="1" applyProtection="1">
      <alignment horizontal="left" vertical="center" wrapText="1"/>
      <protection locked="0"/>
    </xf>
    <xf numFmtId="0" fontId="10" fillId="0" borderId="0" xfId="0" applyFont="1" applyAlignment="1"/>
    <xf numFmtId="0" fontId="10" fillId="0" borderId="40" xfId="0" applyFont="1" applyBorder="1" applyProtection="1">
      <alignment vertical="center"/>
      <protection hidden="1"/>
    </xf>
    <xf numFmtId="176" fontId="37" fillId="10" borderId="26" xfId="0" applyNumberFormat="1" applyFont="1" applyFill="1" applyBorder="1" applyAlignment="1" applyProtection="1">
      <alignment horizontal="left" vertical="top" wrapText="1"/>
      <protection locked="0"/>
    </xf>
    <xf numFmtId="0" fontId="10" fillId="0" borderId="27" xfId="0" applyFont="1" applyBorder="1" applyAlignment="1">
      <alignment vertical="top" wrapText="1"/>
    </xf>
    <xf numFmtId="0" fontId="13" fillId="0" borderId="36" xfId="0" applyFont="1" applyBorder="1" applyAlignment="1">
      <alignment vertical="top"/>
    </xf>
    <xf numFmtId="0" fontId="25" fillId="0" borderId="37" xfId="0" applyFont="1" applyBorder="1" applyAlignment="1">
      <alignment horizontal="left" vertical="top"/>
    </xf>
    <xf numFmtId="0" fontId="13" fillId="0" borderId="21" xfId="0" applyFont="1" applyBorder="1" applyAlignment="1">
      <alignment vertical="top"/>
    </xf>
    <xf numFmtId="0" fontId="25" fillId="0" borderId="39" xfId="0" applyFont="1" applyBorder="1" applyAlignment="1">
      <alignment horizontal="left" vertical="top"/>
    </xf>
    <xf numFmtId="0" fontId="13" fillId="0" borderId="34" xfId="0" applyFont="1" applyBorder="1">
      <alignment vertical="center"/>
    </xf>
    <xf numFmtId="0" fontId="13" fillId="0" borderId="35" xfId="0" applyFont="1" applyBorder="1" applyAlignment="1">
      <alignment vertical="top"/>
    </xf>
    <xf numFmtId="0" fontId="25" fillId="9" borderId="18" xfId="0" applyFont="1" applyFill="1" applyBorder="1" applyAlignment="1" applyProtection="1">
      <alignment horizontal="center" vertical="center" wrapText="1"/>
      <protection hidden="1"/>
    </xf>
    <xf numFmtId="0" fontId="13" fillId="0" borderId="0" xfId="0" applyFont="1" applyAlignment="1" applyProtection="1">
      <protection hidden="1"/>
    </xf>
    <xf numFmtId="0" fontId="13" fillId="0" borderId="19" xfId="0" applyFont="1" applyBorder="1" applyProtection="1">
      <alignment vertical="center"/>
      <protection hidden="1"/>
    </xf>
    <xf numFmtId="0" fontId="13" fillId="0" borderId="41" xfId="0" applyFont="1" applyBorder="1" applyAlignment="1" applyProtection="1">
      <alignment vertical="top"/>
      <protection hidden="1"/>
    </xf>
    <xf numFmtId="0" fontId="13" fillId="0" borderId="21" xfId="0" applyFont="1" applyBorder="1" applyProtection="1">
      <alignment vertical="center"/>
      <protection hidden="1"/>
    </xf>
    <xf numFmtId="0" fontId="13" fillId="0" borderId="39" xfId="0" applyFont="1" applyBorder="1" applyAlignment="1" applyProtection="1">
      <alignment vertical="top"/>
      <protection hidden="1"/>
    </xf>
    <xf numFmtId="0" fontId="13" fillId="0" borderId="0" xfId="0" applyFont="1" applyAlignment="1" applyProtection="1">
      <alignment wrapText="1"/>
      <protection hidden="1"/>
    </xf>
    <xf numFmtId="0" fontId="34" fillId="11" borderId="0" xfId="0" applyFont="1" applyFill="1" applyAlignment="1" applyProtection="1">
      <alignment horizontal="center" vertical="center" wrapText="1"/>
      <protection locked="0"/>
    </xf>
    <xf numFmtId="0" fontId="13" fillId="0" borderId="16" xfId="0" applyFont="1" applyBorder="1" applyAlignment="1">
      <alignment vertical="top" wrapText="1"/>
    </xf>
    <xf numFmtId="0" fontId="13" fillId="0" borderId="17" xfId="0" applyFont="1" applyBorder="1" applyAlignment="1">
      <alignment vertical="top"/>
    </xf>
    <xf numFmtId="0" fontId="13" fillId="0" borderId="16" xfId="0" applyFont="1" applyBorder="1" applyProtection="1">
      <alignment vertical="center"/>
      <protection hidden="1"/>
    </xf>
    <xf numFmtId="0" fontId="38" fillId="7" borderId="11" xfId="0" applyFont="1" applyFill="1" applyBorder="1" applyAlignment="1" applyProtection="1">
      <alignment horizontal="center" vertical="center"/>
      <protection hidden="1"/>
    </xf>
    <xf numFmtId="0" fontId="13" fillId="0" borderId="0" xfId="0" applyFont="1" applyAlignment="1">
      <alignment horizontal="center"/>
    </xf>
    <xf numFmtId="0" fontId="38" fillId="7" borderId="13" xfId="0" applyFont="1" applyFill="1" applyBorder="1" applyAlignment="1" applyProtection="1">
      <alignment horizontal="center" vertical="center"/>
      <protection hidden="1"/>
    </xf>
    <xf numFmtId="0" fontId="13" fillId="0" borderId="0" xfId="0" applyFont="1" applyAlignment="1">
      <alignment horizontal="center" wrapText="1"/>
    </xf>
    <xf numFmtId="0" fontId="34" fillId="11" borderId="0" xfId="0" applyFont="1" applyFill="1" applyAlignment="1">
      <alignment horizontal="center" vertical="center" wrapText="1"/>
    </xf>
    <xf numFmtId="0" fontId="13" fillId="0" borderId="0" xfId="0" applyFont="1" applyAlignment="1">
      <alignment horizontal="left" wrapText="1"/>
    </xf>
    <xf numFmtId="0" fontId="25" fillId="10" borderId="29" xfId="0" applyFont="1" applyFill="1" applyBorder="1" applyAlignment="1" applyProtection="1">
      <alignment horizontal="left" vertical="top" wrapText="1"/>
      <protection locked="0"/>
    </xf>
    <xf numFmtId="0" fontId="34" fillId="5" borderId="0" xfId="0" applyFont="1" applyFill="1" applyAlignment="1" applyProtection="1">
      <alignment horizontal="center" vertical="center" wrapText="1"/>
      <protection locked="0"/>
    </xf>
    <xf numFmtId="49" fontId="13" fillId="0" borderId="0" xfId="0" applyNumberFormat="1" applyFont="1" applyAlignment="1">
      <alignment horizontal="center" vertical="center"/>
    </xf>
    <xf numFmtId="0" fontId="10" fillId="0" borderId="0" xfId="0" applyFont="1" applyAlignment="1">
      <alignment vertical="center" wrapText="1"/>
    </xf>
    <xf numFmtId="49" fontId="13" fillId="0" borderId="0" xfId="0" applyNumberFormat="1" applyFont="1" applyAlignment="1">
      <alignment horizontal="center"/>
    </xf>
    <xf numFmtId="0" fontId="13" fillId="0" borderId="10" xfId="0" applyFont="1" applyBorder="1" applyAlignment="1" applyProtection="1">
      <alignment horizontal="left" vertical="top" wrapText="1"/>
      <protection hidden="1"/>
    </xf>
    <xf numFmtId="0" fontId="25" fillId="0" borderId="25" xfId="0" applyFont="1" applyBorder="1" applyAlignment="1" applyProtection="1">
      <alignment horizontal="center" vertical="center" wrapText="1"/>
      <protection locked="0"/>
    </xf>
    <xf numFmtId="49" fontId="13" fillId="0" borderId="0" xfId="0" applyNumberFormat="1" applyFont="1" applyAlignment="1" applyProtection="1">
      <alignment horizontal="center" vertical="center"/>
      <protection locked="0"/>
    </xf>
    <xf numFmtId="49" fontId="13" fillId="0" borderId="0" xfId="0" applyNumberFormat="1" applyFont="1" applyAlignment="1" applyProtection="1">
      <alignment horizontal="center"/>
      <protection locked="0"/>
    </xf>
    <xf numFmtId="0" fontId="25" fillId="0" borderId="43" xfId="0" applyFont="1" applyBorder="1" applyAlignment="1" applyProtection="1">
      <alignment horizontal="left" vertical="top" wrapText="1"/>
      <protection hidden="1"/>
    </xf>
    <xf numFmtId="0" fontId="34" fillId="0" borderId="0" xfId="0" applyFont="1" applyAlignment="1">
      <alignment horizontal="center" vertical="center" wrapText="1"/>
    </xf>
    <xf numFmtId="0" fontId="29" fillId="0" borderId="0" xfId="0" applyFont="1" applyAlignment="1" applyProtection="1">
      <alignment horizontal="left" wrapText="1"/>
      <protection hidden="1"/>
    </xf>
    <xf numFmtId="0" fontId="13" fillId="0" borderId="24" xfId="0" applyFont="1" applyBorder="1" applyAlignment="1" applyProtection="1">
      <alignment vertical="top" wrapText="1"/>
      <protection hidden="1"/>
    </xf>
    <xf numFmtId="0" fontId="38" fillId="0" borderId="25" xfId="0" applyFont="1" applyBorder="1" applyAlignment="1" applyProtection="1">
      <alignment horizontal="center" vertical="center"/>
      <protection hidden="1"/>
    </xf>
    <xf numFmtId="0" fontId="22" fillId="0" borderId="0" xfId="0" applyFont="1" applyAlignment="1" applyProtection="1">
      <alignment horizontal="center" vertical="center" wrapText="1"/>
      <protection locked="0"/>
    </xf>
    <xf numFmtId="0" fontId="38" fillId="0" borderId="13" xfId="0" applyFont="1" applyBorder="1" applyAlignment="1" applyProtection="1">
      <alignment horizontal="center" vertical="center"/>
      <protection hidden="1"/>
    </xf>
    <xf numFmtId="0" fontId="13" fillId="6" borderId="0" xfId="0" applyFont="1" applyFill="1" applyAlignment="1" applyProtection="1">
      <alignment horizontal="center" vertical="center" wrapText="1"/>
      <protection locked="0"/>
    </xf>
    <xf numFmtId="0" fontId="41" fillId="0" borderId="0" xfId="0" applyFont="1" applyAlignment="1" applyProtection="1">
      <alignment horizontal="center"/>
      <protection hidden="1"/>
    </xf>
    <xf numFmtId="49" fontId="13" fillId="0" borderId="0" xfId="0" applyNumberFormat="1" applyFont="1" applyAlignment="1" applyProtection="1">
      <alignment horizontal="center" vertical="center" wrapText="1"/>
      <protection locked="0"/>
    </xf>
    <xf numFmtId="0" fontId="25" fillId="0" borderId="40" xfId="0" applyFont="1" applyBorder="1" applyAlignment="1" applyProtection="1">
      <alignment horizontal="center" vertical="center" wrapText="1"/>
      <protection hidden="1"/>
    </xf>
    <xf numFmtId="49" fontId="13" fillId="0" borderId="0" xfId="0" applyNumberFormat="1" applyFont="1" applyAlignment="1" applyProtection="1">
      <alignment horizontal="center" wrapText="1"/>
      <protection locked="0"/>
    </xf>
    <xf numFmtId="0" fontId="13" fillId="0" borderId="19" xfId="0" applyFont="1" applyBorder="1" applyAlignment="1" applyProtection="1">
      <alignment vertical="top"/>
      <protection hidden="1"/>
    </xf>
    <xf numFmtId="0" fontId="13" fillId="0" borderId="34" xfId="0" applyFont="1" applyBorder="1" applyAlignment="1" applyProtection="1">
      <alignment vertical="top"/>
      <protection hidden="1"/>
    </xf>
    <xf numFmtId="0" fontId="25" fillId="0" borderId="27" xfId="0" applyFont="1" applyBorder="1" applyAlignment="1" applyProtection="1">
      <alignment vertical="top" wrapText="1"/>
      <protection hidden="1"/>
    </xf>
    <xf numFmtId="0" fontId="25" fillId="0" borderId="27" xfId="0" applyFont="1" applyBorder="1" applyAlignment="1" applyProtection="1">
      <alignment horizontal="left" vertical="top" wrapText="1"/>
      <protection hidden="1"/>
    </xf>
    <xf numFmtId="0" fontId="13" fillId="0" borderId="43" xfId="0" applyFont="1" applyBorder="1" applyAlignment="1" applyProtection="1">
      <alignment vertical="top" wrapText="1"/>
      <protection hidden="1"/>
    </xf>
    <xf numFmtId="0" fontId="13" fillId="0" borderId="26" xfId="0" applyFont="1" applyBorder="1" applyProtection="1">
      <alignment vertical="center"/>
      <protection hidden="1"/>
    </xf>
    <xf numFmtId="0" fontId="13" fillId="0" borderId="27" xfId="0" applyFont="1" applyBorder="1" applyAlignment="1" applyProtection="1">
      <alignment vertical="top"/>
      <protection hidden="1"/>
    </xf>
    <xf numFmtId="0" fontId="25" fillId="10" borderId="22" xfId="0" applyFont="1" applyFill="1" applyBorder="1" applyAlignment="1" applyProtection="1">
      <alignment horizontal="left" vertical="top" wrapText="1"/>
      <protection locked="0"/>
    </xf>
    <xf numFmtId="0" fontId="10" fillId="0" borderId="18" xfId="0" applyFont="1" applyBorder="1" applyAlignment="1" applyProtection="1">
      <alignment horizontal="center" vertical="center"/>
      <protection hidden="1"/>
    </xf>
    <xf numFmtId="0" fontId="12" fillId="6" borderId="0" xfId="0" applyFont="1" applyFill="1" applyAlignment="1" applyProtection="1">
      <alignment horizontal="center" vertical="center" wrapText="1"/>
      <protection locked="0"/>
    </xf>
    <xf numFmtId="0" fontId="13" fillId="12" borderId="0" xfId="0" applyFont="1" applyFill="1" applyAlignment="1" applyProtection="1">
      <alignment horizontal="center" vertical="center" wrapText="1"/>
      <protection locked="0"/>
    </xf>
    <xf numFmtId="0" fontId="34" fillId="13" borderId="0" xfId="0" applyFont="1" applyFill="1" applyAlignment="1" applyProtection="1">
      <alignment horizontal="center" vertical="center" wrapText="1"/>
      <protection locked="0"/>
    </xf>
    <xf numFmtId="0" fontId="10" fillId="0" borderId="25" xfId="0" applyFont="1" applyBorder="1">
      <alignment vertical="center"/>
    </xf>
    <xf numFmtId="0" fontId="25" fillId="7" borderId="26" xfId="0" applyFont="1" applyFill="1" applyBorder="1" applyAlignment="1">
      <alignment horizontal="left" vertical="top" wrapText="1"/>
    </xf>
    <xf numFmtId="0" fontId="10" fillId="0" borderId="28" xfId="0" applyFont="1" applyBorder="1">
      <alignment vertical="center"/>
    </xf>
    <xf numFmtId="0" fontId="10" fillId="0" borderId="12" xfId="0" applyFont="1" applyBorder="1" applyProtection="1">
      <alignment vertical="center"/>
      <protection hidden="1"/>
    </xf>
    <xf numFmtId="0" fontId="42" fillId="0" borderId="18" xfId="0" applyFont="1" applyBorder="1" applyAlignment="1" applyProtection="1">
      <alignment horizontal="center" vertical="center" wrapText="1"/>
      <protection locked="0"/>
    </xf>
    <xf numFmtId="0" fontId="13" fillId="14" borderId="0" xfId="0" applyFont="1" applyFill="1" applyAlignment="1" applyProtection="1">
      <alignment horizontal="center" vertical="center" wrapText="1"/>
      <protection locked="0"/>
    </xf>
    <xf numFmtId="0" fontId="10" fillId="9" borderId="15" xfId="0" applyFont="1" applyFill="1" applyBorder="1" applyProtection="1">
      <alignment vertical="center"/>
      <protection hidden="1"/>
    </xf>
    <xf numFmtId="0" fontId="13" fillId="0" borderId="10" xfId="0" applyFont="1" applyBorder="1" applyAlignment="1" applyProtection="1">
      <alignment wrapText="1"/>
      <protection hidden="1"/>
    </xf>
    <xf numFmtId="0" fontId="29" fillId="0" borderId="10" xfId="0" applyFont="1" applyBorder="1" applyAlignment="1" applyProtection="1">
      <alignment horizontal="left" wrapText="1"/>
      <protection hidden="1"/>
    </xf>
    <xf numFmtId="0" fontId="41" fillId="0" borderId="10" xfId="0" applyFont="1" applyBorder="1" applyAlignment="1" applyProtection="1">
      <alignment horizontal="center"/>
      <protection hidden="1"/>
    </xf>
    <xf numFmtId="0" fontId="13" fillId="0" borderId="19" xfId="0" applyFont="1" applyBorder="1" applyAlignment="1" applyProtection="1">
      <alignment vertical="top" wrapText="1"/>
      <protection hidden="1"/>
    </xf>
    <xf numFmtId="0" fontId="13" fillId="0" borderId="21" xfId="0" applyFont="1" applyBorder="1" applyAlignment="1" applyProtection="1">
      <alignment vertical="top" wrapText="1"/>
      <protection hidden="1"/>
    </xf>
    <xf numFmtId="0" fontId="22" fillId="0" borderId="0" xfId="0" applyFont="1" applyAlignment="1" applyProtection="1">
      <alignment horizontal="center" vertical="top" wrapText="1"/>
      <protection locked="0"/>
    </xf>
    <xf numFmtId="0" fontId="34" fillId="0" borderId="0" xfId="0" applyFont="1" applyAlignment="1" applyProtection="1">
      <alignment horizontal="center" vertical="top" wrapText="1"/>
      <protection locked="0"/>
    </xf>
    <xf numFmtId="0" fontId="44" fillId="0" borderId="0" xfId="1" applyFont="1" applyFill="1" applyBorder="1" applyAlignment="1" applyProtection="1">
      <alignment horizontal="left" vertical="top" wrapText="1"/>
      <protection hidden="1"/>
    </xf>
    <xf numFmtId="0" fontId="22" fillId="0" borderId="0" xfId="0" applyFont="1" applyAlignment="1">
      <alignment horizontal="left" vertical="top" wrapText="1"/>
    </xf>
    <xf numFmtId="0" fontId="25" fillId="10" borderId="31" xfId="0" applyFont="1" applyFill="1" applyBorder="1" applyAlignment="1" applyProtection="1">
      <alignment horizontal="left" vertical="top" wrapText="1"/>
      <protection locked="0"/>
    </xf>
    <xf numFmtId="0" fontId="13" fillId="0" borderId="32" xfId="0" applyFont="1" applyBorder="1" applyAlignment="1" applyProtection="1">
      <alignment vertical="top" wrapText="1"/>
      <protection hidden="1"/>
    </xf>
    <xf numFmtId="0" fontId="44" fillId="0" borderId="0" xfId="1" applyFont="1" applyAlignment="1" applyProtection="1">
      <alignment horizontal="center"/>
      <protection hidden="1"/>
    </xf>
    <xf numFmtId="0" fontId="46" fillId="0" borderId="0" xfId="0" applyFont="1" applyAlignment="1" applyProtection="1">
      <alignment horizontal="center" wrapText="1"/>
      <protection locked="0"/>
    </xf>
    <xf numFmtId="0" fontId="46" fillId="0" borderId="0" xfId="0" applyFont="1" applyAlignment="1">
      <alignment horizontal="center" wrapText="1"/>
    </xf>
    <xf numFmtId="0" fontId="33" fillId="0" borderId="0" xfId="0" applyFont="1" applyProtection="1">
      <alignment vertical="center"/>
      <protection locked="0"/>
    </xf>
    <xf numFmtId="0" fontId="10" fillId="0" borderId="10" xfId="0" applyFont="1" applyBorder="1" applyProtection="1">
      <alignment vertical="center"/>
      <protection hidden="1"/>
    </xf>
    <xf numFmtId="177" fontId="25" fillId="10" borderId="23" xfId="0" applyNumberFormat="1" applyFont="1" applyFill="1" applyBorder="1" applyAlignment="1" applyProtection="1">
      <alignment horizontal="left" vertical="top" wrapText="1" indent="1"/>
      <protection hidden="1"/>
    </xf>
    <xf numFmtId="0" fontId="22" fillId="0" borderId="47" xfId="0" applyFont="1" applyBorder="1" applyAlignment="1" applyProtection="1">
      <alignment horizontal="left" vertical="top" wrapText="1"/>
      <protection locked="0"/>
    </xf>
    <xf numFmtId="177" fontId="48" fillId="0" borderId="27" xfId="0" applyNumberFormat="1" applyFont="1" applyBorder="1" applyAlignment="1">
      <alignment horizontal="left" vertical="center"/>
    </xf>
    <xf numFmtId="0" fontId="22" fillId="0" borderId="0" xfId="0" applyFont="1" applyAlignment="1" applyProtection="1">
      <alignment horizontal="left" vertical="top" wrapText="1"/>
      <protection locked="0"/>
    </xf>
    <xf numFmtId="0" fontId="48" fillId="0" borderId="27" xfId="0" applyFont="1" applyBorder="1" applyAlignment="1">
      <alignment horizontal="left" vertical="center"/>
    </xf>
    <xf numFmtId="0" fontId="48" fillId="0" borderId="32" xfId="0" applyFont="1" applyBorder="1" applyAlignment="1">
      <alignment horizontal="left" vertical="center"/>
    </xf>
    <xf numFmtId="0" fontId="22" fillId="0" borderId="0" xfId="0" applyFont="1" applyAlignment="1" applyProtection="1">
      <alignment horizontal="center" vertical="center"/>
      <protection hidden="1"/>
    </xf>
    <xf numFmtId="0" fontId="49" fillId="0" borderId="0" xfId="0" applyFont="1" applyAlignment="1" applyProtection="1">
      <alignment horizontal="center" vertical="center" wrapText="1"/>
      <protection locked="0"/>
    </xf>
    <xf numFmtId="0" fontId="49" fillId="0" borderId="48" xfId="0" applyFont="1" applyBorder="1" applyAlignment="1" applyProtection="1">
      <alignment horizontal="center" vertical="center" wrapText="1"/>
      <protection locked="0"/>
    </xf>
    <xf numFmtId="0" fontId="22" fillId="0" borderId="47" xfId="0" applyFont="1" applyBorder="1" applyAlignment="1" applyProtection="1">
      <alignment horizontal="center" vertical="center" wrapText="1"/>
      <protection locked="0"/>
    </xf>
    <xf numFmtId="0" fontId="33" fillId="6" borderId="0" xfId="0" applyFont="1" applyFill="1" applyAlignment="1" applyProtection="1">
      <alignment horizontal="center" vertical="center"/>
      <protection hidden="1"/>
    </xf>
    <xf numFmtId="0" fontId="10" fillId="2" borderId="0" xfId="0" applyFont="1" applyFill="1" applyAlignment="1">
      <alignment vertical="top"/>
    </xf>
    <xf numFmtId="0" fontId="10" fillId="2" borderId="0" xfId="0" applyFont="1" applyFill="1" applyAlignment="1">
      <alignment horizontal="center" vertical="top" wrapText="1"/>
    </xf>
    <xf numFmtId="0" fontId="33" fillId="2" borderId="0" xfId="0" applyFont="1" applyFill="1" applyAlignment="1">
      <alignment horizontal="center" vertical="center"/>
    </xf>
    <xf numFmtId="0" fontId="0" fillId="0" borderId="7" xfId="0" applyBorder="1" applyAlignment="1">
      <alignment horizontal="center" vertical="center"/>
    </xf>
    <xf numFmtId="0" fontId="0" fillId="16" borderId="0" xfId="0" applyFill="1" applyAlignment="1">
      <alignment horizontal="center" vertical="center"/>
    </xf>
    <xf numFmtId="0" fontId="0" fillId="16" borderId="3" xfId="0" applyFill="1" applyBorder="1" applyAlignment="1">
      <alignment horizontal="center" vertical="center"/>
    </xf>
    <xf numFmtId="0" fontId="47" fillId="16" borderId="46" xfId="0" applyFont="1" applyFill="1" applyBorder="1" applyAlignment="1" applyProtection="1">
      <alignment horizontal="center" vertical="center" wrapText="1"/>
      <protection locked="0"/>
    </xf>
    <xf numFmtId="0" fontId="0" fillId="2" borderId="0" xfId="0" applyFill="1" applyAlignment="1">
      <alignment horizontal="center" vertical="center"/>
    </xf>
    <xf numFmtId="0" fontId="46" fillId="0" borderId="0" xfId="0" applyFont="1" applyProtection="1">
      <alignment vertical="center"/>
      <protection locked="0"/>
    </xf>
    <xf numFmtId="0" fontId="46" fillId="0" borderId="0" xfId="0" applyFont="1" applyAlignment="1" applyProtection="1">
      <alignment horizontal="left" vertical="center" wrapText="1"/>
      <protection locked="0"/>
    </xf>
    <xf numFmtId="0" fontId="46"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58" fillId="2" borderId="0" xfId="0" applyFont="1" applyFill="1" applyProtection="1">
      <alignment vertical="center"/>
      <protection hidden="1"/>
    </xf>
    <xf numFmtId="0" fontId="40" fillId="0" borderId="0" xfId="0" applyFont="1">
      <alignment vertical="center"/>
    </xf>
    <xf numFmtId="0" fontId="61" fillId="0" borderId="0" xfId="0" applyFont="1">
      <alignment vertical="center"/>
    </xf>
    <xf numFmtId="0" fontId="61" fillId="0" borderId="4" xfId="0" applyFont="1" applyBorder="1">
      <alignment vertical="center"/>
    </xf>
    <xf numFmtId="0" fontId="61" fillId="0" borderId="0" xfId="0" applyFont="1" applyAlignment="1">
      <alignment horizontal="center" vertical="center"/>
    </xf>
    <xf numFmtId="0" fontId="8" fillId="0" borderId="0" xfId="0" applyFont="1">
      <alignment vertical="center"/>
    </xf>
    <xf numFmtId="0" fontId="8" fillId="0" borderId="4" xfId="0" applyFont="1" applyBorder="1">
      <alignment vertical="center"/>
    </xf>
    <xf numFmtId="0" fontId="3" fillId="0" borderId="4" xfId="0" applyFont="1" applyBorder="1">
      <alignment vertical="center"/>
    </xf>
    <xf numFmtId="0" fontId="3" fillId="5" borderId="0" xfId="0" applyFont="1" applyFill="1" applyAlignment="1">
      <alignment horizontal="center" vertical="center"/>
    </xf>
    <xf numFmtId="0" fontId="3" fillId="3" borderId="6" xfId="0" applyFont="1" applyFill="1" applyBorder="1" applyAlignment="1">
      <alignment horizontal="center" vertical="center"/>
    </xf>
    <xf numFmtId="0" fontId="61" fillId="0" borderId="49" xfId="0" applyFont="1" applyBorder="1" applyAlignment="1">
      <alignment horizontal="center" vertical="center"/>
    </xf>
    <xf numFmtId="0" fontId="8" fillId="0" borderId="49" xfId="0" applyFont="1" applyBorder="1" applyAlignment="1">
      <alignment horizontal="center" vertical="center"/>
    </xf>
    <xf numFmtId="0" fontId="61" fillId="0" borderId="50" xfId="0" applyFont="1" applyBorder="1">
      <alignment vertical="center"/>
    </xf>
    <xf numFmtId="0" fontId="8" fillId="0" borderId="50" xfId="0" applyFont="1" applyBorder="1">
      <alignment vertical="center"/>
    </xf>
    <xf numFmtId="0" fontId="61" fillId="0" borderId="51" xfId="0" applyFont="1" applyBorder="1">
      <alignment vertical="center"/>
    </xf>
    <xf numFmtId="0" fontId="8" fillId="0" borderId="51" xfId="0" applyFont="1" applyBorder="1">
      <alignment vertical="center"/>
    </xf>
    <xf numFmtId="0" fontId="61" fillId="0" borderId="50" xfId="0" applyFont="1" applyBorder="1" applyAlignment="1">
      <alignment horizontal="center" vertical="center"/>
    </xf>
    <xf numFmtId="0" fontId="8" fillId="0" borderId="50" xfId="0" applyFont="1" applyBorder="1" applyAlignment="1">
      <alignment horizontal="center" vertical="center"/>
    </xf>
    <xf numFmtId="0" fontId="0" fillId="0" borderId="9" xfId="0" applyBorder="1">
      <alignment vertical="center"/>
    </xf>
    <xf numFmtId="0" fontId="0" fillId="17" borderId="0" xfId="0" applyFill="1">
      <alignment vertical="center"/>
    </xf>
    <xf numFmtId="0" fontId="52" fillId="17" borderId="0" xfId="0" applyFont="1" applyFill="1">
      <alignment vertical="center"/>
    </xf>
    <xf numFmtId="0" fontId="0" fillId="17" borderId="0" xfId="0" applyFill="1" applyAlignment="1">
      <alignment vertical="center" wrapText="1"/>
    </xf>
    <xf numFmtId="0" fontId="4" fillId="17" borderId="0" xfId="0" applyFont="1" applyFill="1" applyAlignment="1">
      <alignment vertical="center" wrapText="1"/>
    </xf>
    <xf numFmtId="0" fontId="62" fillId="17" borderId="0" xfId="0" applyFont="1" applyFill="1" applyAlignment="1">
      <alignment vertical="center" wrapText="1"/>
    </xf>
    <xf numFmtId="0" fontId="63" fillId="0" borderId="0" xfId="0" applyFont="1" applyAlignment="1">
      <alignment horizontal="center" vertical="center"/>
    </xf>
    <xf numFmtId="0" fontId="59" fillId="0" borderId="5" xfId="0" applyFont="1" applyBorder="1">
      <alignment vertical="center"/>
    </xf>
    <xf numFmtId="0" fontId="64" fillId="0" borderId="1" xfId="0" applyFont="1" applyBorder="1" applyAlignment="1">
      <alignment horizontal="center" vertical="center"/>
    </xf>
    <xf numFmtId="0" fontId="9" fillId="0" borderId="0" xfId="0" applyFont="1" applyAlignment="1">
      <alignment horizontal="left" vertical="center"/>
    </xf>
    <xf numFmtId="0" fontId="0" fillId="2" borderId="52" xfId="0" applyFill="1" applyBorder="1" applyAlignment="1">
      <alignment horizontal="center" vertical="center"/>
    </xf>
    <xf numFmtId="0" fontId="0" fillId="0" borderId="52" xfId="0"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0" xfId="0" applyBorder="1">
      <alignment vertical="center"/>
    </xf>
    <xf numFmtId="0" fontId="0" fillId="0" borderId="2" xfId="0" applyBorder="1">
      <alignment vertical="center"/>
    </xf>
    <xf numFmtId="0" fontId="0" fillId="0" borderId="21" xfId="0" applyBorder="1">
      <alignment vertical="center"/>
    </xf>
    <xf numFmtId="0" fontId="0" fillId="0" borderId="53" xfId="0" applyBorder="1" applyAlignment="1">
      <alignment horizontal="center" vertical="center"/>
    </xf>
    <xf numFmtId="0" fontId="0" fillId="0" borderId="24" xfId="0" applyBorder="1">
      <alignment vertical="center"/>
    </xf>
    <xf numFmtId="0" fontId="0" fillId="0" borderId="53" xfId="0" applyBorder="1">
      <alignment vertical="center"/>
    </xf>
    <xf numFmtId="0" fontId="0" fillId="0" borderId="19" xfId="0" applyBorder="1">
      <alignment vertical="center"/>
    </xf>
    <xf numFmtId="0" fontId="0" fillId="0" borderId="56" xfId="0" applyBorder="1" applyAlignment="1">
      <alignment horizontal="center" vertical="center"/>
    </xf>
    <xf numFmtId="0" fontId="0" fillId="16" borderId="58" xfId="0" applyFill="1" applyBorder="1" applyAlignment="1">
      <alignment horizontal="center" vertical="center"/>
    </xf>
    <xf numFmtId="0" fontId="0" fillId="2" borderId="13" xfId="0" applyFill="1" applyBorder="1" applyAlignment="1">
      <alignment horizontal="center" vertical="center"/>
    </xf>
    <xf numFmtId="0" fontId="0" fillId="0" borderId="13" xfId="0" applyBorder="1">
      <alignment vertical="center"/>
    </xf>
    <xf numFmtId="0" fontId="0" fillId="0" borderId="13" xfId="0" applyBorder="1" applyAlignment="1">
      <alignment horizontal="center" vertical="center"/>
    </xf>
    <xf numFmtId="0" fontId="0" fillId="2" borderId="61" xfId="0" applyFill="1" applyBorder="1" applyAlignment="1">
      <alignment horizontal="center" vertical="center"/>
    </xf>
    <xf numFmtId="0" fontId="0" fillId="0" borderId="54" xfId="0" applyBorder="1" applyAlignment="1">
      <alignment horizontal="center" vertical="center"/>
    </xf>
    <xf numFmtId="0" fontId="0" fillId="2" borderId="54" xfId="0" applyFill="1" applyBorder="1" applyAlignment="1">
      <alignment horizontal="center" vertical="center"/>
    </xf>
    <xf numFmtId="0" fontId="0" fillId="0" borderId="61" xfId="0" applyBorder="1">
      <alignment vertical="center"/>
    </xf>
    <xf numFmtId="0" fontId="0" fillId="0" borderId="61" xfId="0" applyBorder="1" applyAlignment="1">
      <alignment horizontal="center" vertical="center"/>
    </xf>
    <xf numFmtId="0" fontId="0" fillId="0" borderId="62" xfId="0" applyBorder="1">
      <alignment vertical="center"/>
    </xf>
    <xf numFmtId="0" fontId="66" fillId="0" borderId="0" xfId="0" applyFont="1" applyAlignment="1" applyProtection="1">
      <alignment horizontal="center" vertical="center"/>
      <protection locked="0"/>
    </xf>
    <xf numFmtId="0" fontId="39" fillId="0" borderId="0" xfId="0" applyFont="1" applyAlignment="1">
      <alignment vertical="center" textRotation="255"/>
    </xf>
    <xf numFmtId="0" fontId="3" fillId="0" borderId="30" xfId="0" applyFont="1" applyBorder="1" applyAlignment="1">
      <alignment horizontal="center" vertical="center"/>
    </xf>
    <xf numFmtId="0" fontId="0" fillId="0" borderId="39" xfId="0"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0" fillId="0" borderId="43" xfId="0" applyBorder="1" applyAlignment="1">
      <alignment horizontal="center" vertical="center"/>
    </xf>
    <xf numFmtId="0" fontId="0" fillId="0" borderId="63" xfId="0" applyBorder="1">
      <alignment vertical="center"/>
    </xf>
    <xf numFmtId="0" fontId="0" fillId="0" borderId="60" xfId="0" applyBorder="1" applyAlignment="1">
      <alignment horizontal="center" vertical="center"/>
    </xf>
    <xf numFmtId="0" fontId="0" fillId="0" borderId="14" xfId="0" applyBorder="1">
      <alignment vertical="center"/>
    </xf>
    <xf numFmtId="0" fontId="0" fillId="0" borderId="42" xfId="0" applyBorder="1" applyAlignment="1">
      <alignment horizontal="center" vertical="center"/>
    </xf>
    <xf numFmtId="0" fontId="67" fillId="0" borderId="0" xfId="0" applyFont="1" applyAlignment="1">
      <alignment vertical="center" textRotation="255"/>
    </xf>
    <xf numFmtId="0" fontId="67" fillId="10" borderId="0" xfId="0" applyFont="1" applyFill="1" applyAlignment="1">
      <alignment vertical="center" textRotation="255"/>
    </xf>
    <xf numFmtId="0" fontId="0" fillId="10" borderId="0" xfId="0" applyFill="1">
      <alignment vertical="center"/>
    </xf>
    <xf numFmtId="0" fontId="0" fillId="10" borderId="2" xfId="0" applyFill="1" applyBorder="1" applyAlignment="1">
      <alignment horizontal="center" vertical="center"/>
    </xf>
    <xf numFmtId="0" fontId="0" fillId="10" borderId="52" xfId="0" applyFill="1" applyBorder="1" applyAlignment="1">
      <alignment horizontal="center" vertical="center"/>
    </xf>
    <xf numFmtId="0" fontId="39" fillId="10" borderId="0" xfId="0" applyFont="1" applyFill="1" applyAlignment="1">
      <alignment vertical="center" textRotation="255"/>
    </xf>
    <xf numFmtId="0" fontId="0" fillId="0" borderId="0" xfId="0" applyProtection="1">
      <alignment vertical="center"/>
      <protection hidden="1"/>
    </xf>
    <xf numFmtId="0" fontId="82" fillId="0" borderId="0" xfId="0" applyFont="1" applyProtection="1">
      <alignment vertical="center"/>
      <protection hidden="1"/>
    </xf>
    <xf numFmtId="0" fontId="89" fillId="0" borderId="0" xfId="0" applyFont="1" applyProtection="1">
      <alignment vertical="center"/>
      <protection hidden="1"/>
    </xf>
    <xf numFmtId="0" fontId="86" fillId="18" borderId="0" xfId="0" applyFont="1" applyFill="1" applyAlignment="1" applyProtection="1">
      <alignment horizontal="center" vertical="center" wrapText="1"/>
      <protection hidden="1"/>
    </xf>
    <xf numFmtId="0" fontId="90" fillId="0" borderId="0" xfId="0" applyFont="1" applyProtection="1">
      <alignment vertical="center"/>
      <protection hidden="1"/>
    </xf>
    <xf numFmtId="0" fontId="77" fillId="0" borderId="0" xfId="0" applyFont="1" applyProtection="1">
      <alignment vertical="center"/>
      <protection hidden="1"/>
    </xf>
    <xf numFmtId="0" fontId="69" fillId="2" borderId="64" xfId="0" applyFont="1" applyFill="1" applyBorder="1">
      <alignment vertical="center"/>
    </xf>
    <xf numFmtId="0" fontId="0" fillId="2" borderId="64" xfId="0" applyFill="1" applyBorder="1">
      <alignment vertical="center"/>
    </xf>
    <xf numFmtId="0" fontId="73" fillId="0" borderId="0" xfId="0" applyFont="1">
      <alignment vertical="center"/>
    </xf>
    <xf numFmtId="0" fontId="77" fillId="0" borderId="0" xfId="0" applyFont="1">
      <alignment vertical="center"/>
    </xf>
    <xf numFmtId="0" fontId="84" fillId="2" borderId="0" xfId="0" applyFont="1" applyFill="1">
      <alignment vertical="center"/>
    </xf>
    <xf numFmtId="0" fontId="0" fillId="2" borderId="0" xfId="0" applyFill="1">
      <alignment vertical="center"/>
    </xf>
    <xf numFmtId="0" fontId="0" fillId="16" borderId="13" xfId="0" applyFill="1" applyBorder="1" applyAlignment="1">
      <alignment horizontal="center" vertical="center"/>
    </xf>
    <xf numFmtId="0" fontId="0" fillId="16" borderId="69" xfId="0" applyFill="1" applyBorder="1" applyAlignment="1">
      <alignment horizontal="center" vertical="center"/>
    </xf>
    <xf numFmtId="0" fontId="13" fillId="0" borderId="32" xfId="0" applyFont="1" applyBorder="1" applyAlignment="1" applyProtection="1">
      <alignment horizontal="left" vertical="top" wrapText="1"/>
      <protection hidden="1"/>
    </xf>
    <xf numFmtId="0" fontId="13" fillId="0" borderId="0" xfId="0" applyFont="1" applyAlignment="1" applyProtection="1">
      <alignment vertical="top"/>
      <protection hidden="1"/>
    </xf>
    <xf numFmtId="0" fontId="13" fillId="0" borderId="10" xfId="0" applyFont="1" applyBorder="1" applyAlignment="1" applyProtection="1">
      <alignment vertical="top"/>
      <protection hidden="1"/>
    </xf>
    <xf numFmtId="0" fontId="13" fillId="0" borderId="23" xfId="0" applyFont="1" applyBorder="1" applyAlignment="1" applyProtection="1">
      <alignment vertical="top"/>
      <protection hidden="1"/>
    </xf>
    <xf numFmtId="0" fontId="13" fillId="0" borderId="14" xfId="0" applyFont="1" applyBorder="1" applyAlignment="1" applyProtection="1">
      <alignment horizontal="left" vertical="top" wrapText="1"/>
      <protection hidden="1"/>
    </xf>
    <xf numFmtId="0" fontId="30" fillId="0" borderId="10" xfId="0" applyFont="1" applyBorder="1" applyAlignment="1" applyProtection="1">
      <alignment horizontal="center"/>
      <protection hidden="1"/>
    </xf>
    <xf numFmtId="0" fontId="29" fillId="0" borderId="10" xfId="0" applyFont="1" applyBorder="1" applyAlignment="1" applyProtection="1">
      <alignment horizontal="left"/>
      <protection hidden="1"/>
    </xf>
    <xf numFmtId="0" fontId="10" fillId="0" borderId="11" xfId="0" applyFont="1" applyBorder="1" applyProtection="1">
      <alignment vertical="center"/>
      <protection hidden="1"/>
    </xf>
    <xf numFmtId="0" fontId="39" fillId="0" borderId="0" xfId="0" applyFont="1">
      <alignment vertical="center"/>
    </xf>
    <xf numFmtId="0" fontId="0" fillId="0" borderId="70" xfId="0" applyBorder="1">
      <alignment vertical="center"/>
    </xf>
    <xf numFmtId="0" fontId="10" fillId="19" borderId="71" xfId="0" applyFont="1" applyFill="1" applyBorder="1">
      <alignment vertical="center"/>
    </xf>
    <xf numFmtId="0" fontId="10" fillId="19" borderId="72" xfId="0" applyFont="1" applyFill="1" applyBorder="1">
      <alignment vertical="center"/>
    </xf>
    <xf numFmtId="0" fontId="10" fillId="19" borderId="73" xfId="0" applyFont="1" applyFill="1" applyBorder="1">
      <alignment vertical="center"/>
    </xf>
    <xf numFmtId="0" fontId="10" fillId="0" borderId="71" xfId="0" applyFont="1" applyBorder="1">
      <alignment vertical="center"/>
    </xf>
    <xf numFmtId="0" fontId="10" fillId="0" borderId="72" xfId="0" applyFont="1" applyBorder="1">
      <alignment vertical="center"/>
    </xf>
    <xf numFmtId="0" fontId="10" fillId="0" borderId="73" xfId="0" applyFont="1" applyBorder="1">
      <alignment vertical="center"/>
    </xf>
    <xf numFmtId="0" fontId="22" fillId="19" borderId="71" xfId="0" applyFont="1" applyFill="1" applyBorder="1">
      <alignment vertical="center"/>
    </xf>
    <xf numFmtId="0" fontId="10" fillId="0" borderId="74" xfId="0" applyFont="1" applyBorder="1">
      <alignment vertical="center"/>
    </xf>
    <xf numFmtId="0" fontId="10" fillId="19" borderId="75" xfId="0" applyFont="1" applyFill="1" applyBorder="1">
      <alignment vertical="center"/>
    </xf>
    <xf numFmtId="0" fontId="10" fillId="0" borderId="75" xfId="0" applyFont="1" applyBorder="1">
      <alignment vertical="center"/>
    </xf>
    <xf numFmtId="0" fontId="10" fillId="0" borderId="76" xfId="0" applyFont="1" applyBorder="1">
      <alignment vertical="center"/>
    </xf>
    <xf numFmtId="0" fontId="51" fillId="0" borderId="0" xfId="0" applyFont="1" applyAlignment="1" applyProtection="1">
      <alignment horizontal="center" vertical="center"/>
      <protection hidden="1"/>
    </xf>
    <xf numFmtId="0" fontId="51" fillId="0" borderId="0" xfId="0" applyFont="1" applyAlignment="1" applyProtection="1">
      <alignment horizontal="left" vertical="center"/>
      <protection hidden="1"/>
    </xf>
    <xf numFmtId="0" fontId="3" fillId="6" borderId="0" xfId="0" applyFont="1" applyFill="1" applyAlignment="1">
      <alignment horizontal="center" vertical="center"/>
    </xf>
    <xf numFmtId="0" fontId="3" fillId="20" borderId="0" xfId="0" applyFont="1" applyFill="1" applyAlignment="1">
      <alignment horizontal="center" vertical="center"/>
    </xf>
    <xf numFmtId="0" fontId="59" fillId="0" borderId="0" xfId="0" applyFont="1" applyAlignment="1">
      <alignment horizontal="center" vertical="center"/>
    </xf>
    <xf numFmtId="0" fontId="64" fillId="0" borderId="0" xfId="0" applyFont="1" applyAlignment="1">
      <alignment horizontal="center" vertical="center"/>
    </xf>
    <xf numFmtId="0" fontId="64" fillId="0" borderId="0" xfId="0" applyFont="1" applyAlignment="1">
      <alignment vertical="center" wrapText="1"/>
    </xf>
    <xf numFmtId="0" fontId="64" fillId="0" borderId="0" xfId="0" applyFont="1">
      <alignment vertical="center"/>
    </xf>
    <xf numFmtId="0" fontId="64" fillId="0" borderId="0" xfId="0" applyFont="1" applyAlignment="1">
      <alignment horizontal="left" vertical="center" wrapText="1"/>
    </xf>
    <xf numFmtId="0" fontId="100" fillId="0" borderId="0" xfId="0" applyFont="1" applyAlignment="1">
      <alignment horizontal="center" vertical="center"/>
    </xf>
    <xf numFmtId="0" fontId="51" fillId="0" borderId="0" xfId="0" applyFont="1" applyAlignment="1" applyProtection="1">
      <alignment horizontal="right" vertical="center"/>
      <protection hidden="1"/>
    </xf>
    <xf numFmtId="0" fontId="51" fillId="7" borderId="0" xfId="0" applyFont="1" applyFill="1" applyAlignment="1" applyProtection="1">
      <alignment horizontal="right" vertical="center"/>
      <protection hidden="1"/>
    </xf>
    <xf numFmtId="0" fontId="99" fillId="0" borderId="0" xfId="0" applyFont="1" applyAlignment="1" applyProtection="1">
      <alignment horizontal="left" vertical="center"/>
      <protection hidden="1"/>
    </xf>
    <xf numFmtId="0" fontId="98" fillId="0" borderId="0" xfId="0" applyFont="1">
      <alignment vertical="center"/>
    </xf>
    <xf numFmtId="0" fontId="98" fillId="0" borderId="1" xfId="0" applyFont="1" applyBorder="1" applyAlignment="1">
      <alignment horizontal="center" vertical="center"/>
    </xf>
    <xf numFmtId="0" fontId="98" fillId="0" borderId="4" xfId="0" applyFont="1" applyBorder="1">
      <alignment vertical="center"/>
    </xf>
    <xf numFmtId="0" fontId="97" fillId="21" borderId="0" xfId="0" applyFont="1" applyFill="1" applyAlignment="1">
      <alignment vertical="center" wrapText="1"/>
    </xf>
    <xf numFmtId="0" fontId="102" fillId="10" borderId="4" xfId="0" applyFont="1" applyFill="1" applyBorder="1" applyAlignment="1" applyProtection="1">
      <alignment horizontal="center" vertical="center"/>
      <protection locked="0"/>
    </xf>
    <xf numFmtId="0" fontId="71" fillId="2" borderId="0" xfId="0" applyFont="1" applyFill="1" applyAlignment="1">
      <alignment horizontal="center" vertical="center"/>
    </xf>
    <xf numFmtId="0" fontId="73" fillId="2" borderId="0" xfId="0" applyFont="1" applyFill="1">
      <alignment vertical="center"/>
    </xf>
    <xf numFmtId="0" fontId="76" fillId="2" borderId="0" xfId="0" applyFont="1" applyFill="1" applyAlignment="1">
      <alignment horizontal="center" vertical="center"/>
    </xf>
    <xf numFmtId="0" fontId="80" fillId="2" borderId="0" xfId="0" applyFont="1" applyFill="1">
      <alignment vertical="center"/>
    </xf>
    <xf numFmtId="0" fontId="83" fillId="0" borderId="0" xfId="0" applyFont="1">
      <alignment vertical="center"/>
    </xf>
    <xf numFmtId="0" fontId="116" fillId="0" borderId="0" xfId="0" applyFont="1">
      <alignment vertical="center"/>
    </xf>
    <xf numFmtId="0" fontId="113" fillId="10" borderId="4" xfId="0" applyFont="1" applyFill="1" applyBorder="1" applyAlignment="1" applyProtection="1">
      <alignment horizontal="center" vertical="center"/>
      <protection locked="0"/>
    </xf>
    <xf numFmtId="0" fontId="110" fillId="10" borderId="4" xfId="0" applyFont="1" applyFill="1" applyBorder="1" applyAlignment="1" applyProtection="1">
      <alignment horizontal="center" vertical="center"/>
      <protection locked="0"/>
    </xf>
    <xf numFmtId="177" fontId="113" fillId="10" borderId="4" xfId="0" applyNumberFormat="1" applyFont="1" applyFill="1" applyBorder="1" applyAlignment="1" applyProtection="1">
      <alignment horizontal="center" vertical="center"/>
      <protection locked="0"/>
    </xf>
    <xf numFmtId="0" fontId="0" fillId="18" borderId="0" xfId="0" applyFill="1">
      <alignment vertical="center"/>
    </xf>
    <xf numFmtId="0" fontId="0" fillId="7" borderId="0" xfId="0" applyFill="1">
      <alignment vertical="center"/>
    </xf>
    <xf numFmtId="0" fontId="70" fillId="7" borderId="65" xfId="0" applyFont="1" applyFill="1" applyBorder="1">
      <alignment vertical="center"/>
    </xf>
    <xf numFmtId="0" fontId="101" fillId="0" borderId="0" xfId="0" applyFont="1">
      <alignment vertical="center"/>
    </xf>
    <xf numFmtId="0" fontId="101" fillId="0" borderId="4" xfId="0" applyFont="1" applyBorder="1">
      <alignment vertical="center"/>
    </xf>
    <xf numFmtId="0" fontId="108" fillId="17" borderId="0" xfId="0" applyFont="1" applyFill="1">
      <alignment vertical="center"/>
    </xf>
    <xf numFmtId="0" fontId="101" fillId="17" borderId="0" xfId="0" applyFont="1" applyFill="1">
      <alignment vertical="center"/>
    </xf>
    <xf numFmtId="0" fontId="20" fillId="0" borderId="0" xfId="0" applyFont="1" applyAlignment="1">
      <alignment vertical="center" wrapText="1"/>
    </xf>
    <xf numFmtId="0" fontId="103" fillId="0" borderId="0" xfId="0" applyFont="1" applyAlignment="1">
      <alignment vertical="center" wrapText="1"/>
    </xf>
    <xf numFmtId="0" fontId="114" fillId="0" borderId="0" xfId="0" applyFont="1" applyAlignment="1">
      <alignment horizontal="right" vertical="center"/>
    </xf>
    <xf numFmtId="0" fontId="114" fillId="0" borderId="0" xfId="0" applyFont="1" applyAlignment="1">
      <alignment vertical="center" wrapText="1"/>
    </xf>
    <xf numFmtId="0" fontId="102" fillId="0" borderId="0" xfId="0" applyFont="1" applyAlignment="1">
      <alignment vertical="center" wrapText="1"/>
    </xf>
    <xf numFmtId="0" fontId="117" fillId="0" borderId="0" xfId="0" applyFont="1" applyAlignment="1">
      <alignment vertical="center" wrapText="1"/>
    </xf>
    <xf numFmtId="0" fontId="118" fillId="0" borderId="0" xfId="0" applyFont="1" applyAlignment="1">
      <alignment horizontal="right" vertical="center"/>
    </xf>
    <xf numFmtId="0" fontId="119" fillId="0" borderId="0" xfId="0" applyFont="1" applyAlignment="1">
      <alignment vertical="center" wrapText="1"/>
    </xf>
    <xf numFmtId="0" fontId="116" fillId="0" borderId="0" xfId="0" applyFont="1" applyAlignment="1">
      <alignment horizontal="right" vertical="center"/>
    </xf>
    <xf numFmtId="0" fontId="101" fillId="0" borderId="0" xfId="0" applyFont="1" applyAlignment="1">
      <alignment horizontal="center" vertical="center"/>
    </xf>
    <xf numFmtId="0" fontId="111" fillId="0" borderId="0" xfId="0" applyFont="1" applyAlignment="1">
      <alignment vertical="center" wrapText="1"/>
    </xf>
    <xf numFmtId="0" fontId="116" fillId="0" borderId="0" xfId="0" applyFont="1" applyAlignment="1">
      <alignment vertical="center" wrapText="1"/>
    </xf>
    <xf numFmtId="0" fontId="120" fillId="0" borderId="0" xfId="0" applyFont="1">
      <alignment vertical="center"/>
    </xf>
    <xf numFmtId="0" fontId="120" fillId="0" borderId="0" xfId="0" applyFont="1" applyAlignment="1">
      <alignment vertical="center" wrapText="1"/>
    </xf>
    <xf numFmtId="0" fontId="111" fillId="0" borderId="0" xfId="0" applyFont="1">
      <alignment vertical="center"/>
    </xf>
    <xf numFmtId="49" fontId="120" fillId="0" borderId="0" xfId="0" applyNumberFormat="1" applyFont="1" applyAlignment="1">
      <alignment vertical="center" wrapText="1"/>
    </xf>
    <xf numFmtId="0" fontId="59" fillId="0" borderId="0" xfId="0" applyFont="1">
      <alignment vertical="center"/>
    </xf>
    <xf numFmtId="0" fontId="106" fillId="17" borderId="0" xfId="0" applyFont="1" applyFill="1">
      <alignment vertical="center"/>
    </xf>
    <xf numFmtId="0" fontId="62" fillId="17" borderId="0" xfId="0" applyFont="1" applyFill="1">
      <alignment vertical="center"/>
    </xf>
    <xf numFmtId="0" fontId="109" fillId="0" borderId="0" xfId="0" applyFont="1">
      <alignment vertical="center"/>
    </xf>
    <xf numFmtId="0" fontId="114" fillId="0" borderId="0" xfId="0" applyFont="1">
      <alignment vertical="center"/>
    </xf>
    <xf numFmtId="0" fontId="121" fillId="0" borderId="0" xfId="0" applyFont="1" applyAlignment="1">
      <alignment horizontal="right" vertical="center"/>
    </xf>
    <xf numFmtId="0" fontId="59" fillId="0" borderId="0" xfId="0" applyFont="1" applyAlignment="1">
      <alignment vertical="center" wrapText="1"/>
    </xf>
    <xf numFmtId="0" fontId="96" fillId="0" borderId="0" xfId="0" applyFont="1" applyAlignment="1">
      <alignment vertical="center" wrapText="1"/>
    </xf>
    <xf numFmtId="0" fontId="96" fillId="0" borderId="0" xfId="0" applyFont="1" applyAlignment="1">
      <alignment horizontal="right" vertical="center"/>
    </xf>
    <xf numFmtId="0" fontId="0" fillId="2" borderId="0" xfId="0" applyFill="1" applyAlignment="1">
      <alignment vertical="center" wrapText="1"/>
    </xf>
    <xf numFmtId="0" fontId="0" fillId="2" borderId="0" xfId="0" applyFill="1" applyAlignment="1">
      <alignment horizontal="right" vertical="center"/>
    </xf>
    <xf numFmtId="0" fontId="73" fillId="0" borderId="0" xfId="0" applyFont="1" applyAlignment="1">
      <alignment horizontal="center" vertical="top"/>
    </xf>
    <xf numFmtId="0" fontId="72" fillId="0" borderId="0" xfId="0" applyFont="1" applyAlignment="1">
      <alignment horizontal="center"/>
    </xf>
    <xf numFmtId="0" fontId="75" fillId="0" borderId="0" xfId="0" applyFont="1">
      <alignment vertical="center"/>
    </xf>
    <xf numFmtId="0" fontId="88" fillId="0" borderId="0" xfId="0" applyFont="1" applyAlignment="1">
      <alignment horizontal="center" vertical="center"/>
    </xf>
    <xf numFmtId="0" fontId="72" fillId="0" borderId="0" xfId="0" applyFont="1" applyAlignment="1">
      <alignment horizontal="right" vertical="center"/>
    </xf>
    <xf numFmtId="0" fontId="81" fillId="0" borderId="0" xfId="0" applyFont="1">
      <alignment vertical="center"/>
    </xf>
    <xf numFmtId="0" fontId="91" fillId="0" borderId="0" xfId="0" applyFont="1" applyAlignment="1">
      <alignment horizontal="center" vertical="center"/>
    </xf>
    <xf numFmtId="0" fontId="90" fillId="0" borderId="0" xfId="0" applyFont="1" applyAlignment="1">
      <alignment horizontal="center" vertical="center"/>
    </xf>
    <xf numFmtId="0" fontId="10" fillId="0" borderId="0" xfId="0" applyFont="1" applyAlignment="1">
      <alignment horizontal="right" vertical="center"/>
    </xf>
    <xf numFmtId="0" fontId="72" fillId="0" borderId="0" xfId="0" applyFont="1">
      <alignment vertical="center"/>
    </xf>
    <xf numFmtId="0" fontId="63" fillId="0" borderId="0" xfId="0" applyFont="1">
      <alignment vertical="center"/>
    </xf>
    <xf numFmtId="0" fontId="90" fillId="0" borderId="0" xfId="0" applyFont="1">
      <alignment vertical="center"/>
    </xf>
    <xf numFmtId="0" fontId="46" fillId="0" borderId="0" xfId="0" applyFont="1" applyAlignment="1">
      <alignment horizontal="center" vertical="center"/>
    </xf>
    <xf numFmtId="177" fontId="46" fillId="0" borderId="0" xfId="0" applyNumberFormat="1" applyFont="1" applyAlignment="1">
      <alignment horizontal="center" vertical="center"/>
    </xf>
    <xf numFmtId="0" fontId="39" fillId="0" borderId="0" xfId="0" applyFont="1" applyAlignment="1">
      <alignment horizontal="right" vertical="center"/>
    </xf>
    <xf numFmtId="177" fontId="77" fillId="0" borderId="0" xfId="0" applyNumberFormat="1" applyFont="1" applyAlignment="1">
      <alignment horizontal="center" vertical="center"/>
    </xf>
    <xf numFmtId="177" fontId="13" fillId="0" borderId="0" xfId="0" applyNumberFormat="1" applyFont="1" applyAlignment="1">
      <alignment horizontal="center" vertical="center"/>
    </xf>
    <xf numFmtId="0" fontId="84" fillId="18" borderId="0" xfId="0" applyFont="1" applyFill="1">
      <alignment vertical="center"/>
    </xf>
    <xf numFmtId="0" fontId="123" fillId="2" borderId="0" xfId="0" applyFont="1" applyFill="1">
      <alignment vertical="center"/>
    </xf>
    <xf numFmtId="0" fontId="69" fillId="2" borderId="0" xfId="0" applyFont="1" applyFill="1" applyAlignment="1">
      <alignment horizontal="left" vertical="center" indent="1"/>
    </xf>
    <xf numFmtId="0" fontId="73" fillId="2" borderId="0" xfId="0" applyFont="1" applyFill="1" applyAlignment="1">
      <alignment horizontal="left" vertical="center" indent="1"/>
    </xf>
    <xf numFmtId="0" fontId="73" fillId="2" borderId="4" xfId="0" applyFont="1" applyFill="1" applyBorder="1" applyAlignment="1">
      <alignment horizontal="left" vertical="center" indent="1"/>
    </xf>
    <xf numFmtId="0" fontId="73" fillId="2" borderId="9" xfId="0" applyFont="1" applyFill="1" applyBorder="1" applyAlignment="1">
      <alignment horizontal="left" vertical="center" indent="1"/>
    </xf>
    <xf numFmtId="0" fontId="73" fillId="0" borderId="0" xfId="0" applyFont="1" applyAlignment="1">
      <alignment horizontal="left" vertical="center" indent="1"/>
    </xf>
    <xf numFmtId="0" fontId="126" fillId="0" borderId="0" xfId="0" applyFont="1">
      <alignment vertical="center"/>
    </xf>
    <xf numFmtId="0" fontId="127" fillId="0" borderId="0" xfId="0" applyFont="1">
      <alignment vertical="center"/>
    </xf>
    <xf numFmtId="0" fontId="125" fillId="0" borderId="0" xfId="0" applyFont="1" applyAlignment="1">
      <alignment horizontal="right" vertical="center"/>
    </xf>
    <xf numFmtId="0" fontId="128" fillId="0" borderId="0" xfId="0" applyFont="1" applyAlignment="1">
      <alignment horizontal="right" vertical="center"/>
    </xf>
    <xf numFmtId="0" fontId="115" fillId="0" borderId="0" xfId="0" applyFont="1" applyAlignment="1">
      <alignment horizontal="right" vertical="center"/>
    </xf>
    <xf numFmtId="0" fontId="125" fillId="0" borderId="0" xfId="1" applyFont="1" applyBorder="1" applyAlignment="1" applyProtection="1">
      <alignment horizontal="right" vertical="center"/>
    </xf>
    <xf numFmtId="0" fontId="38" fillId="0" borderId="24" xfId="0" applyFont="1" applyBorder="1" applyAlignment="1" applyProtection="1">
      <alignment vertical="top" wrapText="1"/>
      <protection hidden="1"/>
    </xf>
    <xf numFmtId="0" fontId="130" fillId="10" borderId="23" xfId="0" applyFont="1" applyFill="1" applyBorder="1" applyAlignment="1" applyProtection="1">
      <alignment horizontal="left" vertical="top" wrapText="1"/>
      <protection locked="0"/>
    </xf>
    <xf numFmtId="0" fontId="0" fillId="2" borderId="0" xfId="0" applyFill="1" applyProtection="1">
      <alignment vertical="center"/>
      <protection hidden="1"/>
    </xf>
    <xf numFmtId="0" fontId="9" fillId="0" borderId="0" xfId="0" applyFont="1" applyAlignment="1" applyProtection="1">
      <alignment horizontal="left" vertical="center" wrapText="1"/>
      <protection hidden="1"/>
    </xf>
    <xf numFmtId="0" fontId="0" fillId="0" borderId="0" xfId="0" applyAlignment="1" applyProtection="1">
      <alignment horizontal="left" vertical="center" wrapText="1" indent="6"/>
      <protection hidden="1"/>
    </xf>
    <xf numFmtId="0" fontId="0" fillId="0" borderId="0" xfId="0" applyAlignment="1" applyProtection="1">
      <alignment horizontal="left" vertical="center" wrapText="1" indent="1"/>
      <protection hidden="1"/>
    </xf>
    <xf numFmtId="0" fontId="131" fillId="0" borderId="0" xfId="0" applyFont="1" applyProtection="1">
      <alignment vertical="center"/>
      <protection hidden="1"/>
    </xf>
    <xf numFmtId="0" fontId="132" fillId="0" borderId="0" xfId="0" applyFont="1" applyProtection="1">
      <alignment vertical="center"/>
      <protection hidden="1"/>
    </xf>
    <xf numFmtId="0" fontId="28" fillId="2" borderId="0" xfId="1" applyFill="1" applyProtection="1">
      <alignment vertical="center"/>
      <protection hidden="1"/>
    </xf>
    <xf numFmtId="0" fontId="0" fillId="0" borderId="0" xfId="0" applyAlignment="1" applyProtection="1">
      <alignment horizontal="left" vertical="center" wrapText="1"/>
      <protection hidden="1"/>
    </xf>
    <xf numFmtId="0" fontId="30" fillId="0" borderId="0" xfId="0" applyFont="1" applyAlignment="1" applyProtection="1">
      <alignment horizontal="center" vertical="center"/>
      <protection hidden="1"/>
    </xf>
    <xf numFmtId="0" fontId="30" fillId="2" borderId="0" xfId="0" applyFont="1" applyFill="1" applyAlignment="1" applyProtection="1">
      <alignment horizontal="center" vertical="center"/>
      <protection hidden="1"/>
    </xf>
    <xf numFmtId="0" fontId="133" fillId="0" borderId="0" xfId="0" applyFont="1" applyAlignment="1" applyProtection="1">
      <alignment horizontal="left" vertical="center" indent="1"/>
      <protection hidden="1"/>
    </xf>
    <xf numFmtId="0" fontId="73" fillId="0" borderId="0" xfId="0" applyFont="1" applyAlignment="1" applyProtection="1">
      <alignment horizontal="left" vertical="top"/>
      <protection hidden="1"/>
    </xf>
    <xf numFmtId="0" fontId="22" fillId="0" borderId="77" xfId="0" applyFont="1" applyBorder="1" applyAlignment="1" applyProtection="1">
      <alignment horizontal="center" vertical="center" wrapText="1"/>
      <protection locked="0"/>
    </xf>
    <xf numFmtId="0" fontId="54" fillId="2" borderId="0" xfId="0" applyFont="1" applyFill="1" applyAlignment="1" applyProtection="1">
      <alignment horizontal="right" vertical="center"/>
      <protection hidden="1"/>
    </xf>
    <xf numFmtId="0" fontId="53" fillId="2" borderId="0" xfId="0" applyFont="1" applyFill="1" applyAlignment="1" applyProtection="1">
      <alignment horizontal="right" vertical="center"/>
      <protection hidden="1"/>
    </xf>
    <xf numFmtId="0" fontId="57" fillId="2" borderId="0" xfId="0" applyFont="1" applyFill="1" applyAlignment="1" applyProtection="1">
      <alignment horizontal="right" vertical="center"/>
      <protection hidden="1"/>
    </xf>
    <xf numFmtId="0" fontId="55" fillId="2" borderId="0" xfId="0" applyFont="1" applyFill="1" applyAlignment="1" applyProtection="1">
      <alignment horizontal="right" vertical="center"/>
      <protection hidden="1"/>
    </xf>
    <xf numFmtId="0" fontId="56" fillId="2" borderId="0" xfId="0" applyFont="1" applyFill="1" applyAlignment="1" applyProtection="1">
      <alignment horizontal="right" vertical="center"/>
      <protection hidden="1"/>
    </xf>
    <xf numFmtId="0" fontId="35" fillId="2" borderId="0" xfId="0" applyFont="1" applyFill="1" applyAlignment="1" applyProtection="1">
      <alignment horizontal="right" vertical="center"/>
      <protection hidden="1"/>
    </xf>
    <xf numFmtId="0" fontId="54" fillId="0" borderId="0" xfId="0" applyFont="1" applyAlignment="1" applyProtection="1">
      <alignment horizontal="right" vertical="center"/>
      <protection hidden="1"/>
    </xf>
    <xf numFmtId="0" fontId="0" fillId="0" borderId="79" xfId="0" applyBorder="1" applyProtection="1">
      <alignment vertical="center"/>
      <protection hidden="1"/>
    </xf>
    <xf numFmtId="0" fontId="11" fillId="2" borderId="0" xfId="0" applyFont="1" applyFill="1" applyAlignment="1" applyProtection="1">
      <alignment horizontal="right" vertical="center" textRotation="90"/>
      <protection hidden="1"/>
    </xf>
    <xf numFmtId="0" fontId="0" fillId="0" borderId="0" xfId="0" applyAlignment="1" applyProtection="1">
      <alignment horizontal="center" vertical="center"/>
      <protection hidden="1"/>
    </xf>
    <xf numFmtId="0" fontId="73" fillId="10" borderId="0" xfId="0" applyFont="1" applyFill="1" applyAlignment="1" applyProtection="1">
      <alignment horizontal="left" vertical="center" indent="1"/>
      <protection hidden="1"/>
    </xf>
    <xf numFmtId="0" fontId="0" fillId="10" borderId="0" xfId="0" applyFill="1" applyProtection="1">
      <alignment vertical="center"/>
      <protection hidden="1"/>
    </xf>
    <xf numFmtId="0" fontId="0" fillId="10" borderId="0" xfId="0" applyFill="1" applyAlignment="1" applyProtection="1">
      <alignment vertical="center" wrapText="1"/>
      <protection hidden="1"/>
    </xf>
    <xf numFmtId="0" fontId="135" fillId="0" borderId="0" xfId="0" applyFont="1" applyAlignment="1" applyProtection="1">
      <alignment horizontal="center" vertical="center"/>
      <protection hidden="1"/>
    </xf>
    <xf numFmtId="0" fontId="135" fillId="10" borderId="0" xfId="0" applyFont="1" applyFill="1" applyProtection="1">
      <alignment vertical="center"/>
      <protection hidden="1"/>
    </xf>
    <xf numFmtId="0" fontId="41" fillId="0" borderId="0" xfId="0" applyFont="1" applyAlignment="1" applyProtection="1">
      <alignment vertical="center" wrapText="1"/>
      <protection hidden="1"/>
    </xf>
    <xf numFmtId="0" fontId="135" fillId="0" borderId="0" xfId="0" applyFont="1" applyProtection="1">
      <alignment vertical="center"/>
      <protection hidden="1"/>
    </xf>
    <xf numFmtId="0" fontId="0" fillId="0" borderId="0" xfId="0" applyAlignment="1" applyProtection="1">
      <alignment vertical="center" wrapText="1"/>
      <protection hidden="1"/>
    </xf>
    <xf numFmtId="0" fontId="66" fillId="0" borderId="0" xfId="0" applyFont="1" applyAlignment="1" applyProtection="1">
      <alignment horizontal="center" vertical="center"/>
      <protection hidden="1"/>
    </xf>
    <xf numFmtId="0" fontId="124" fillId="10" borderId="65" xfId="0" applyFont="1" applyFill="1" applyBorder="1" applyAlignment="1" applyProtection="1">
      <alignment horizontal="left" vertical="center" indent="1"/>
      <protection hidden="1"/>
    </xf>
    <xf numFmtId="0" fontId="71" fillId="0" borderId="0" xfId="0" applyFont="1" applyAlignment="1" applyProtection="1">
      <alignment horizontal="center" vertical="center"/>
      <protection hidden="1"/>
    </xf>
    <xf numFmtId="0" fontId="73" fillId="0" borderId="0" xfId="0" applyFont="1" applyAlignment="1" applyProtection="1">
      <alignment horizontal="center" vertical="center"/>
      <protection hidden="1"/>
    </xf>
    <xf numFmtId="0" fontId="73" fillId="0" borderId="0" xfId="0" applyFont="1" applyProtection="1">
      <alignment vertical="center"/>
      <protection hidden="1"/>
    </xf>
    <xf numFmtId="0" fontId="74" fillId="0" borderId="0" xfId="0" applyFont="1" applyAlignment="1" applyProtection="1">
      <alignment horizontal="center" vertical="center"/>
      <protection hidden="1"/>
    </xf>
    <xf numFmtId="0" fontId="73" fillId="10" borderId="0" xfId="0" applyFont="1" applyFill="1" applyProtection="1">
      <alignment vertical="center"/>
      <protection hidden="1"/>
    </xf>
    <xf numFmtId="0" fontId="0" fillId="0" borderId="78" xfId="0" applyBorder="1" applyProtection="1">
      <alignment vertical="center"/>
      <protection hidden="1"/>
    </xf>
    <xf numFmtId="0" fontId="76" fillId="0" borderId="0" xfId="0" applyFont="1" applyAlignment="1" applyProtection="1">
      <alignment horizontal="center" vertical="center"/>
      <protection hidden="1"/>
    </xf>
    <xf numFmtId="0" fontId="77" fillId="0" borderId="0" xfId="0" applyFont="1" applyAlignment="1" applyProtection="1">
      <alignment horizontal="center" vertical="center"/>
      <protection hidden="1"/>
    </xf>
    <xf numFmtId="0" fontId="78" fillId="0" borderId="0" xfId="0" applyFont="1" applyAlignment="1" applyProtection="1">
      <alignment horizontal="center" vertical="center"/>
      <protection hidden="1"/>
    </xf>
    <xf numFmtId="0" fontId="79" fillId="0" borderId="0" xfId="0" applyFont="1" applyAlignment="1" applyProtection="1">
      <alignment horizontal="center" vertical="center"/>
      <protection hidden="1"/>
    </xf>
    <xf numFmtId="0" fontId="77" fillId="10" borderId="0" xfId="0" applyFont="1" applyFill="1" applyProtection="1">
      <alignment vertical="center"/>
      <protection hidden="1"/>
    </xf>
    <xf numFmtId="0" fontId="80" fillId="0" borderId="0" xfId="0" applyFont="1" applyProtection="1">
      <alignment vertical="center"/>
      <protection hidden="1"/>
    </xf>
    <xf numFmtId="0" fontId="79" fillId="0" borderId="0" xfId="0" applyFont="1" applyProtection="1">
      <alignment vertical="center"/>
      <protection hidden="1"/>
    </xf>
    <xf numFmtId="0" fontId="83" fillId="0" borderId="0" xfId="0" applyFont="1" applyProtection="1">
      <alignment vertical="center"/>
      <protection hidden="1"/>
    </xf>
    <xf numFmtId="49" fontId="0" fillId="0" borderId="0" xfId="0" applyNumberFormat="1" applyProtection="1">
      <alignment vertical="center"/>
      <protection hidden="1"/>
    </xf>
    <xf numFmtId="0" fontId="0" fillId="0" borderId="4" xfId="0" applyBorder="1" applyProtection="1">
      <alignment vertical="center"/>
      <protection hidden="1"/>
    </xf>
    <xf numFmtId="0" fontId="0" fillId="18" borderId="0" xfId="0" applyFill="1" applyProtection="1">
      <alignment vertical="center"/>
      <protection hidden="1"/>
    </xf>
    <xf numFmtId="0" fontId="73" fillId="10" borderId="79" xfId="0" applyFont="1" applyFill="1" applyBorder="1" applyAlignment="1" applyProtection="1">
      <alignment horizontal="left" vertical="center" indent="1"/>
      <protection hidden="1"/>
    </xf>
    <xf numFmtId="0" fontId="84" fillId="0" borderId="0" xfId="0" applyFont="1" applyProtection="1">
      <alignment vertical="center"/>
      <protection hidden="1"/>
    </xf>
    <xf numFmtId="0" fontId="101" fillId="0" borderId="0" xfId="0" applyFont="1" applyProtection="1">
      <alignment vertical="center"/>
      <protection hidden="1"/>
    </xf>
    <xf numFmtId="0" fontId="0" fillId="0" borderId="4" xfId="0" applyBorder="1" applyAlignment="1" applyProtection="1">
      <alignment vertical="center" wrapText="1"/>
      <protection hidden="1"/>
    </xf>
    <xf numFmtId="0" fontId="101" fillId="0" borderId="4" xfId="0" applyFont="1" applyBorder="1" applyProtection="1">
      <alignment vertical="center"/>
      <protection hidden="1"/>
    </xf>
    <xf numFmtId="0" fontId="0" fillId="17" borderId="78" xfId="0" applyFill="1" applyBorder="1" applyProtection="1">
      <alignment vertical="center"/>
      <protection hidden="1"/>
    </xf>
    <xf numFmtId="0" fontId="108" fillId="17" borderId="0" xfId="0" applyFont="1" applyFill="1" applyProtection="1">
      <alignment vertical="center"/>
      <protection hidden="1"/>
    </xf>
    <xf numFmtId="0" fontId="0" fillId="17" borderId="0" xfId="0" applyFill="1" applyProtection="1">
      <alignment vertical="center"/>
      <protection hidden="1"/>
    </xf>
    <xf numFmtId="0" fontId="101" fillId="17" borderId="0" xfId="0" applyFont="1" applyFill="1" applyProtection="1">
      <alignment vertical="center"/>
      <protection hidden="1"/>
    </xf>
    <xf numFmtId="0" fontId="0" fillId="17" borderId="79" xfId="0" applyFill="1" applyBorder="1" applyProtection="1">
      <alignment vertical="center"/>
      <protection hidden="1"/>
    </xf>
    <xf numFmtId="0" fontId="126" fillId="0" borderId="0" xfId="0" applyFont="1" applyProtection="1">
      <alignment vertical="center"/>
      <protection hidden="1"/>
    </xf>
    <xf numFmtId="0" fontId="20" fillId="0" borderId="0" xfId="0" applyFont="1" applyAlignment="1" applyProtection="1">
      <alignment vertical="center" wrapText="1"/>
      <protection hidden="1"/>
    </xf>
    <xf numFmtId="0" fontId="114" fillId="0" borderId="0" xfId="0" applyFont="1" applyAlignment="1" applyProtection="1">
      <alignment horizontal="right" vertical="center"/>
      <protection hidden="1"/>
    </xf>
    <xf numFmtId="0" fontId="114" fillId="0" borderId="0" xfId="0" applyFont="1" applyAlignment="1" applyProtection="1">
      <alignment vertical="center" wrapText="1"/>
      <protection hidden="1"/>
    </xf>
    <xf numFmtId="0" fontId="3" fillId="0" borderId="0" xfId="0" applyFont="1" applyAlignment="1" applyProtection="1">
      <alignment horizontal="right" vertical="center"/>
      <protection hidden="1"/>
    </xf>
    <xf numFmtId="0" fontId="4" fillId="0" borderId="0" xfId="0" applyFont="1" applyAlignment="1" applyProtection="1">
      <alignment vertical="center" wrapText="1"/>
      <protection hidden="1"/>
    </xf>
    <xf numFmtId="0" fontId="62" fillId="17" borderId="0" xfId="0" applyFont="1" applyFill="1" applyAlignment="1" applyProtection="1">
      <alignment vertical="center" wrapText="1"/>
      <protection hidden="1"/>
    </xf>
    <xf numFmtId="0" fontId="106" fillId="17" borderId="0" xfId="0" applyFont="1" applyFill="1" applyProtection="1">
      <alignment vertical="center"/>
      <protection hidden="1"/>
    </xf>
    <xf numFmtId="0" fontId="62" fillId="17" borderId="0" xfId="0" applyFont="1" applyFill="1" applyProtection="1">
      <alignment vertical="center"/>
      <protection hidden="1"/>
    </xf>
    <xf numFmtId="0" fontId="127" fillId="0" borderId="0" xfId="0" applyFont="1" applyProtection="1">
      <alignment vertical="center"/>
      <protection hidden="1"/>
    </xf>
    <xf numFmtId="0" fontId="111" fillId="0" borderId="0" xfId="0" applyFont="1" applyAlignment="1" applyProtection="1">
      <alignment vertical="center" wrapText="1"/>
      <protection hidden="1"/>
    </xf>
    <xf numFmtId="0" fontId="116" fillId="0" borderId="0" xfId="0" applyFont="1" applyAlignment="1" applyProtection="1">
      <alignment vertical="center" wrapText="1"/>
      <protection hidden="1"/>
    </xf>
    <xf numFmtId="0" fontId="116" fillId="0" borderId="0" xfId="0" applyFont="1" applyAlignment="1" applyProtection="1">
      <alignment horizontal="right" vertical="center"/>
      <protection hidden="1"/>
    </xf>
    <xf numFmtId="0" fontId="120" fillId="0" borderId="0" xfId="0" applyFont="1" applyProtection="1">
      <alignment vertical="center"/>
      <protection hidden="1"/>
    </xf>
    <xf numFmtId="0" fontId="101" fillId="0" borderId="0" xfId="0" applyFont="1" applyAlignment="1" applyProtection="1">
      <alignment horizontal="center" vertical="center"/>
      <protection hidden="1"/>
    </xf>
    <xf numFmtId="0" fontId="111" fillId="6" borderId="5" xfId="0" applyFont="1" applyFill="1" applyBorder="1" applyProtection="1">
      <alignment vertical="center"/>
      <protection hidden="1"/>
    </xf>
    <xf numFmtId="0" fontId="59" fillId="0" borderId="0" xfId="0" applyFont="1" applyProtection="1">
      <alignment vertical="center"/>
      <protection hidden="1"/>
    </xf>
    <xf numFmtId="0" fontId="142" fillId="0" borderId="0" xfId="0" applyFont="1" applyProtection="1">
      <alignment vertical="center"/>
      <protection hidden="1"/>
    </xf>
    <xf numFmtId="0" fontId="0" fillId="0" borderId="15" xfId="0" applyBorder="1" applyProtection="1">
      <alignment vertical="center"/>
      <protection hidden="1"/>
    </xf>
    <xf numFmtId="0" fontId="0" fillId="0" borderId="9" xfId="0" applyBorder="1" applyProtection="1">
      <alignment vertical="center"/>
      <protection hidden="1"/>
    </xf>
    <xf numFmtId="0" fontId="0" fillId="0" borderId="9" xfId="0" applyBorder="1" applyAlignment="1" applyProtection="1">
      <alignment vertical="center" wrapText="1"/>
      <protection hidden="1"/>
    </xf>
    <xf numFmtId="0" fontId="0" fillId="0" borderId="14" xfId="0" applyBorder="1" applyProtection="1">
      <alignment vertical="center"/>
      <protection hidden="1"/>
    </xf>
    <xf numFmtId="0" fontId="0" fillId="0" borderId="13" xfId="0" applyBorder="1" applyProtection="1">
      <alignment vertical="center"/>
      <protection hidden="1"/>
    </xf>
    <xf numFmtId="0" fontId="0" fillId="0" borderId="12" xfId="0" applyBorder="1" applyProtection="1">
      <alignment vertical="center"/>
      <protection hidden="1"/>
    </xf>
    <xf numFmtId="0" fontId="0" fillId="0" borderId="11" xfId="0" applyBorder="1" applyProtection="1">
      <alignment vertical="center"/>
      <protection hidden="1"/>
    </xf>
    <xf numFmtId="0" fontId="0" fillId="0" borderId="81" xfId="0" applyBorder="1" applyProtection="1">
      <alignment vertical="center"/>
      <protection hidden="1"/>
    </xf>
    <xf numFmtId="0" fontId="144" fillId="0" borderId="0" xfId="0" applyFont="1" applyProtection="1">
      <alignment vertical="center"/>
      <protection hidden="1"/>
    </xf>
    <xf numFmtId="0" fontId="3" fillId="0" borderId="9" xfId="0" applyFont="1" applyBorder="1" applyAlignment="1" applyProtection="1">
      <alignment horizontal="right" vertical="center"/>
      <protection hidden="1"/>
    </xf>
    <xf numFmtId="0" fontId="4" fillId="0" borderId="9" xfId="0" applyFont="1" applyBorder="1" applyAlignment="1" applyProtection="1">
      <alignment vertical="center" wrapText="1"/>
      <protection hidden="1"/>
    </xf>
    <xf numFmtId="0" fontId="3" fillId="0" borderId="4" xfId="0" applyFont="1" applyBorder="1" applyAlignment="1" applyProtection="1">
      <alignment horizontal="right" vertical="center"/>
      <protection hidden="1"/>
    </xf>
    <xf numFmtId="0" fontId="4" fillId="0" borderId="4" xfId="0" applyFont="1" applyBorder="1" applyAlignment="1" applyProtection="1">
      <alignment vertical="center" wrapText="1"/>
      <protection hidden="1"/>
    </xf>
    <xf numFmtId="0" fontId="51" fillId="0" borderId="9" xfId="0" applyFont="1" applyBorder="1" applyAlignment="1" applyProtection="1">
      <alignment horizontal="right" vertical="center"/>
      <protection hidden="1"/>
    </xf>
    <xf numFmtId="0" fontId="101" fillId="0" borderId="9" xfId="0" applyFont="1" applyBorder="1" applyProtection="1">
      <alignment vertical="center"/>
      <protection hidden="1"/>
    </xf>
    <xf numFmtId="0" fontId="51" fillId="0" borderId="4" xfId="0" applyFont="1" applyBorder="1" applyAlignment="1" applyProtection="1">
      <alignment horizontal="right" vertical="center"/>
      <protection hidden="1"/>
    </xf>
    <xf numFmtId="0" fontId="146" fillId="0" borderId="0" xfId="0" applyFont="1" applyAlignment="1" applyProtection="1">
      <alignment horizontal="left" vertical="center"/>
      <protection hidden="1"/>
    </xf>
    <xf numFmtId="0" fontId="144" fillId="0" borderId="0" xfId="0" applyFont="1" applyAlignment="1" applyProtection="1">
      <alignment horizontal="left" vertical="top" wrapText="1" indent="6"/>
      <protection hidden="1"/>
    </xf>
    <xf numFmtId="0" fontId="153" fillId="0" borderId="0" xfId="0" applyFont="1" applyAlignment="1" applyProtection="1">
      <alignment horizontal="center" vertical="center"/>
      <protection hidden="1"/>
    </xf>
    <xf numFmtId="0" fontId="154" fillId="10" borderId="0" xfId="0" applyFont="1" applyFill="1" applyAlignment="1" applyProtection="1">
      <alignment horizontal="left" vertical="center" indent="1"/>
      <protection hidden="1"/>
    </xf>
    <xf numFmtId="0" fontId="153" fillId="0" borderId="0" xfId="0" applyFont="1" applyProtection="1">
      <alignment vertical="center"/>
      <protection hidden="1"/>
    </xf>
    <xf numFmtId="0" fontId="153" fillId="10" borderId="0" xfId="0" applyFont="1" applyFill="1" applyProtection="1">
      <alignment vertical="center"/>
      <protection hidden="1"/>
    </xf>
    <xf numFmtId="0" fontId="22" fillId="2" borderId="0" xfId="0" applyFont="1" applyFill="1" applyAlignment="1" applyProtection="1">
      <alignment horizontal="right" vertical="center"/>
      <protection hidden="1"/>
    </xf>
    <xf numFmtId="0" fontId="22" fillId="2" borderId="0" xfId="0" applyFont="1" applyFill="1" applyAlignment="1" applyProtection="1">
      <alignment horizontal="center" vertical="center" wrapText="1"/>
      <protection locked="0" hidden="1"/>
    </xf>
    <xf numFmtId="0" fontId="22" fillId="6" borderId="0" xfId="0" applyFont="1" applyFill="1" applyAlignment="1" applyProtection="1">
      <alignment horizontal="right" vertical="center"/>
      <protection hidden="1"/>
    </xf>
    <xf numFmtId="0" fontId="33" fillId="2" borderId="0" xfId="0" applyFont="1" applyFill="1" applyAlignment="1" applyProtection="1">
      <alignment horizontal="right" vertical="center"/>
      <protection hidden="1"/>
    </xf>
    <xf numFmtId="0" fontId="13" fillId="2" borderId="0" xfId="0" applyFont="1" applyFill="1" applyAlignment="1" applyProtection="1">
      <alignment horizontal="right" vertical="center"/>
      <protection hidden="1"/>
    </xf>
    <xf numFmtId="0" fontId="4" fillId="22" borderId="13" xfId="0" applyFont="1" applyFill="1" applyBorder="1" applyAlignment="1">
      <alignment horizontal="center" vertical="center"/>
    </xf>
    <xf numFmtId="0" fontId="73" fillId="0" borderId="0" xfId="0" applyFont="1" applyAlignment="1" applyProtection="1">
      <alignment horizontal="left" vertical="center"/>
      <protection hidden="1"/>
    </xf>
    <xf numFmtId="0" fontId="75" fillId="0" borderId="0" xfId="0" applyFont="1" applyAlignment="1" applyProtection="1">
      <alignment horizontal="left" vertical="top" wrapText="1"/>
      <protection hidden="1"/>
    </xf>
    <xf numFmtId="0" fontId="158" fillId="0" borderId="0" xfId="0" applyFont="1" applyAlignment="1" applyProtection="1">
      <alignment horizontal="left" vertical="center" wrapText="1"/>
      <protection hidden="1"/>
    </xf>
    <xf numFmtId="0" fontId="159" fillId="22" borderId="0" xfId="0" applyFont="1" applyFill="1" applyAlignment="1" applyProtection="1">
      <alignment horizontal="right" vertical="center"/>
      <protection hidden="1"/>
    </xf>
    <xf numFmtId="0" fontId="160" fillId="22" borderId="0" xfId="0" applyFont="1" applyFill="1" applyProtection="1">
      <alignment vertical="center"/>
      <protection hidden="1"/>
    </xf>
    <xf numFmtId="0" fontId="159" fillId="22" borderId="0" xfId="0" applyFont="1" applyFill="1" applyAlignment="1" applyProtection="1">
      <alignment vertical="center" wrapText="1"/>
      <protection hidden="1"/>
    </xf>
    <xf numFmtId="0" fontId="0" fillId="0" borderId="0" xfId="0" applyAlignment="1">
      <alignment vertical="center" textRotation="255"/>
    </xf>
    <xf numFmtId="0" fontId="0" fillId="0" borderId="0" xfId="0" applyAlignment="1">
      <alignment vertical="center" textRotation="180"/>
    </xf>
    <xf numFmtId="0" fontId="20" fillId="0" borderId="82" xfId="0" applyFont="1" applyBorder="1" applyProtection="1">
      <alignment vertical="center"/>
      <protection locked="0"/>
    </xf>
    <xf numFmtId="0" fontId="111" fillId="0" borderId="82" xfId="0" applyFont="1" applyBorder="1" applyProtection="1">
      <alignment vertical="center"/>
      <protection locked="0"/>
    </xf>
    <xf numFmtId="0" fontId="20" fillId="0" borderId="0" xfId="0" applyFont="1">
      <alignment vertical="center"/>
    </xf>
    <xf numFmtId="0" fontId="164" fillId="0" borderId="0" xfId="0" applyFont="1" applyAlignment="1">
      <alignment horizontal="center" vertical="center"/>
    </xf>
    <xf numFmtId="0" fontId="0" fillId="6" borderId="0" xfId="0" applyFill="1">
      <alignment vertical="center"/>
    </xf>
    <xf numFmtId="0" fontId="165" fillId="0" borderId="0" xfId="0" applyFont="1" applyAlignment="1" applyProtection="1">
      <alignment horizontal="left" vertical="top" wrapText="1"/>
      <protection hidden="1"/>
    </xf>
    <xf numFmtId="0" fontId="113" fillId="0" borderId="0" xfId="0" applyFont="1" applyAlignment="1" applyProtection="1">
      <alignment horizontal="center"/>
      <protection hidden="1"/>
    </xf>
    <xf numFmtId="0" fontId="0" fillId="23" borderId="0" xfId="0" applyFill="1">
      <alignment vertical="center"/>
    </xf>
    <xf numFmtId="0" fontId="0" fillId="23" borderId="0" xfId="0" applyFill="1" applyAlignment="1">
      <alignment vertical="center" wrapText="1"/>
    </xf>
    <xf numFmtId="0" fontId="101" fillId="23" borderId="0" xfId="0" applyFont="1" applyFill="1">
      <alignment vertical="center"/>
    </xf>
    <xf numFmtId="0" fontId="0" fillId="23" borderId="0" xfId="0" applyFill="1" applyAlignment="1">
      <alignment horizontal="right" vertical="center"/>
    </xf>
    <xf numFmtId="0" fontId="51" fillId="23" borderId="0" xfId="0" applyFont="1" applyFill="1" applyAlignment="1" applyProtection="1">
      <alignment horizontal="right" vertical="center"/>
      <protection hidden="1"/>
    </xf>
    <xf numFmtId="0" fontId="139" fillId="24" borderId="0" xfId="0" applyFont="1" applyFill="1" applyAlignment="1" applyProtection="1">
      <alignment horizontal="left" vertical="top" indent="1"/>
      <protection hidden="1"/>
    </xf>
    <xf numFmtId="0" fontId="149" fillId="0" borderId="0" xfId="0" applyFont="1" applyProtection="1">
      <alignment vertical="center"/>
      <protection hidden="1"/>
    </xf>
    <xf numFmtId="0" fontId="147" fillId="0" borderId="0" xfId="0" applyFont="1" applyAlignment="1" applyProtection="1">
      <alignment horizontal="left" vertical="center" indent="2"/>
      <protection hidden="1"/>
    </xf>
    <xf numFmtId="0" fontId="3" fillId="0" borderId="15" xfId="0" applyFont="1" applyBorder="1" applyAlignment="1" applyProtection="1">
      <alignment horizontal="right" vertical="center"/>
      <protection hidden="1"/>
    </xf>
    <xf numFmtId="0" fontId="3" fillId="0" borderId="13" xfId="0" applyFont="1" applyBorder="1" applyAlignment="1" applyProtection="1">
      <alignment horizontal="right" vertical="center"/>
      <protection hidden="1"/>
    </xf>
    <xf numFmtId="0" fontId="3" fillId="0" borderId="11" xfId="0" applyFont="1" applyBorder="1" applyAlignment="1" applyProtection="1">
      <alignment horizontal="right" vertical="center"/>
      <protection hidden="1"/>
    </xf>
    <xf numFmtId="0" fontId="0" fillId="0" borderId="0" xfId="0" applyAlignment="1" applyProtection="1">
      <alignment horizontal="center" vertical="top"/>
      <protection hidden="1"/>
    </xf>
    <xf numFmtId="0" fontId="73" fillId="10" borderId="0" xfId="0" applyFont="1" applyFill="1" applyAlignment="1" applyProtection="1">
      <alignment horizontal="left" vertical="top"/>
      <protection hidden="1"/>
    </xf>
    <xf numFmtId="0" fontId="0" fillId="0" borderId="0" xfId="0" applyAlignment="1" applyProtection="1">
      <alignment vertical="top"/>
      <protection hidden="1"/>
    </xf>
    <xf numFmtId="0" fontId="136" fillId="0" borderId="0" xfId="0" applyFont="1" applyAlignment="1" applyProtection="1">
      <alignment vertical="top"/>
      <protection hidden="1"/>
    </xf>
    <xf numFmtId="0" fontId="0" fillId="0" borderId="0" xfId="0" applyAlignment="1" applyProtection="1">
      <alignment vertical="top" wrapText="1"/>
      <protection hidden="1"/>
    </xf>
    <xf numFmtId="0" fontId="0" fillId="10" borderId="0" xfId="0" applyFill="1" applyAlignment="1" applyProtection="1">
      <alignment vertical="top"/>
      <protection hidden="1"/>
    </xf>
    <xf numFmtId="0" fontId="136" fillId="0" borderId="0" xfId="0" applyFont="1" applyAlignment="1" applyProtection="1">
      <alignment horizontal="left" vertical="center"/>
      <protection hidden="1"/>
    </xf>
    <xf numFmtId="0" fontId="135" fillId="0" borderId="0" xfId="0" applyFont="1" applyAlignment="1" applyProtection="1">
      <alignment horizontal="left" vertical="center"/>
      <protection hidden="1"/>
    </xf>
    <xf numFmtId="0" fontId="138" fillId="18" borderId="0" xfId="0" applyFont="1" applyFill="1" applyAlignment="1" applyProtection="1">
      <alignment horizontal="left" vertical="center"/>
      <protection hidden="1"/>
    </xf>
    <xf numFmtId="0" fontId="148" fillId="18" borderId="0" xfId="0" applyFont="1" applyFill="1" applyAlignment="1" applyProtection="1">
      <alignment vertical="center" wrapText="1"/>
      <protection hidden="1"/>
    </xf>
    <xf numFmtId="0" fontId="4" fillId="18" borderId="0" xfId="0" applyFont="1" applyFill="1" applyAlignment="1" applyProtection="1">
      <alignment vertical="center" wrapText="1"/>
      <protection hidden="1"/>
    </xf>
    <xf numFmtId="0" fontId="101" fillId="18" borderId="0" xfId="0" applyFont="1" applyFill="1" applyProtection="1">
      <alignment vertical="center"/>
      <protection hidden="1"/>
    </xf>
    <xf numFmtId="0" fontId="94" fillId="0" borderId="0" xfId="0" applyFont="1" applyAlignment="1" applyProtection="1">
      <alignment horizontal="left" vertical="center"/>
      <protection hidden="1"/>
    </xf>
    <xf numFmtId="0" fontId="172" fillId="0" borderId="0" xfId="0" applyFont="1" applyAlignment="1" applyProtection="1">
      <alignment horizontal="left" vertical="center"/>
      <protection hidden="1"/>
    </xf>
    <xf numFmtId="0" fontId="4" fillId="17" borderId="0" xfId="0" applyFont="1" applyFill="1" applyAlignment="1" applyProtection="1">
      <alignment vertical="center" wrapText="1"/>
      <protection hidden="1"/>
    </xf>
    <xf numFmtId="0" fontId="102" fillId="0" borderId="0" xfId="0" applyFont="1" applyAlignment="1" applyProtection="1">
      <alignment vertical="center" wrapText="1"/>
      <protection hidden="1"/>
    </xf>
    <xf numFmtId="0" fontId="20" fillId="3" borderId="5" xfId="0" applyFont="1" applyFill="1" applyBorder="1" applyProtection="1">
      <alignment vertical="center"/>
      <protection hidden="1"/>
    </xf>
    <xf numFmtId="0" fontId="20" fillId="16" borderId="0" xfId="0" applyFont="1" applyFill="1" applyAlignment="1" applyProtection="1">
      <alignment horizontal="right" vertical="center"/>
      <protection hidden="1"/>
    </xf>
    <xf numFmtId="0" fontId="20" fillId="16" borderId="0" xfId="0" applyFont="1" applyFill="1" applyAlignment="1" applyProtection="1">
      <alignment vertical="center" wrapText="1"/>
      <protection hidden="1"/>
    </xf>
    <xf numFmtId="0" fontId="111" fillId="3" borderId="5" xfId="0" applyFont="1" applyFill="1" applyBorder="1" applyProtection="1">
      <alignment vertical="center"/>
      <protection hidden="1"/>
    </xf>
    <xf numFmtId="0" fontId="111" fillId="16" borderId="0" xfId="0" applyFont="1" applyFill="1" applyAlignment="1" applyProtection="1">
      <alignment horizontal="right" vertical="center"/>
      <protection hidden="1"/>
    </xf>
    <xf numFmtId="0" fontId="120" fillId="0" borderId="0" xfId="0" applyFont="1" applyAlignment="1" applyProtection="1">
      <alignment vertical="center" wrapText="1"/>
      <protection hidden="1"/>
    </xf>
    <xf numFmtId="0" fontId="111" fillId="0" borderId="0" xfId="0" applyFont="1" applyProtection="1">
      <alignment vertical="center"/>
      <protection hidden="1"/>
    </xf>
    <xf numFmtId="49" fontId="120" fillId="0" borderId="0" xfId="0" applyNumberFormat="1" applyFont="1" applyAlignment="1" applyProtection="1">
      <alignment vertical="center" wrapText="1"/>
      <protection hidden="1"/>
    </xf>
    <xf numFmtId="0" fontId="161" fillId="0" borderId="0" xfId="0" applyFont="1" applyProtection="1">
      <alignment vertical="center"/>
      <protection hidden="1"/>
    </xf>
    <xf numFmtId="0" fontId="157" fillId="0" borderId="0" xfId="0" applyFont="1" applyProtection="1">
      <alignment vertical="center"/>
      <protection hidden="1"/>
    </xf>
    <xf numFmtId="0" fontId="111" fillId="0" borderId="0" xfId="0" applyFont="1" applyAlignment="1" applyProtection="1">
      <alignment horizontal="right" vertical="center"/>
      <protection hidden="1"/>
    </xf>
    <xf numFmtId="0" fontId="71" fillId="4" borderId="0" xfId="0" applyFont="1" applyFill="1" applyAlignment="1">
      <alignment vertical="center" wrapText="1"/>
    </xf>
    <xf numFmtId="0" fontId="71" fillId="4" borderId="0" xfId="0" applyFont="1" applyFill="1" applyAlignment="1">
      <alignment horizontal="left" vertical="center"/>
    </xf>
    <xf numFmtId="0" fontId="105" fillId="4" borderId="0" xfId="0" applyFont="1" applyFill="1" applyAlignment="1">
      <alignment horizontal="center" vertical="center" wrapText="1"/>
    </xf>
    <xf numFmtId="0" fontId="25" fillId="0" borderId="10" xfId="0" applyFont="1" applyBorder="1" applyAlignment="1" applyProtection="1">
      <alignment horizontal="left" wrapText="1"/>
      <protection hidden="1"/>
    </xf>
    <xf numFmtId="0" fontId="10" fillId="0" borderId="0" xfId="0" applyFont="1" applyAlignment="1" applyProtection="1">
      <alignment vertical="center" wrapText="1"/>
      <protection hidden="1"/>
    </xf>
    <xf numFmtId="0" fontId="10" fillId="0" borderId="15" xfId="0" applyFont="1" applyBorder="1" applyAlignment="1" applyProtection="1">
      <alignment horizontal="center" vertical="center"/>
      <protection hidden="1"/>
    </xf>
    <xf numFmtId="0" fontId="25" fillId="0" borderId="0" xfId="0" applyFont="1" applyAlignment="1" applyProtection="1">
      <alignment horizontal="left" vertical="top" wrapText="1"/>
      <protection locked="0"/>
    </xf>
    <xf numFmtId="0" fontId="0" fillId="0" borderId="0" xfId="0" applyAlignment="1">
      <alignment horizontal="center" vertical="center" shrinkToFit="1"/>
    </xf>
    <xf numFmtId="0" fontId="13" fillId="0" borderId="0" xfId="0" applyFont="1" applyAlignment="1" applyProtection="1">
      <alignment horizontal="left" vertical="top" wrapText="1"/>
      <protection hidden="1"/>
    </xf>
    <xf numFmtId="0" fontId="13" fillId="0" borderId="12" xfId="0" applyFont="1" applyBorder="1" applyAlignment="1" applyProtection="1">
      <alignment horizontal="left" vertical="top" wrapText="1"/>
      <protection hidden="1"/>
    </xf>
    <xf numFmtId="0" fontId="25" fillId="0" borderId="0" xfId="0" applyFont="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hidden="1"/>
    </xf>
    <xf numFmtId="0" fontId="22" fillId="2" borderId="0" xfId="0" applyFont="1" applyFill="1" applyAlignment="1" applyProtection="1">
      <alignment horizontal="center" vertical="top" wrapText="1"/>
      <protection locked="0" hidden="1"/>
    </xf>
    <xf numFmtId="0" fontId="45" fillId="2" borderId="0" xfId="0" applyFont="1" applyFill="1" applyAlignment="1" applyProtection="1">
      <alignment horizontal="center" wrapText="1"/>
      <protection locked="0" hidden="1"/>
    </xf>
    <xf numFmtId="0" fontId="12" fillId="2" borderId="0" xfId="0" applyFont="1" applyFill="1" applyAlignment="1" applyProtection="1">
      <alignment horizontal="center" vertical="top" wrapText="1"/>
      <protection locked="0" hidden="1"/>
    </xf>
    <xf numFmtId="0" fontId="22" fillId="2" borderId="0" xfId="0" applyFont="1" applyFill="1" applyAlignment="1" applyProtection="1">
      <alignment horizontal="center" wrapText="1"/>
      <protection locked="0" hidden="1"/>
    </xf>
    <xf numFmtId="0" fontId="12" fillId="2" borderId="0" xfId="0" applyFont="1" applyFill="1" applyAlignment="1" applyProtection="1">
      <alignment horizontal="center" wrapText="1"/>
      <protection locked="0" hidden="1"/>
    </xf>
    <xf numFmtId="0" fontId="12" fillId="2" borderId="0" xfId="0" applyFont="1" applyFill="1" applyAlignment="1" applyProtection="1">
      <alignment horizontal="center" vertical="center"/>
      <protection locked="0" hidden="1"/>
    </xf>
    <xf numFmtId="0" fontId="22" fillId="2" borderId="0" xfId="0" applyFont="1" applyFill="1" applyAlignment="1" applyProtection="1">
      <alignment horizontal="center" vertical="center"/>
      <protection locked="0" hidden="1"/>
    </xf>
    <xf numFmtId="0" fontId="45" fillId="2" borderId="0" xfId="0" applyFont="1" applyFill="1" applyAlignment="1" applyProtection="1">
      <alignment horizontal="center" vertical="center"/>
      <protection locked="0" hidden="1"/>
    </xf>
    <xf numFmtId="0" fontId="33" fillId="2" borderId="0" xfId="0" applyFont="1" applyFill="1" applyAlignment="1" applyProtection="1">
      <alignment horizontal="center" vertical="center"/>
      <protection locked="0" hidden="1"/>
    </xf>
    <xf numFmtId="0" fontId="12" fillId="0" borderId="0" xfId="0" applyFont="1" applyAlignment="1" applyProtection="1">
      <alignment horizontal="center" vertical="center" wrapText="1"/>
      <protection locked="0" hidden="1"/>
    </xf>
    <xf numFmtId="0" fontId="174" fillId="0" borderId="0" xfId="0" applyFont="1" applyAlignment="1">
      <alignment horizontal="center" vertical="center"/>
    </xf>
    <xf numFmtId="0" fontId="10" fillId="0" borderId="0" xfId="0" applyFont="1" applyAlignment="1">
      <alignment horizontal="center" vertical="center"/>
    </xf>
    <xf numFmtId="0" fontId="98" fillId="0" borderId="0" xfId="0" applyFont="1" applyAlignment="1">
      <alignment horizontal="center" vertical="center"/>
    </xf>
    <xf numFmtId="0" fontId="22" fillId="0" borderId="0" xfId="0" applyFont="1" applyAlignment="1">
      <alignment horizontal="center" vertical="center"/>
    </xf>
    <xf numFmtId="0" fontId="176" fillId="0" borderId="0" xfId="0" applyFont="1" applyAlignment="1">
      <alignment horizontal="center" vertical="center"/>
    </xf>
    <xf numFmtId="0" fontId="177" fillId="0" borderId="1" xfId="0" applyFont="1" applyBorder="1" applyAlignment="1">
      <alignment horizontal="center" vertical="center"/>
    </xf>
    <xf numFmtId="0" fontId="177" fillId="0" borderId="0" xfId="0" applyFont="1" applyAlignment="1">
      <alignment horizontal="center" vertical="center"/>
    </xf>
    <xf numFmtId="0" fontId="176" fillId="0" borderId="1" xfId="0" applyFont="1" applyBorder="1" applyAlignment="1">
      <alignment horizontal="center" vertical="center"/>
    </xf>
    <xf numFmtId="0" fontId="173" fillId="0" borderId="2" xfId="0" applyFont="1" applyBorder="1" applyAlignment="1">
      <alignment horizontal="center" vertical="center"/>
    </xf>
    <xf numFmtId="0" fontId="0" fillId="0" borderId="0" xfId="0"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173" fillId="0" borderId="1" xfId="0" applyFont="1" applyBorder="1" applyAlignment="1">
      <alignment horizontal="center" vertical="center"/>
    </xf>
    <xf numFmtId="0" fontId="124" fillId="2" borderId="0" xfId="0" applyFont="1" applyFill="1" applyAlignment="1">
      <alignment horizontal="left" vertical="center" indent="1"/>
    </xf>
    <xf numFmtId="0" fontId="73" fillId="0" borderId="0" xfId="0" applyFont="1" applyAlignment="1">
      <alignment horizontal="center" vertical="center"/>
    </xf>
    <xf numFmtId="0" fontId="77" fillId="0" borderId="0" xfId="0" applyFont="1" applyAlignment="1">
      <alignment horizontal="center" vertical="center"/>
    </xf>
    <xf numFmtId="0" fontId="66" fillId="0" borderId="0" xfId="0" applyFont="1" applyAlignment="1">
      <alignment horizontal="center" vertical="center"/>
    </xf>
    <xf numFmtId="0" fontId="74" fillId="0" borderId="0" xfId="0" applyFont="1" applyAlignment="1">
      <alignment horizontal="center" vertical="center"/>
    </xf>
    <xf numFmtId="0" fontId="78" fillId="0" borderId="0" xfId="0" applyFont="1" applyAlignment="1">
      <alignment horizontal="center" vertical="center"/>
    </xf>
    <xf numFmtId="0" fontId="79" fillId="0" borderId="0" xfId="0" applyFont="1" applyAlignment="1">
      <alignment horizontal="center" vertical="center"/>
    </xf>
    <xf numFmtId="0" fontId="79" fillId="0" borderId="0" xfId="0" applyFont="1">
      <alignment vertical="center"/>
    </xf>
    <xf numFmtId="49" fontId="0" fillId="0" borderId="0" xfId="0" applyNumberFormat="1">
      <alignment vertical="center"/>
    </xf>
    <xf numFmtId="0" fontId="84" fillId="0" borderId="0" xfId="0" applyFont="1">
      <alignment vertical="center"/>
    </xf>
    <xf numFmtId="0" fontId="73" fillId="0" borderId="18" xfId="0" applyFont="1" applyBorder="1" applyAlignment="1">
      <alignment horizontal="center" vertical="center"/>
    </xf>
    <xf numFmtId="0" fontId="10" fillId="0" borderId="63" xfId="0" applyFont="1" applyBorder="1">
      <alignment vertical="center"/>
    </xf>
    <xf numFmtId="0" fontId="10" fillId="0" borderId="61" xfId="0" applyFont="1" applyBorder="1">
      <alignment vertical="center"/>
    </xf>
    <xf numFmtId="0" fontId="10" fillId="0" borderId="94" xfId="0" applyFont="1" applyBorder="1">
      <alignment vertical="center"/>
    </xf>
    <xf numFmtId="178" fontId="0" fillId="0" borderId="0" xfId="0" applyNumberFormat="1" applyAlignment="1">
      <alignment horizontal="center" vertical="center"/>
    </xf>
    <xf numFmtId="0" fontId="33" fillId="0" borderId="0" xfId="0" applyFont="1" applyAlignment="1">
      <alignment horizontal="center" vertical="center"/>
    </xf>
    <xf numFmtId="0" fontId="0" fillId="6" borderId="0" xfId="0" applyFill="1" applyAlignment="1" applyProtection="1">
      <alignment horizontal="center" vertical="center"/>
      <protection locked="0"/>
    </xf>
    <xf numFmtId="0" fontId="0" fillId="6" borderId="0" xfId="0" applyFill="1" applyAlignment="1" applyProtection="1">
      <alignment horizontal="center" vertical="center"/>
      <protection hidden="1"/>
    </xf>
    <xf numFmtId="0" fontId="178" fillId="0" borderId="0" xfId="1" applyFont="1" applyAlignment="1">
      <alignment vertical="center" wrapText="1"/>
    </xf>
    <xf numFmtId="0" fontId="15" fillId="2" borderId="0" xfId="0" applyFont="1" applyFill="1" applyAlignment="1" applyProtection="1">
      <alignment horizontal="right" vertical="center" indent="4"/>
      <protection hidden="1"/>
    </xf>
    <xf numFmtId="0" fontId="124" fillId="10" borderId="0" xfId="0" applyFont="1" applyFill="1" applyAlignment="1" applyProtection="1">
      <alignment horizontal="left" vertical="center" indent="1"/>
      <protection hidden="1"/>
    </xf>
    <xf numFmtId="0" fontId="71" fillId="4" borderId="9" xfId="0" applyFont="1" applyFill="1" applyBorder="1" applyAlignment="1">
      <alignment vertical="center" wrapText="1"/>
    </xf>
    <xf numFmtId="0" fontId="71" fillId="4" borderId="14" xfId="0" applyFont="1" applyFill="1" applyBorder="1" applyAlignment="1">
      <alignment horizontal="left" vertical="center"/>
    </xf>
    <xf numFmtId="0" fontId="105" fillId="4" borderId="13" xfId="0" applyFont="1" applyFill="1" applyBorder="1" applyAlignment="1">
      <alignment horizontal="center" vertical="center" wrapText="1"/>
    </xf>
    <xf numFmtId="0" fontId="71" fillId="4" borderId="12" xfId="0" applyFont="1" applyFill="1" applyBorder="1" applyAlignment="1">
      <alignment horizontal="left" vertical="center"/>
    </xf>
    <xf numFmtId="0" fontId="73" fillId="0" borderId="13" xfId="0" applyFont="1" applyBorder="1">
      <alignment vertical="center"/>
    </xf>
    <xf numFmtId="0" fontId="0" fillId="0" borderId="12" xfId="0" applyBorder="1">
      <alignment vertical="center"/>
    </xf>
    <xf numFmtId="0" fontId="77" fillId="0" borderId="13" xfId="0" applyFont="1" applyBorder="1">
      <alignment vertical="center"/>
    </xf>
    <xf numFmtId="0" fontId="88" fillId="0" borderId="12" xfId="0" applyFont="1" applyBorder="1" applyAlignment="1">
      <alignment horizontal="center" vertical="center"/>
    </xf>
    <xf numFmtId="0" fontId="89" fillId="0" borderId="12" xfId="0" applyFont="1" applyBorder="1" applyProtection="1">
      <alignment vertical="center"/>
      <protection hidden="1"/>
    </xf>
    <xf numFmtId="0" fontId="81" fillId="0" borderId="13" xfId="0" applyFont="1" applyBorder="1">
      <alignment vertical="center"/>
    </xf>
    <xf numFmtId="0" fontId="10" fillId="0" borderId="12" xfId="0" applyFont="1" applyBorder="1" applyAlignment="1">
      <alignment horizontal="right" vertical="center"/>
    </xf>
    <xf numFmtId="0" fontId="90" fillId="0" borderId="12" xfId="0" applyFont="1" applyBorder="1">
      <alignment vertical="center"/>
    </xf>
    <xf numFmtId="0" fontId="39" fillId="0" borderId="12" xfId="0" applyFont="1" applyBorder="1" applyAlignment="1">
      <alignment horizontal="right" vertical="center"/>
    </xf>
    <xf numFmtId="0" fontId="10" fillId="0" borderId="13" xfId="0" applyFont="1" applyBorder="1">
      <alignment vertical="center"/>
    </xf>
    <xf numFmtId="0" fontId="0" fillId="0" borderId="11" xfId="0" applyBorder="1">
      <alignment vertical="center"/>
    </xf>
    <xf numFmtId="0" fontId="0" fillId="0" borderId="81" xfId="0" applyBorder="1">
      <alignment vertical="center"/>
    </xf>
    <xf numFmtId="0" fontId="0" fillId="18" borderId="13" xfId="0" applyFill="1" applyBorder="1">
      <alignment vertical="center"/>
    </xf>
    <xf numFmtId="0" fontId="84" fillId="18" borderId="12" xfId="0" applyFont="1" applyFill="1" applyBorder="1">
      <alignment vertical="center"/>
    </xf>
    <xf numFmtId="0" fontId="86" fillId="18" borderId="12" xfId="0" applyFont="1" applyFill="1" applyBorder="1" applyAlignment="1" applyProtection="1">
      <alignment horizontal="center" vertical="center" wrapText="1"/>
      <protection hidden="1"/>
    </xf>
    <xf numFmtId="0" fontId="0" fillId="7" borderId="13" xfId="0" applyFill="1" applyBorder="1">
      <alignment vertical="center"/>
    </xf>
    <xf numFmtId="0" fontId="0" fillId="7" borderId="12" xfId="0" applyFill="1" applyBorder="1">
      <alignment vertical="center"/>
    </xf>
    <xf numFmtId="0" fontId="0" fillId="17" borderId="13" xfId="0" applyFill="1" applyBorder="1">
      <alignment vertical="center"/>
    </xf>
    <xf numFmtId="0" fontId="0" fillId="17" borderId="12" xfId="0" applyFill="1" applyBorder="1">
      <alignment vertical="center"/>
    </xf>
    <xf numFmtId="0" fontId="3" fillId="0" borderId="4" xfId="0" applyFont="1" applyBorder="1" applyAlignment="1">
      <alignment horizontal="right" vertical="center"/>
    </xf>
    <xf numFmtId="0" fontId="4" fillId="0" borderId="4" xfId="0" applyFont="1" applyBorder="1" applyAlignment="1">
      <alignment vertical="center" wrapText="1"/>
    </xf>
    <xf numFmtId="0" fontId="73" fillId="0" borderId="0" xfId="0" applyFont="1" applyProtection="1">
      <alignment vertical="center"/>
      <protection locked="0"/>
    </xf>
    <xf numFmtId="0" fontId="0" fillId="0" borderId="0" xfId="0" applyProtection="1">
      <alignment vertical="center"/>
      <protection locked="0"/>
    </xf>
    <xf numFmtId="0" fontId="13" fillId="0" borderId="43" xfId="0" applyFont="1" applyBorder="1" applyAlignment="1" applyProtection="1">
      <alignment horizontal="left" vertical="top" wrapText="1"/>
      <protection hidden="1"/>
    </xf>
    <xf numFmtId="0" fontId="10" fillId="9" borderId="25" xfId="0" applyFont="1" applyFill="1" applyBorder="1" applyAlignment="1" applyProtection="1">
      <alignment horizontal="center" vertical="center"/>
      <protection hidden="1"/>
    </xf>
    <xf numFmtId="0" fontId="10" fillId="10" borderId="15" xfId="0" applyFont="1" applyFill="1" applyBorder="1" applyAlignment="1" applyProtection="1">
      <alignment horizontal="center" vertical="center"/>
      <protection hidden="1"/>
    </xf>
    <xf numFmtId="0" fontId="32" fillId="0" borderId="0" xfId="0" applyFont="1" applyAlignment="1" applyProtection="1">
      <alignment horizontal="center" vertical="top" wrapText="1"/>
      <protection locked="0" hidden="1"/>
    </xf>
    <xf numFmtId="0" fontId="25" fillId="0" borderId="0" xfId="0" applyFont="1" applyAlignment="1" applyProtection="1">
      <alignment vertical="top"/>
      <protection hidden="1"/>
    </xf>
    <xf numFmtId="0" fontId="13" fillId="0" borderId="12" xfId="0" applyFont="1" applyBorder="1" applyProtection="1">
      <alignment vertical="center"/>
      <protection hidden="1"/>
    </xf>
    <xf numFmtId="0" fontId="13" fillId="0" borderId="37" xfId="0" applyFont="1" applyBorder="1" applyAlignment="1">
      <alignment vertical="top"/>
    </xf>
    <xf numFmtId="0" fontId="13" fillId="0" borderId="36" xfId="0" applyFont="1" applyBorder="1">
      <alignment vertical="center"/>
    </xf>
    <xf numFmtId="0" fontId="25" fillId="10" borderId="81" xfId="0" applyFont="1" applyFill="1" applyBorder="1" applyAlignment="1" applyProtection="1">
      <alignment horizontal="left" vertical="top" wrapText="1"/>
      <protection locked="0"/>
    </xf>
    <xf numFmtId="0" fontId="10" fillId="0" borderId="15" xfId="0" applyFont="1" applyBorder="1" applyProtection="1">
      <alignment vertical="center"/>
      <protection hidden="1"/>
    </xf>
    <xf numFmtId="0" fontId="25" fillId="0" borderId="9" xfId="0" applyFont="1" applyBorder="1" applyAlignment="1" applyProtection="1">
      <alignment horizontal="left" vertical="top" wrapText="1"/>
      <protection hidden="1"/>
    </xf>
    <xf numFmtId="0" fontId="25" fillId="0" borderId="14" xfId="0" applyFont="1" applyBorder="1" applyAlignment="1" applyProtection="1">
      <alignment horizontal="left" vertical="top" wrapText="1"/>
      <protection hidden="1"/>
    </xf>
    <xf numFmtId="0" fontId="13" fillId="0" borderId="4" xfId="0" applyFont="1" applyBorder="1" applyAlignment="1" applyProtection="1">
      <alignment vertical="top" wrapText="1"/>
      <protection hidden="1"/>
    </xf>
    <xf numFmtId="0" fontId="38" fillId="0" borderId="11" xfId="0" applyFont="1" applyBorder="1" applyAlignment="1" applyProtection="1">
      <alignment horizontal="center" vertical="center"/>
      <protection hidden="1"/>
    </xf>
    <xf numFmtId="0" fontId="38" fillId="0" borderId="40" xfId="0" applyFont="1" applyBorder="1" applyAlignment="1" applyProtection="1">
      <alignment horizontal="center" vertical="center"/>
      <protection hidden="1"/>
    </xf>
    <xf numFmtId="0" fontId="13" fillId="0" borderId="4" xfId="0" applyFont="1" applyBorder="1" applyAlignment="1" applyProtection="1">
      <alignment vertical="top"/>
      <protection hidden="1"/>
    </xf>
    <xf numFmtId="0" fontId="13" fillId="0" borderId="81" xfId="0" applyFont="1" applyBorder="1" applyProtection="1">
      <alignment vertical="center"/>
      <protection hidden="1"/>
    </xf>
    <xf numFmtId="0" fontId="13" fillId="0" borderId="0" xfId="0" applyFont="1" applyAlignment="1" applyProtection="1">
      <alignment horizontal="left" vertical="top"/>
      <protection hidden="1"/>
    </xf>
    <xf numFmtId="0" fontId="31" fillId="7" borderId="13" xfId="0" applyFont="1" applyFill="1" applyBorder="1" applyAlignment="1" applyProtection="1">
      <alignment horizontal="center" vertical="center" wrapText="1"/>
      <protection locked="0"/>
    </xf>
    <xf numFmtId="0" fontId="13" fillId="0" borderId="0" xfId="0" applyFont="1" applyAlignment="1">
      <alignment vertical="top"/>
    </xf>
    <xf numFmtId="0" fontId="13" fillId="0" borderId="12" xfId="0" applyFont="1" applyBorder="1">
      <alignment vertical="center"/>
    </xf>
    <xf numFmtId="0" fontId="31" fillId="7" borderId="11" xfId="0" applyFont="1" applyFill="1" applyBorder="1" applyAlignment="1" applyProtection="1">
      <alignment horizontal="center" vertical="center" wrapText="1"/>
      <protection locked="0"/>
    </xf>
    <xf numFmtId="0" fontId="13" fillId="0" borderId="4" xfId="0" applyFont="1" applyBorder="1" applyAlignment="1">
      <alignment vertical="top"/>
    </xf>
    <xf numFmtId="0" fontId="13" fillId="0" borderId="81" xfId="0" applyFont="1" applyBorder="1">
      <alignment vertical="center"/>
    </xf>
    <xf numFmtId="0" fontId="0" fillId="0" borderId="63" xfId="0" applyBorder="1" applyAlignment="1">
      <alignment horizontal="center" vertical="center"/>
    </xf>
    <xf numFmtId="0" fontId="0" fillId="0" borderId="94" xfId="0" applyBorder="1" applyAlignment="1">
      <alignment horizontal="center" vertical="center"/>
    </xf>
    <xf numFmtId="0" fontId="63" fillId="0" borderId="63" xfId="0" applyFont="1" applyBorder="1" applyAlignment="1">
      <alignment horizontal="center" vertical="center"/>
    </xf>
    <xf numFmtId="0" fontId="63" fillId="0" borderId="61" xfId="0" applyFont="1" applyBorder="1" applyAlignment="1">
      <alignment horizontal="center" vertical="center"/>
    </xf>
    <xf numFmtId="0" fontId="63" fillId="0" borderId="94" xfId="0" applyFont="1" applyBorder="1" applyAlignment="1">
      <alignment horizontal="center" vertical="center"/>
    </xf>
    <xf numFmtId="0" fontId="16" fillId="10" borderId="0" xfId="0" applyFont="1" applyFill="1" applyAlignment="1">
      <alignment horizontal="center" vertical="center"/>
    </xf>
    <xf numFmtId="0" fontId="10" fillId="24" borderId="0" xfId="0" applyFont="1" applyFill="1" applyAlignment="1" applyProtection="1">
      <alignment vertical="center" wrapText="1"/>
      <protection locked="0"/>
    </xf>
    <xf numFmtId="0" fontId="116" fillId="0" borderId="0" xfId="0" applyFont="1" applyAlignment="1">
      <alignment horizontal="right" vertical="top"/>
    </xf>
    <xf numFmtId="0" fontId="114" fillId="0" borderId="0" xfId="0" applyFont="1" applyAlignment="1">
      <alignment horizontal="right" vertical="top"/>
    </xf>
    <xf numFmtId="0" fontId="114" fillId="0" borderId="0" xfId="0" applyFont="1" applyAlignment="1">
      <alignment vertical="top" wrapText="1"/>
    </xf>
    <xf numFmtId="0" fontId="116" fillId="0" borderId="0" xfId="0" applyFont="1" applyAlignment="1">
      <alignment vertical="top" wrapText="1"/>
    </xf>
    <xf numFmtId="0" fontId="10" fillId="9" borderId="86" xfId="0" applyFont="1" applyFill="1" applyBorder="1" applyAlignment="1" applyProtection="1">
      <alignment horizontal="center" vertical="center"/>
      <protection hidden="1"/>
    </xf>
    <xf numFmtId="0" fontId="10" fillId="9" borderId="89" xfId="0" applyFont="1" applyFill="1" applyBorder="1" applyAlignment="1" applyProtection="1">
      <alignment horizontal="center" vertical="center"/>
      <protection hidden="1"/>
    </xf>
    <xf numFmtId="0" fontId="10" fillId="9" borderId="92" xfId="0" applyFont="1" applyFill="1" applyBorder="1" applyAlignment="1" applyProtection="1">
      <alignment horizontal="center" vertical="center"/>
      <protection hidden="1"/>
    </xf>
    <xf numFmtId="0" fontId="20" fillId="6" borderId="82" xfId="0" applyFont="1" applyFill="1" applyBorder="1" applyProtection="1">
      <alignment vertical="center"/>
      <protection locked="0"/>
    </xf>
    <xf numFmtId="0" fontId="180" fillId="0" borderId="0" xfId="0" applyFont="1">
      <alignment vertical="center"/>
    </xf>
    <xf numFmtId="0" fontId="99" fillId="7" borderId="4" xfId="0" applyFont="1" applyFill="1" applyBorder="1" applyAlignment="1" applyProtection="1">
      <alignment horizontal="right" vertical="center"/>
      <protection hidden="1"/>
    </xf>
    <xf numFmtId="0" fontId="13" fillId="0" borderId="27" xfId="0" applyFont="1" applyBorder="1" applyAlignment="1" applyProtection="1">
      <alignment horizontal="left" vertical="top" wrapText="1" indent="1"/>
      <protection hidden="1"/>
    </xf>
    <xf numFmtId="0" fontId="13" fillId="0" borderId="24" xfId="0" applyFont="1" applyBorder="1" applyAlignment="1" applyProtection="1">
      <alignment horizontal="left" vertical="top" wrapText="1" indent="1"/>
      <protection hidden="1"/>
    </xf>
    <xf numFmtId="0" fontId="113" fillId="0" borderId="0" xfId="0" applyFont="1" applyAlignment="1">
      <alignment horizontal="right" vertical="center"/>
    </xf>
    <xf numFmtId="0" fontId="141" fillId="0" borderId="0" xfId="0" applyFont="1" applyProtection="1">
      <alignment vertical="center"/>
      <protection hidden="1"/>
    </xf>
    <xf numFmtId="0" fontId="60" fillId="0" borderId="5" xfId="0" applyFont="1" applyBorder="1">
      <alignment vertical="center"/>
    </xf>
    <xf numFmtId="0" fontId="186" fillId="0" borderId="18" xfId="0" applyFont="1" applyBorder="1" applyAlignment="1" applyProtection="1">
      <alignment horizontal="center" vertical="center" wrapText="1"/>
      <protection locked="0"/>
    </xf>
    <xf numFmtId="0" fontId="168" fillId="0" borderId="0" xfId="0" applyFont="1" applyAlignment="1" applyProtection="1">
      <alignment horizontal="center" wrapText="1"/>
      <protection hidden="1"/>
    </xf>
    <xf numFmtId="0" fontId="169" fillId="0" borderId="0" xfId="0" applyFont="1" applyAlignment="1" applyProtection="1">
      <alignment horizontal="center" wrapText="1"/>
      <protection hidden="1"/>
    </xf>
    <xf numFmtId="0" fontId="170" fillId="0" borderId="0" xfId="0" applyFont="1" applyAlignment="1" applyProtection="1">
      <alignment wrapText="1"/>
      <protection hidden="1"/>
    </xf>
    <xf numFmtId="0" fontId="175" fillId="4" borderId="15" xfId="0" applyFont="1" applyFill="1" applyBorder="1" applyAlignment="1">
      <alignment horizontal="center" vertical="center" wrapText="1"/>
    </xf>
    <xf numFmtId="0" fontId="175" fillId="4" borderId="9" xfId="0" applyFont="1" applyFill="1" applyBorder="1" applyAlignment="1">
      <alignment horizontal="center" vertical="center" wrapText="1"/>
    </xf>
    <xf numFmtId="0" fontId="166" fillId="4" borderId="9" xfId="0" applyFont="1" applyFill="1" applyBorder="1" applyAlignment="1">
      <alignment horizontal="center" vertical="center" wrapText="1"/>
    </xf>
    <xf numFmtId="0" fontId="167" fillId="4" borderId="9" xfId="0" applyFont="1" applyFill="1" applyBorder="1" applyAlignment="1">
      <alignment horizontal="center" vertical="center" wrapText="1"/>
    </xf>
    <xf numFmtId="0" fontId="71" fillId="4" borderId="0" xfId="0" applyFont="1" applyFill="1" applyAlignment="1">
      <alignment horizontal="center" vertical="center" wrapText="1"/>
    </xf>
    <xf numFmtId="0" fontId="151" fillId="0" borderId="0" xfId="0" applyFont="1" applyAlignment="1" applyProtection="1">
      <alignment horizontal="left" vertical="center" wrapText="1" indent="2"/>
      <protection hidden="1"/>
    </xf>
    <xf numFmtId="0" fontId="150" fillId="0" borderId="0" xfId="0" applyFont="1" applyAlignment="1" applyProtection="1">
      <alignment horizontal="left" vertical="center" wrapText="1" indent="2"/>
      <protection hidden="1"/>
    </xf>
    <xf numFmtId="0" fontId="85" fillId="18" borderId="0" xfId="0" applyFont="1" applyFill="1" applyAlignment="1">
      <alignment horizontal="center" vertical="center"/>
    </xf>
    <xf numFmtId="0" fontId="85" fillId="18" borderId="12" xfId="0" applyFont="1" applyFill="1" applyBorder="1" applyAlignment="1">
      <alignment horizontal="center" vertical="center"/>
    </xf>
    <xf numFmtId="0" fontId="143" fillId="0" borderId="0" xfId="0" applyFont="1" applyAlignment="1" applyProtection="1">
      <alignment horizontal="center" vertical="center" wrapText="1"/>
      <protection hidden="1"/>
    </xf>
    <xf numFmtId="0" fontId="144" fillId="0" borderId="83" xfId="0" applyFont="1" applyBorder="1" applyAlignment="1" applyProtection="1">
      <alignment horizontal="left" vertical="center" wrapText="1" indent="6"/>
      <protection hidden="1"/>
    </xf>
    <xf numFmtId="0" fontId="144" fillId="0" borderId="84" xfId="0" applyFont="1" applyBorder="1" applyAlignment="1" applyProtection="1">
      <alignment horizontal="left" vertical="center" wrapText="1" indent="6"/>
      <protection hidden="1"/>
    </xf>
    <xf numFmtId="0" fontId="144" fillId="0" borderId="85" xfId="0" applyFont="1" applyBorder="1" applyAlignment="1" applyProtection="1">
      <alignment horizontal="left" vertical="center" wrapText="1" indent="6"/>
      <protection hidden="1"/>
    </xf>
    <xf numFmtId="0" fontId="92" fillId="18" borderId="0" xfId="0" applyFont="1" applyFill="1" applyAlignment="1" applyProtection="1">
      <alignment horizontal="center" vertical="center" wrapText="1"/>
      <protection hidden="1"/>
    </xf>
    <xf numFmtId="0" fontId="41" fillId="10" borderId="66" xfId="0" applyFont="1" applyFill="1" applyBorder="1" applyAlignment="1" applyProtection="1">
      <alignment horizontal="center" vertical="center"/>
      <protection locked="0"/>
    </xf>
    <xf numFmtId="0" fontId="41" fillId="10" borderId="67" xfId="0" applyFont="1" applyFill="1" applyBorder="1" applyAlignment="1" applyProtection="1">
      <alignment horizontal="center" vertical="center"/>
      <protection locked="0"/>
    </xf>
    <xf numFmtId="0" fontId="41" fillId="10" borderId="68" xfId="0" applyFont="1" applyFill="1" applyBorder="1" applyAlignment="1" applyProtection="1">
      <alignment horizontal="center" vertical="center"/>
      <protection locked="0"/>
    </xf>
    <xf numFmtId="0" fontId="122" fillId="18" borderId="0" xfId="0" applyFont="1" applyFill="1" applyAlignment="1">
      <alignment horizontal="center" vertical="center"/>
    </xf>
    <xf numFmtId="0" fontId="122" fillId="18" borderId="12" xfId="0" applyFont="1" applyFill="1" applyBorder="1" applyAlignment="1">
      <alignment horizontal="center" vertical="center"/>
    </xf>
    <xf numFmtId="0" fontId="129" fillId="0" borderId="0" xfId="0" applyFont="1" applyAlignment="1">
      <alignment horizontal="center" vertical="center"/>
    </xf>
    <xf numFmtId="0" fontId="93" fillId="0" borderId="0" xfId="0" applyFont="1" applyAlignment="1" applyProtection="1">
      <alignment horizontal="center" vertical="center" shrinkToFit="1"/>
      <protection hidden="1"/>
    </xf>
    <xf numFmtId="0" fontId="93" fillId="0" borderId="12" xfId="0" applyFont="1" applyBorder="1" applyAlignment="1" applyProtection="1">
      <alignment horizontal="center" vertical="center" shrinkToFit="1"/>
      <protection hidden="1"/>
    </xf>
    <xf numFmtId="0" fontId="141" fillId="0" borderId="0" xfId="0" applyFont="1" applyAlignment="1">
      <alignment horizontal="center" vertical="center" wrapText="1"/>
    </xf>
    <xf numFmtId="0" fontId="20" fillId="0" borderId="0" xfId="0" applyFont="1" applyAlignment="1">
      <alignment horizontal="left" vertical="center" wrapText="1"/>
    </xf>
    <xf numFmtId="0" fontId="111" fillId="0" borderId="0" xfId="0" applyFont="1" applyAlignment="1">
      <alignment horizontal="left" vertical="center" wrapText="1"/>
    </xf>
    <xf numFmtId="0" fontId="183" fillId="2" borderId="0" xfId="0" applyFont="1" applyFill="1">
      <alignment vertical="center"/>
    </xf>
    <xf numFmtId="0" fontId="166" fillId="4" borderId="0" xfId="0" applyFont="1" applyFill="1" applyAlignment="1">
      <alignment horizontal="center" vertical="center" wrapText="1"/>
    </xf>
    <xf numFmtId="0" fontId="167" fillId="4" borderId="0" xfId="0" applyFont="1" applyFill="1" applyAlignment="1">
      <alignment horizontal="center" vertical="center" wrapText="1"/>
    </xf>
    <xf numFmtId="0" fontId="134" fillId="2" borderId="0" xfId="0" applyFont="1" applyFill="1" applyAlignment="1">
      <alignment horizontal="right"/>
    </xf>
    <xf numFmtId="0" fontId="182" fillId="2" borderId="0" xfId="0" applyFont="1" applyFill="1" applyAlignment="1">
      <alignment horizontal="center" vertical="center"/>
    </xf>
    <xf numFmtId="0" fontId="184" fillId="2" borderId="0" xfId="0" applyFont="1" applyFill="1" applyAlignment="1" applyProtection="1">
      <alignment horizontal="left" vertical="center"/>
      <protection locked="0"/>
    </xf>
    <xf numFmtId="0" fontId="138" fillId="4" borderId="0" xfId="0" applyFont="1" applyFill="1" applyAlignment="1">
      <alignment horizontal="center" vertical="center" wrapText="1"/>
    </xf>
    <xf numFmtId="0" fontId="152" fillId="4" borderId="0" xfId="0" applyFont="1" applyFill="1" applyAlignment="1">
      <alignment horizontal="center" vertical="center" wrapText="1"/>
    </xf>
    <xf numFmtId="0" fontId="137" fillId="4" borderId="0" xfId="0" applyFont="1" applyFill="1" applyAlignment="1">
      <alignment horizontal="center" vertical="center" wrapText="1"/>
    </xf>
    <xf numFmtId="0" fontId="175" fillId="4" borderId="0" xfId="0" applyFont="1" applyFill="1" applyAlignment="1">
      <alignment horizontal="center" vertical="center" wrapText="1"/>
    </xf>
    <xf numFmtId="0" fontId="181" fillId="0" borderId="0" xfId="0" applyFont="1" applyAlignment="1">
      <alignment horizontal="center"/>
    </xf>
    <xf numFmtId="0" fontId="39" fillId="0" borderId="2" xfId="0" applyFont="1" applyBorder="1" applyAlignment="1">
      <alignment horizontal="center" vertical="center" textRotation="255"/>
    </xf>
    <xf numFmtId="0" fontId="0" fillId="0" borderId="0" xfId="0" applyAlignment="1">
      <alignment horizontal="center" vertical="center"/>
    </xf>
    <xf numFmtId="0" fontId="39" fillId="0" borderId="20" xfId="0" applyFont="1" applyBorder="1" applyAlignment="1">
      <alignment horizontal="center" vertical="center" textRotation="255"/>
    </xf>
    <xf numFmtId="0" fontId="10" fillId="0" borderId="20"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21" xfId="0" applyFont="1" applyBorder="1" applyAlignment="1">
      <alignment horizontal="center" vertical="center" textRotation="255"/>
    </xf>
    <xf numFmtId="0" fontId="4" fillId="22" borderId="80" xfId="0" applyFont="1" applyFill="1" applyBorder="1" applyAlignment="1">
      <alignment horizontal="center" vertical="center"/>
    </xf>
    <xf numFmtId="0" fontId="4" fillId="22" borderId="45" xfId="0" applyFont="1" applyFill="1" applyBorder="1" applyAlignment="1">
      <alignment horizontal="center" vertical="center"/>
    </xf>
    <xf numFmtId="0" fontId="0" fillId="4" borderId="0" xfId="0" applyFill="1" applyAlignment="1">
      <alignment horizontal="center" vertical="center"/>
    </xf>
    <xf numFmtId="0" fontId="39" fillId="10" borderId="2" xfId="0" applyFont="1" applyFill="1" applyBorder="1" applyAlignment="1">
      <alignment horizontal="center" vertical="center" textRotation="255"/>
    </xf>
    <xf numFmtId="0" fontId="10" fillId="10" borderId="52" xfId="0" applyFont="1" applyFill="1" applyBorder="1" applyAlignment="1">
      <alignment horizontal="center" vertical="center" textRotation="255"/>
    </xf>
    <xf numFmtId="0" fontId="0" fillId="0" borderId="3" xfId="0" applyBorder="1" applyAlignment="1">
      <alignment horizontal="center" vertical="center" textRotation="255"/>
    </xf>
    <xf numFmtId="0" fontId="0" fillId="0" borderId="8" xfId="0" applyBorder="1" applyAlignment="1">
      <alignment horizontal="center" vertical="center" textRotation="255"/>
    </xf>
    <xf numFmtId="0" fontId="9" fillId="6" borderId="54" xfId="0" applyFont="1" applyFill="1" applyBorder="1" applyAlignment="1">
      <alignment horizontal="center" vertical="center" textRotation="255"/>
    </xf>
    <xf numFmtId="0" fontId="65" fillId="6" borderId="54" xfId="0" applyFont="1" applyFill="1" applyBorder="1" applyAlignment="1">
      <alignment horizontal="center" vertical="center" textRotation="255"/>
    </xf>
    <xf numFmtId="0" fontId="0" fillId="10" borderId="3" xfId="0" applyFill="1" applyBorder="1" applyAlignment="1">
      <alignment horizontal="center" vertical="center" textRotation="255"/>
    </xf>
    <xf numFmtId="0" fontId="0" fillId="10" borderId="8" xfId="0" applyFill="1" applyBorder="1" applyAlignment="1">
      <alignment horizontal="center" vertical="center" textRotation="255"/>
    </xf>
    <xf numFmtId="0" fontId="0" fillId="0" borderId="0" xfId="0" applyAlignment="1">
      <alignment horizontal="left" vertical="top" wrapText="1"/>
    </xf>
    <xf numFmtId="0" fontId="10" fillId="0" borderId="3" xfId="0" applyFont="1" applyBorder="1" applyAlignment="1">
      <alignment horizontal="center" vertical="center" textRotation="255"/>
    </xf>
    <xf numFmtId="0" fontId="10" fillId="0" borderId="8" xfId="0" applyFont="1" applyBorder="1" applyAlignment="1">
      <alignment horizontal="center" vertical="center" textRotation="255"/>
    </xf>
    <xf numFmtId="0" fontId="0" fillId="6" borderId="58" xfId="0" applyFill="1" applyBorder="1" applyAlignment="1">
      <alignment horizontal="center" vertical="center" textRotation="255"/>
    </xf>
    <xf numFmtId="0" fontId="0" fillId="6" borderId="57" xfId="0" applyFill="1" applyBorder="1" applyAlignment="1">
      <alignment horizontal="center" vertical="center" textRotation="255"/>
    </xf>
    <xf numFmtId="0" fontId="0" fillId="10" borderId="58" xfId="0" applyFill="1" applyBorder="1" applyAlignment="1">
      <alignment horizontal="center" vertical="center" textRotation="255"/>
    </xf>
    <xf numFmtId="0" fontId="0" fillId="10" borderId="57" xfId="0" applyFill="1" applyBorder="1" applyAlignment="1">
      <alignment horizontal="center" vertical="center" textRotation="255"/>
    </xf>
    <xf numFmtId="0" fontId="0" fillId="0" borderId="59" xfId="0" applyBorder="1" applyAlignment="1">
      <alignment horizontal="center" vertical="center" textRotation="255"/>
    </xf>
    <xf numFmtId="0" fontId="0" fillId="0" borderId="55" xfId="0" applyBorder="1" applyAlignment="1">
      <alignment horizontal="center" vertical="center" textRotation="255"/>
    </xf>
    <xf numFmtId="0" fontId="10" fillId="10" borderId="33" xfId="0" applyFont="1" applyFill="1" applyBorder="1" applyAlignment="1">
      <alignment horizontal="center" vertical="center"/>
    </xf>
    <xf numFmtId="0" fontId="10" fillId="10" borderId="32" xfId="0" applyFont="1" applyFill="1" applyBorder="1" applyAlignment="1">
      <alignment horizontal="center" vertical="center"/>
    </xf>
    <xf numFmtId="0" fontId="10" fillId="10" borderId="31" xfId="0" applyFont="1" applyFill="1" applyBorder="1" applyAlignment="1">
      <alignment horizontal="center" vertical="center"/>
    </xf>
    <xf numFmtId="0" fontId="25" fillId="9" borderId="24" xfId="0" applyFont="1" applyFill="1" applyBorder="1" applyAlignment="1" applyProtection="1">
      <alignment horizontal="left" vertical="top" wrapText="1"/>
      <protection locked="0"/>
    </xf>
    <xf numFmtId="0" fontId="25" fillId="9" borderId="23" xfId="0" applyFont="1" applyFill="1" applyBorder="1" applyAlignment="1" applyProtection="1">
      <alignment horizontal="left" vertical="top" wrapText="1"/>
      <protection locked="0"/>
    </xf>
    <xf numFmtId="0" fontId="13" fillId="9" borderId="10" xfId="0" applyFont="1" applyFill="1" applyBorder="1" applyAlignment="1" applyProtection="1">
      <alignment horizontal="left" vertical="top" wrapText="1"/>
      <protection hidden="1"/>
    </xf>
    <xf numFmtId="0" fontId="13" fillId="9" borderId="22" xfId="0" applyFont="1" applyFill="1" applyBorder="1" applyAlignment="1" applyProtection="1">
      <alignment horizontal="left" vertical="top" wrapText="1"/>
      <protection hidden="1"/>
    </xf>
    <xf numFmtId="0" fontId="22" fillId="0" borderId="9" xfId="0" applyFont="1" applyBorder="1" applyAlignment="1">
      <alignment horizontal="left" vertical="center" wrapText="1"/>
    </xf>
    <xf numFmtId="0" fontId="22" fillId="0" borderId="14" xfId="0" applyFont="1" applyBorder="1" applyAlignment="1">
      <alignment horizontal="left" vertical="center" wrapText="1"/>
    </xf>
    <xf numFmtId="0" fontId="13" fillId="0" borderId="0" xfId="0" applyFont="1" applyAlignment="1" applyProtection="1">
      <alignment horizontal="left" vertical="top" wrapText="1"/>
      <protection hidden="1"/>
    </xf>
    <xf numFmtId="0" fontId="13" fillId="0" borderId="12" xfId="0" applyFont="1" applyBorder="1" applyAlignment="1" applyProtection="1">
      <alignment horizontal="left" vertical="top" wrapText="1"/>
      <protection hidden="1"/>
    </xf>
    <xf numFmtId="0" fontId="13" fillId="0" borderId="4" xfId="0" applyFont="1" applyBorder="1" applyAlignment="1" applyProtection="1">
      <alignment horizontal="left" vertical="top" wrapText="1"/>
      <protection hidden="1"/>
    </xf>
    <xf numFmtId="0" fontId="13" fillId="0" borderId="81" xfId="0" applyFont="1" applyBorder="1" applyAlignment="1" applyProtection="1">
      <alignment horizontal="left" vertical="top" wrapText="1"/>
      <protection hidden="1"/>
    </xf>
    <xf numFmtId="0" fontId="25" fillId="10" borderId="24" xfId="0" applyFont="1" applyFill="1" applyBorder="1" applyAlignment="1" applyProtection="1">
      <alignment horizontal="left" vertical="top" wrapText="1"/>
      <protection locked="0"/>
    </xf>
    <xf numFmtId="0" fontId="25" fillId="10" borderId="23" xfId="0" applyFont="1" applyFill="1" applyBorder="1" applyAlignment="1" applyProtection="1">
      <alignment horizontal="left" vertical="top" wrapText="1"/>
      <protection locked="0"/>
    </xf>
    <xf numFmtId="0" fontId="10" fillId="9" borderId="90" xfId="0" applyFont="1" applyFill="1" applyBorder="1" applyAlignment="1">
      <alignment horizontal="left" vertical="center"/>
    </xf>
    <xf numFmtId="0" fontId="10" fillId="9" borderId="91" xfId="0" applyFont="1" applyFill="1" applyBorder="1" applyAlignment="1">
      <alignment horizontal="left" vertical="center"/>
    </xf>
    <xf numFmtId="0" fontId="40" fillId="9" borderId="90" xfId="0" applyFont="1" applyFill="1" applyBorder="1" applyAlignment="1">
      <alignment horizontal="left" vertical="center"/>
    </xf>
    <xf numFmtId="0" fontId="40" fillId="9" borderId="91" xfId="0" applyFont="1" applyFill="1" applyBorder="1" applyAlignment="1">
      <alignment horizontal="left" vertical="center"/>
    </xf>
    <xf numFmtId="0" fontId="10" fillId="0" borderId="0" xfId="0" applyFont="1">
      <alignment vertical="center"/>
    </xf>
    <xf numFmtId="0" fontId="40" fillId="9" borderId="90" xfId="0" applyFont="1" applyFill="1" applyBorder="1" applyAlignment="1">
      <alignment horizontal="left" vertical="top"/>
    </xf>
    <xf numFmtId="0" fontId="40" fillId="9" borderId="91" xfId="0" applyFont="1" applyFill="1" applyBorder="1" applyAlignment="1">
      <alignment horizontal="left" vertical="top"/>
    </xf>
    <xf numFmtId="0" fontId="40" fillId="9" borderId="87" xfId="0" applyFont="1" applyFill="1" applyBorder="1" applyAlignment="1">
      <alignment horizontal="left" vertical="center" wrapText="1"/>
    </xf>
    <xf numFmtId="0" fontId="40" fillId="9" borderId="88" xfId="0" applyFont="1" applyFill="1" applyBorder="1" applyAlignment="1">
      <alignment horizontal="left" vertical="center"/>
    </xf>
    <xf numFmtId="0" fontId="40" fillId="0" borderId="0" xfId="0" applyFont="1" applyAlignment="1">
      <alignment horizontal="left" vertical="center" wrapText="1"/>
    </xf>
    <xf numFmtId="0" fontId="40" fillId="0" borderId="0" xfId="0" applyFont="1" applyAlignment="1">
      <alignment horizontal="left" vertical="center"/>
    </xf>
    <xf numFmtId="0" fontId="51" fillId="15" borderId="0" xfId="0" applyFont="1" applyFill="1" applyAlignment="1" applyProtection="1">
      <alignment horizontal="left" vertical="center" wrapText="1" shrinkToFit="1"/>
      <protection hidden="1"/>
    </xf>
    <xf numFmtId="0" fontId="50" fillId="15" borderId="0" xfId="0" applyFont="1" applyFill="1" applyAlignment="1" applyProtection="1">
      <alignment horizontal="left" vertical="center" shrinkToFit="1"/>
      <protection hidden="1"/>
    </xf>
    <xf numFmtId="0" fontId="13" fillId="9" borderId="45" xfId="0" applyFont="1" applyFill="1" applyBorder="1" applyAlignment="1" applyProtection="1">
      <alignment horizontal="left" vertical="top" wrapText="1"/>
      <protection hidden="1"/>
    </xf>
    <xf numFmtId="0" fontId="13" fillId="9" borderId="44" xfId="0" applyFont="1" applyFill="1" applyBorder="1" applyAlignment="1" applyProtection="1">
      <alignment horizontal="left" vertical="top" wrapText="1"/>
      <protection hidden="1"/>
    </xf>
    <xf numFmtId="0" fontId="25" fillId="0" borderId="10" xfId="0" applyFont="1" applyBorder="1" applyAlignment="1" applyProtection="1">
      <alignment vertical="top" wrapText="1"/>
      <protection hidden="1"/>
    </xf>
    <xf numFmtId="0" fontId="0" fillId="0" borderId="22" xfId="0" applyBorder="1" applyAlignment="1" applyProtection="1">
      <alignment vertical="center" wrapText="1"/>
      <protection hidden="1"/>
    </xf>
    <xf numFmtId="0" fontId="13" fillId="0" borderId="4" xfId="0" applyFont="1" applyBorder="1" applyAlignment="1" applyProtection="1">
      <alignment horizontal="left" vertical="center"/>
      <protection hidden="1"/>
    </xf>
    <xf numFmtId="0" fontId="13" fillId="0" borderId="81" xfId="0" applyFont="1" applyBorder="1" applyAlignment="1" applyProtection="1">
      <alignment horizontal="left" vertical="center"/>
      <protection hidden="1"/>
    </xf>
    <xf numFmtId="0" fontId="25" fillId="9" borderId="10" xfId="0" applyFont="1" applyFill="1" applyBorder="1" applyAlignment="1" applyProtection="1">
      <alignment horizontal="left" vertical="top" wrapText="1"/>
      <protection hidden="1"/>
    </xf>
    <xf numFmtId="0" fontId="25" fillId="9" borderId="22" xfId="0" applyFont="1" applyFill="1" applyBorder="1" applyAlignment="1" applyProtection="1">
      <alignment horizontal="left" vertical="top" wrapText="1"/>
      <protection hidden="1"/>
    </xf>
    <xf numFmtId="0" fontId="13" fillId="9" borderId="10" xfId="0" applyFont="1" applyFill="1" applyBorder="1" applyAlignment="1" applyProtection="1">
      <alignment horizontal="left" vertical="center" wrapText="1"/>
      <protection hidden="1"/>
    </xf>
    <xf numFmtId="0" fontId="13" fillId="9" borderId="22" xfId="0" applyFont="1" applyFill="1" applyBorder="1" applyAlignment="1" applyProtection="1">
      <alignment horizontal="left" vertical="center" wrapText="1"/>
      <protection hidden="1"/>
    </xf>
    <xf numFmtId="0" fontId="141" fillId="24" borderId="0" xfId="0" applyFont="1" applyFill="1" applyAlignment="1" applyProtection="1">
      <alignment horizontal="center" vertical="center" wrapText="1"/>
      <protection hidden="1"/>
    </xf>
    <xf numFmtId="0" fontId="110" fillId="24" borderId="0" xfId="0" applyFont="1" applyFill="1" applyAlignment="1" applyProtection="1">
      <alignment horizontal="center" vertical="center" wrapText="1"/>
      <protection hidden="1"/>
    </xf>
    <xf numFmtId="0" fontId="33" fillId="0" borderId="10" xfId="0" applyFont="1" applyBorder="1" applyAlignment="1" applyProtection="1">
      <alignment horizontal="left" vertical="center" wrapText="1"/>
      <protection hidden="1"/>
    </xf>
    <xf numFmtId="0" fontId="33" fillId="0" borderId="10" xfId="0" applyFont="1" applyBorder="1" applyAlignment="1" applyProtection="1">
      <alignment horizontal="left" vertical="center"/>
      <protection hidden="1"/>
    </xf>
    <xf numFmtId="0" fontId="140" fillId="0" borderId="4" xfId="0" applyFont="1" applyBorder="1" applyAlignment="1" applyProtection="1">
      <alignment horizontal="center" vertical="center" wrapText="1"/>
      <protection hidden="1"/>
    </xf>
    <xf numFmtId="0" fontId="15" fillId="24" borderId="0" xfId="0" applyFont="1" applyFill="1" applyAlignment="1" applyProtection="1">
      <alignment horizontal="left" vertical="center"/>
      <protection hidden="1"/>
    </xf>
    <xf numFmtId="0" fontId="20" fillId="0" borderId="0" xfId="0" applyFont="1" applyAlignment="1" applyProtection="1">
      <alignment horizontal="center" vertical="top" wrapText="1"/>
      <protection hidden="1"/>
    </xf>
    <xf numFmtId="0" fontId="13" fillId="0" borderId="10" xfId="0" applyFont="1" applyBorder="1" applyAlignment="1" applyProtection="1">
      <alignment horizontal="left" vertical="top" wrapText="1"/>
      <protection hidden="1"/>
    </xf>
    <xf numFmtId="0" fontId="13" fillId="0" borderId="22" xfId="0" applyFont="1" applyBorder="1" applyAlignment="1" applyProtection="1">
      <alignment horizontal="left" vertical="top" wrapText="1"/>
      <protection hidden="1"/>
    </xf>
    <xf numFmtId="0" fontId="13" fillId="0" borderId="17" xfId="0" applyFont="1" applyBorder="1" applyAlignment="1">
      <alignment horizontal="left" vertical="top" wrapText="1"/>
    </xf>
    <xf numFmtId="0" fontId="13" fillId="0" borderId="16" xfId="0" applyFont="1" applyBorder="1" applyAlignment="1">
      <alignment horizontal="left" vertical="top" wrapText="1"/>
    </xf>
    <xf numFmtId="0" fontId="25" fillId="10" borderId="4" xfId="0" applyFont="1" applyFill="1" applyBorder="1" applyAlignment="1" applyProtection="1">
      <alignment horizontal="left" vertical="top" wrapText="1"/>
      <protection locked="0"/>
    </xf>
    <xf numFmtId="0" fontId="25" fillId="10" borderId="81" xfId="0" applyFont="1" applyFill="1" applyBorder="1" applyAlignment="1" applyProtection="1">
      <alignment horizontal="left" vertical="top" wrapText="1"/>
      <protection locked="0"/>
    </xf>
    <xf numFmtId="0" fontId="13" fillId="0" borderId="12" xfId="0" applyFont="1" applyBorder="1" applyAlignment="1" applyProtection="1">
      <alignment horizontal="left" vertical="top"/>
      <protection hidden="1"/>
    </xf>
    <xf numFmtId="0" fontId="25" fillId="0" borderId="43" xfId="0" applyFont="1" applyBorder="1" applyAlignment="1" applyProtection="1">
      <alignment horizontal="left" vertical="top" wrapText="1"/>
      <protection locked="0"/>
    </xf>
    <xf numFmtId="0" fontId="25" fillId="0" borderId="42" xfId="0" applyFont="1" applyBorder="1" applyAlignment="1" applyProtection="1">
      <alignment horizontal="left" vertical="top" wrapText="1"/>
      <protection locked="0"/>
    </xf>
    <xf numFmtId="0" fontId="38" fillId="0" borderId="43" xfId="0" applyFont="1" applyBorder="1" applyAlignment="1" applyProtection="1">
      <alignment horizontal="left" vertical="top" wrapText="1"/>
      <protection hidden="1"/>
    </xf>
    <xf numFmtId="0" fontId="38" fillId="0" borderId="42" xfId="0" applyFont="1" applyBorder="1" applyAlignment="1" applyProtection="1">
      <alignment horizontal="left" vertical="top" wrapText="1"/>
      <protection hidden="1"/>
    </xf>
    <xf numFmtId="0" fontId="107" fillId="0" borderId="30" xfId="0" applyFont="1" applyBorder="1" applyAlignment="1" applyProtection="1">
      <alignment horizontal="left" vertical="top" wrapText="1"/>
      <protection hidden="1"/>
    </xf>
    <xf numFmtId="0" fontId="107" fillId="0" borderId="29" xfId="0" applyFont="1" applyBorder="1" applyAlignment="1" applyProtection="1">
      <alignment horizontal="left" vertical="top" wrapText="1"/>
      <protection hidden="1"/>
    </xf>
    <xf numFmtId="0" fontId="10" fillId="24" borderId="4" xfId="0" applyFont="1" applyFill="1" applyBorder="1" applyAlignment="1">
      <alignment horizontal="center" vertical="center"/>
    </xf>
    <xf numFmtId="0" fontId="13" fillId="0" borderId="43" xfId="0" applyFont="1" applyBorder="1" applyAlignment="1" applyProtection="1">
      <alignment horizontal="left" vertical="top" wrapText="1"/>
      <protection hidden="1"/>
    </xf>
    <xf numFmtId="0" fontId="13" fillId="0" borderId="42" xfId="0" applyFont="1" applyBorder="1" applyAlignment="1" applyProtection="1">
      <alignment horizontal="left" vertical="top" wrapText="1"/>
      <protection hidden="1"/>
    </xf>
    <xf numFmtId="0" fontId="13" fillId="0" borderId="32" xfId="0" applyFont="1" applyBorder="1" applyAlignment="1">
      <alignment horizontal="left" vertical="top" wrapText="1"/>
    </xf>
    <xf numFmtId="0" fontId="13" fillId="0" borderId="31" xfId="0" applyFont="1" applyBorder="1" applyAlignment="1">
      <alignment horizontal="left" vertical="top" wrapText="1"/>
    </xf>
    <xf numFmtId="0" fontId="25" fillId="10" borderId="27" xfId="0" applyFont="1" applyFill="1" applyBorder="1" applyAlignment="1" applyProtection="1">
      <alignment horizontal="left" vertical="top" wrapText="1"/>
      <protection locked="0"/>
    </xf>
    <xf numFmtId="0" fontId="25" fillId="10" borderId="26" xfId="0" applyFont="1" applyFill="1" applyBorder="1" applyAlignment="1" applyProtection="1">
      <alignment horizontal="left" vertical="top" wrapText="1"/>
      <protection locked="0"/>
    </xf>
    <xf numFmtId="0" fontId="25" fillId="0" borderId="0" xfId="0" applyFont="1" applyAlignment="1" applyProtection="1">
      <alignment horizontal="left" vertical="top" wrapText="1"/>
      <protection hidden="1"/>
    </xf>
    <xf numFmtId="0" fontId="25" fillId="0" borderId="12" xfId="0" applyFont="1" applyBorder="1" applyAlignment="1" applyProtection="1">
      <alignment horizontal="left" vertical="top" wrapText="1"/>
      <protection hidden="1"/>
    </xf>
    <xf numFmtId="14" fontId="14" fillId="2" borderId="0" xfId="0" applyNumberFormat="1" applyFont="1" applyFill="1" applyAlignment="1" applyProtection="1">
      <alignment horizontal="center" vertical="center" wrapText="1"/>
      <protection locked="0"/>
    </xf>
    <xf numFmtId="0" fontId="20" fillId="24" borderId="0" xfId="0" applyFont="1" applyFill="1" applyAlignment="1" applyProtection="1">
      <alignment horizontal="center" vertical="center" wrapText="1"/>
      <protection hidden="1"/>
    </xf>
    <xf numFmtId="0" fontId="25" fillId="9" borderId="93" xfId="0" applyFont="1" applyFill="1" applyBorder="1" applyAlignment="1" applyProtection="1">
      <alignment horizontal="center" vertical="top" wrapText="1"/>
      <protection locked="0"/>
    </xf>
    <xf numFmtId="0" fontId="25" fillId="9" borderId="81" xfId="0" applyFont="1" applyFill="1" applyBorder="1" applyAlignment="1" applyProtection="1">
      <alignment horizontal="center" vertical="top" wrapText="1"/>
      <protection locked="0"/>
    </xf>
    <xf numFmtId="0" fontId="99" fillId="0" borderId="0" xfId="0" applyFont="1" applyAlignment="1">
      <alignment horizontal="center" vertical="center" wrapText="1"/>
    </xf>
    <xf numFmtId="0" fontId="52" fillId="0" borderId="10" xfId="0" applyFont="1" applyBorder="1" applyAlignment="1" applyProtection="1">
      <alignment horizontal="center" vertical="center"/>
      <protection hidden="1"/>
    </xf>
    <xf numFmtId="0" fontId="13" fillId="0" borderId="9" xfId="0" applyFont="1" applyBorder="1" applyAlignment="1" applyProtection="1">
      <alignment horizontal="left" vertical="top" wrapText="1"/>
      <protection hidden="1"/>
    </xf>
    <xf numFmtId="0" fontId="13" fillId="0" borderId="14" xfId="0" applyFont="1" applyBorder="1" applyAlignment="1" applyProtection="1">
      <alignment horizontal="left" vertical="top" wrapText="1"/>
      <protection hidden="1"/>
    </xf>
    <xf numFmtId="0" fontId="24" fillId="0" borderId="0" xfId="0" applyFont="1" applyAlignment="1" applyProtection="1">
      <alignment horizontal="center" vertical="center" wrapText="1"/>
      <protection hidden="1"/>
    </xf>
    <xf numFmtId="0" fontId="26" fillId="7" borderId="9" xfId="0" applyFont="1" applyFill="1" applyBorder="1" applyAlignment="1" applyProtection="1">
      <alignment horizontal="left" wrapText="1"/>
      <protection hidden="1"/>
    </xf>
    <xf numFmtId="0" fontId="25" fillId="7" borderId="9" xfId="0" applyFont="1" applyFill="1" applyBorder="1" applyAlignment="1" applyProtection="1">
      <alignment horizontal="left" wrapText="1"/>
      <protection hidden="1"/>
    </xf>
    <xf numFmtId="0" fontId="13" fillId="0" borderId="24" xfId="0" applyFont="1" applyBorder="1" applyAlignment="1" applyProtection="1">
      <alignment horizontal="left" vertical="center"/>
      <protection hidden="1"/>
    </xf>
    <xf numFmtId="0" fontId="13" fillId="0" borderId="23" xfId="0" applyFont="1" applyBorder="1" applyAlignment="1" applyProtection="1">
      <alignment horizontal="left" vertical="center"/>
      <protection hidden="1"/>
    </xf>
  </cellXfs>
  <cellStyles count="2">
    <cellStyle name="ハイパーリンク" xfId="1" builtinId="8"/>
    <cellStyle name="標準" xfId="0" builtinId="0"/>
  </cellStyles>
  <dxfs count="1167">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FF0000"/>
        </left>
        <right style="thin">
          <color rgb="FFFF0000"/>
        </right>
        <top style="thin">
          <color rgb="FFFF0000"/>
        </top>
        <bottom style="thin">
          <color rgb="FFFF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FF0000"/>
        </left>
        <right style="thin">
          <color rgb="FFFF0000"/>
        </right>
        <top style="thin">
          <color rgb="FFFF0000"/>
        </top>
        <bottom style="thin">
          <color rgb="FFFF0000"/>
        </bottom>
        <vertical/>
        <horizontal/>
      </border>
    </dxf>
    <dxf>
      <font>
        <color rgb="FFC00000"/>
      </font>
      <fill>
        <patternFill>
          <bgColor rgb="FFFFFF00"/>
        </patternFill>
      </fill>
      <border>
        <left style="thin">
          <color auto="1"/>
        </left>
        <right style="thin">
          <color auto="1"/>
        </right>
        <top style="thin">
          <color auto="1"/>
        </top>
        <bottom style="thin">
          <color auto="1"/>
        </bottom>
        <vertical/>
        <horizontal/>
      </border>
    </dxf>
    <dxf>
      <font>
        <color rgb="FFC00000"/>
      </font>
      <fill>
        <patternFill>
          <bgColor rgb="FFFFFF00"/>
        </patternFill>
      </fill>
      <border>
        <left style="thin">
          <color auto="1"/>
        </left>
        <right style="thin">
          <color auto="1"/>
        </right>
        <top style="thin">
          <color auto="1"/>
        </top>
        <bottom style="thin">
          <color auto="1"/>
        </bottom>
        <vertical/>
        <horizontal/>
      </border>
    </dxf>
    <dxf>
      <font>
        <color rgb="FFC00000"/>
      </font>
      <fill>
        <patternFill>
          <bgColor rgb="FFFFFF00"/>
        </patternFill>
      </fill>
      <border>
        <left style="thin">
          <color auto="1"/>
        </left>
        <right style="thin">
          <color auto="1"/>
        </right>
        <top style="thin">
          <color auto="1"/>
        </top>
        <bottom style="thin">
          <color auto="1"/>
        </bottom>
        <vertical/>
        <horizontal/>
      </border>
    </dxf>
    <dxf>
      <font>
        <color rgb="FFC0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patternType="none">
          <bgColor auto="1"/>
        </patternFill>
      </fill>
    </dxf>
    <dxf>
      <font>
        <b/>
        <i val="0"/>
        <color rgb="FFFF0000"/>
      </font>
    </dxf>
    <dxf>
      <font>
        <strike/>
        <color theme="0" tint="-0.499984740745262"/>
      </font>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b/>
        <i val="0"/>
        <color rgb="FFC00000"/>
      </font>
      <fill>
        <patternFill patternType="none">
          <bgColor auto="1"/>
        </patternFill>
      </fill>
      <border>
        <left/>
        <right/>
        <top/>
        <bottom/>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0"/>
      </font>
      <fill>
        <patternFill>
          <bgColor theme="0"/>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0"/>
      </font>
      <fill>
        <patternFill>
          <bgColor theme="0"/>
        </patternFill>
      </fill>
      <border>
        <left/>
        <right/>
        <top/>
        <bottom/>
      </border>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theme="0" tint="-0.24994659260841701"/>
      </font>
    </dxf>
    <dxf>
      <font>
        <b/>
        <i val="0"/>
        <color rgb="FFC00000"/>
      </font>
      <fill>
        <patternFill patternType="none">
          <bgColor auto="1"/>
        </patternFill>
      </fill>
    </dxf>
    <dxf>
      <font>
        <color theme="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theme="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rgb="FF4472C4"/>
      </font>
      <fill>
        <patternFill>
          <bgColor theme="4" tint="0.79998168889431442"/>
        </patternFill>
      </fill>
    </dxf>
    <dxf>
      <font>
        <color rgb="FF4472C4"/>
      </font>
      <fill>
        <patternFill>
          <bgColor theme="4" tint="0.79998168889431442"/>
        </patternFill>
      </fill>
    </dxf>
    <dxf>
      <font>
        <color theme="4"/>
      </font>
      <fill>
        <patternFill>
          <bgColor theme="5" tint="0.79998168889431442"/>
        </patternFill>
      </fill>
      <border>
        <left style="thin">
          <color theme="0"/>
        </left>
        <right style="thin">
          <color theme="0"/>
        </right>
        <top style="thin">
          <color theme="0"/>
        </top>
        <bottom style="thin">
          <color theme="0"/>
        </bottom>
        <vertical/>
        <horizontal/>
      </border>
    </dxf>
    <dxf>
      <font>
        <color theme="4"/>
      </font>
      <fill>
        <patternFill>
          <bgColor theme="9"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rgb="FFC00000"/>
      </font>
      <fill>
        <patternFill>
          <bgColor rgb="FFFFFF00"/>
        </patternFill>
      </fill>
      <border>
        <vertical/>
        <horizontal/>
      </border>
    </dxf>
    <dxf>
      <font>
        <color theme="0"/>
      </font>
      <fill>
        <patternFill>
          <bgColor theme="0"/>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dxf>
    <dxf>
      <font>
        <color theme="4"/>
      </font>
    </dxf>
    <dxf>
      <font>
        <color theme="4"/>
      </font>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8" tint="0.79998168889431442"/>
        </patternFill>
      </fill>
      <border>
        <vertical/>
        <horizontal/>
      </border>
    </dxf>
    <dxf>
      <font>
        <color theme="0" tint="-0.24994659260841701"/>
      </font>
    </dxf>
    <dxf>
      <font>
        <color theme="0" tint="-0.24994659260841701"/>
      </font>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border>
        <left/>
        <right/>
        <top/>
        <bottom/>
        <vertical/>
        <horizontal/>
      </border>
    </dxf>
    <dxf>
      <font>
        <color theme="4"/>
      </font>
    </dxf>
    <dxf>
      <font>
        <color theme="4"/>
      </font>
    </dxf>
    <dxf>
      <font>
        <color theme="0" tint="-0.24994659260841701"/>
      </font>
    </dxf>
    <dxf>
      <fill>
        <patternFill>
          <bgColor theme="8" tint="0.79998168889431442"/>
        </patternFill>
      </fill>
      <border>
        <vertical/>
        <horizontal/>
      </border>
    </dxf>
    <dxf>
      <font>
        <color theme="0" tint="-0.24994659260841701"/>
      </font>
    </dxf>
    <dxf>
      <font>
        <color theme="0"/>
      </font>
      <fill>
        <patternFill>
          <bgColor theme="0"/>
        </patternFill>
      </fill>
      <border>
        <left/>
        <right/>
        <top/>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4"/>
      </font>
    </dxf>
    <dxf>
      <font>
        <color theme="4"/>
      </font>
    </dxf>
    <dxf>
      <fill>
        <patternFill>
          <bgColor theme="8" tint="0.79998168889431442"/>
        </patternFill>
      </fill>
      <border>
        <vertical/>
        <horizontal/>
      </border>
    </dxf>
    <dxf>
      <font>
        <color theme="0" tint="-0.24994659260841701"/>
      </font>
    </dxf>
    <dxf>
      <font>
        <color theme="0" tint="-0.2499465926084170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dxf>
    <dxf>
      <font>
        <color theme="4"/>
      </font>
    </dxf>
    <dxf>
      <font>
        <color theme="4"/>
      </font>
    </dxf>
    <dxf>
      <font>
        <color theme="0" tint="-0.24994659260841701"/>
      </font>
    </dxf>
    <dxf>
      <font>
        <color theme="0" tint="-0.24994659260841701"/>
      </font>
    </dxf>
    <dxf>
      <fill>
        <patternFill>
          <bgColor theme="8" tint="0.79998168889431442"/>
        </patternFill>
      </fill>
      <border>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4"/>
      </font>
    </dxf>
    <dxf>
      <font>
        <color theme="0" tint="-0.24994659260841701"/>
      </font>
      <border>
        <left/>
        <right/>
        <top/>
        <bottom/>
      </border>
    </dxf>
    <dxf>
      <font>
        <color theme="0" tint="-0.24994659260841701"/>
      </font>
      <border>
        <left/>
        <right/>
        <top/>
        <bottom/>
      </border>
    </dxf>
    <dxf>
      <fill>
        <patternFill>
          <bgColor theme="8" tint="0.79998168889431442"/>
        </patternFill>
      </fill>
      <border>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4"/>
      </font>
    </dxf>
    <dxf>
      <font>
        <color theme="4"/>
      </font>
    </dxf>
    <dxf>
      <font>
        <color theme="0" tint="-0.24994659260841701"/>
      </font>
      <border>
        <left/>
        <right/>
        <top/>
        <bottom/>
      </border>
    </dxf>
    <dxf>
      <font>
        <color theme="0" tint="-0.24994659260841701"/>
      </font>
      <border>
        <left/>
        <right/>
        <top/>
        <bottom/>
      </border>
    </dxf>
    <dxf>
      <fill>
        <patternFill>
          <bgColor theme="8" tint="0.79998168889431442"/>
        </patternFill>
      </fill>
      <border>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dxf>
    <dxf>
      <font>
        <color theme="1" tint="0.24994659260841701"/>
      </font>
    </dxf>
    <dxf>
      <font>
        <color theme="4"/>
      </font>
      <fill>
        <patternFill patternType="none">
          <bgColor auto="1"/>
        </patternFill>
      </fill>
    </dxf>
    <dxf>
      <font>
        <color theme="0" tint="-0.14996795556505021"/>
      </font>
    </dxf>
    <dxf>
      <fill>
        <patternFill>
          <bgColor theme="8" tint="0.79998168889431442"/>
        </patternFill>
      </fill>
    </dxf>
    <dxf>
      <font>
        <color theme="0"/>
      </font>
      <fill>
        <patternFill>
          <bgColor theme="0"/>
        </patternFill>
      </fill>
      <border>
        <left/>
        <right/>
        <top/>
        <bottom/>
        <vertical/>
        <horizontal/>
      </border>
    </dxf>
    <dxf>
      <font>
        <color theme="0" tint="-0.24994659260841701"/>
      </font>
    </dxf>
    <dxf>
      <font>
        <color theme="0"/>
      </font>
      <fill>
        <patternFill>
          <bgColor theme="0"/>
        </patternFill>
      </fill>
    </dxf>
    <dxf>
      <fill>
        <patternFill>
          <bgColor theme="8" tint="0.79998168889431442"/>
        </patternFill>
      </fill>
      <border>
        <vertical/>
        <horizontal/>
      </border>
    </dxf>
    <dxf>
      <font>
        <color theme="0"/>
      </font>
      <fill>
        <patternFill>
          <bgColor theme="0"/>
        </patternFill>
      </fill>
      <border>
        <left/>
        <right/>
        <top/>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dxf>
    <dxf>
      <font>
        <color theme="0" tint="-0.24994659260841701"/>
      </font>
    </dxf>
    <dxf>
      <fill>
        <patternFill>
          <bgColor theme="8" tint="0.79998168889431442"/>
        </patternFill>
      </fill>
      <border>
        <vertical/>
        <horizontal/>
      </border>
    </dxf>
    <dxf>
      <font>
        <color theme="0"/>
      </font>
      <fill>
        <patternFill>
          <bgColor theme="0"/>
        </patternFill>
      </fill>
      <border>
        <left/>
        <right/>
        <top/>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tint="-0.24994659260841701"/>
      </font>
    </dxf>
    <dxf>
      <font>
        <color theme="4"/>
      </font>
    </dxf>
    <dxf>
      <font>
        <color theme="4"/>
      </font>
    </dxf>
    <dxf>
      <font>
        <color theme="0" tint="-0.24994659260841701"/>
      </font>
    </dxf>
    <dxf>
      <fill>
        <patternFill>
          <bgColor theme="8" tint="0.79998168889431442"/>
        </patternFill>
      </fill>
      <border>
        <vertical/>
        <horizontal/>
      </border>
    </dxf>
    <dxf>
      <font>
        <color theme="0" tint="-0.24994659260841701"/>
      </font>
    </dxf>
    <dxf>
      <font>
        <color theme="0"/>
      </font>
      <fill>
        <patternFill>
          <fgColor theme="0"/>
          <bgColor theme="0"/>
        </patternFill>
      </fill>
      <border>
        <left/>
        <right/>
        <top/>
        <bottom/>
      </border>
    </dxf>
    <dxf>
      <font>
        <color theme="0" tint="-0.24994659260841701"/>
      </font>
    </dxf>
    <dxf>
      <font>
        <color theme="0" tint="-0.24994659260841701"/>
      </font>
    </dxf>
    <dxf>
      <font>
        <color rgb="FF4472C4"/>
      </font>
    </dxf>
    <dxf>
      <font>
        <color theme="4"/>
      </font>
    </dxf>
    <dxf>
      <fill>
        <patternFill>
          <bgColor theme="8" tint="0.79998168889431442"/>
        </patternFill>
      </fill>
      <border>
        <vertical/>
        <horizontal/>
      </border>
    </dxf>
    <dxf>
      <font>
        <color theme="0" tint="-0.2499465926084170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patternType="solid">
          <bgColor theme="0"/>
        </patternFill>
      </fill>
      <border>
        <left/>
        <right/>
        <top/>
        <bottom/>
        <vertical/>
        <horizontal/>
      </border>
    </dxf>
    <dxf>
      <font>
        <color theme="0"/>
      </font>
    </dxf>
    <dxf>
      <border>
        <left style="thin">
          <color theme="0"/>
        </left>
        <right style="thin">
          <color theme="0"/>
        </right>
        <top style="thin">
          <color theme="0"/>
        </top>
        <bottom style="thin">
          <color theme="0"/>
        </bottom>
        <vertical/>
        <horizontal/>
      </border>
    </dxf>
    <dxf>
      <font>
        <color theme="0"/>
      </font>
      <fill>
        <patternFill>
          <bgColor rgb="FFFF99FF"/>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4"/>
      </font>
    </dxf>
    <dxf>
      <font>
        <color theme="4"/>
      </font>
      <fill>
        <patternFill patternType="none">
          <bgColor auto="1"/>
        </patternFill>
      </fill>
    </dxf>
    <dxf>
      <font>
        <color theme="0" tint="-0.14996795556505021"/>
      </font>
    </dxf>
    <dxf>
      <font>
        <color theme="4"/>
      </font>
    </dxf>
    <dxf>
      <font>
        <color theme="0" tint="-0.24994659260841701"/>
      </font>
    </dxf>
    <dxf>
      <font>
        <color theme="0" tint="-0.24994659260841701"/>
      </font>
    </dxf>
    <dxf>
      <font>
        <color theme="4"/>
      </font>
    </dxf>
    <dxf>
      <font>
        <color theme="4"/>
      </font>
    </dxf>
    <dxf>
      <font>
        <color theme="4"/>
      </font>
    </dxf>
    <dxf>
      <font>
        <color theme="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strike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strike val="0"/>
        <color rgb="FFC00000"/>
      </font>
      <fill>
        <patternFill>
          <bgColor rgb="FFFFFF00"/>
        </patternFill>
      </fill>
      <border>
        <left style="thin">
          <color rgb="FFC00000"/>
        </left>
        <right style="thin">
          <color rgb="FFC00000"/>
        </right>
        <top style="thin">
          <color rgb="FFC00000"/>
        </top>
        <bottom style="thin">
          <color rgb="FFC00000"/>
        </bottom>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4"/>
      </font>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rgb="FFC00000"/>
      </font>
      <fill>
        <patternFill>
          <bgColor rgb="FFFFFF00"/>
        </patternFill>
      </fill>
      <border>
        <left style="thin">
          <color rgb="FFC00000"/>
        </left>
        <right style="thin">
          <color rgb="FFC00000"/>
        </right>
        <top style="thin">
          <color rgb="FFC00000"/>
        </top>
        <bottom style="thin">
          <color rgb="FFC00000"/>
        </bottom>
        <vertical/>
        <horizontal/>
      </border>
    </dxf>
    <dxf>
      <font>
        <color theme="0" tint="-0.14996795556505021"/>
      </font>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rgb="FFFFFF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ill>
        <patternFill>
          <bgColor rgb="FFFFFF00"/>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4"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2" tint="-9.9948118533890809E-2"/>
        </patternFill>
      </fill>
    </dxf>
    <dxf>
      <fill>
        <patternFill>
          <bgColor rgb="FFFFFF00"/>
        </patternFill>
      </fill>
    </dxf>
    <dxf>
      <fill>
        <patternFill>
          <bgColor theme="4" tint="0.7999816888943144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2" tint="-9.9948118533890809E-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4" tint="0.79998168889431442"/>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2" tint="-9.9948118533890809E-2"/>
        </patternFill>
      </fill>
    </dxf>
    <dxf>
      <fill>
        <patternFill>
          <bgColor theme="4" tint="0.79998168889431442"/>
        </patternFill>
      </fill>
    </dxf>
    <dxf>
      <fill>
        <patternFill>
          <bgColor theme="4" tint="0.7999816888943144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theme="2" tint="-9.9948118533890809E-2"/>
        </patternFill>
      </fill>
    </dxf>
    <dxf>
      <fill>
        <patternFill>
          <bgColor theme="4" tint="0.79998168889431442"/>
        </patternFill>
      </fill>
    </dxf>
    <dxf>
      <fill>
        <patternFill>
          <bgColor theme="2" tint="-9.9948118533890809E-2"/>
        </patternFill>
      </fill>
    </dxf>
    <dxf>
      <fill>
        <patternFill>
          <bgColor rgb="FFFFFF00"/>
        </patternFill>
      </fill>
    </dxf>
    <dxf>
      <fill>
        <patternFill>
          <bgColor theme="4" tint="0.7999816888943144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4" tint="0.79998168889431442"/>
        </patternFill>
      </fill>
    </dxf>
    <dxf>
      <fill>
        <patternFill>
          <bgColor rgb="FFFFFF00"/>
        </patternFill>
      </fill>
    </dxf>
    <dxf>
      <font>
        <color auto="1"/>
      </font>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ont>
        <color auto="1"/>
      </font>
      <fill>
        <patternFill>
          <bgColor theme="3" tint="0.89996032593768116"/>
        </patternFill>
      </fill>
    </dxf>
    <dxf>
      <font>
        <color auto="1"/>
      </font>
      <fill>
        <patternFill>
          <bgColor theme="3" tint="0.89996032593768116"/>
        </patternFill>
      </fill>
    </dxf>
    <dxf>
      <fill>
        <patternFill>
          <bgColor theme="5" tint="0.79998168889431442"/>
        </patternFill>
      </fill>
    </dxf>
    <dxf>
      <font>
        <color rgb="FF0070C0"/>
      </font>
      <fill>
        <patternFill>
          <bgColor theme="0" tint="-0.14996795556505021"/>
        </patternFill>
      </fill>
    </dxf>
    <dxf>
      <fill>
        <patternFill>
          <bgColor rgb="FFFFFF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bgColor rgb="FFFFC000"/>
        </patternFill>
      </fill>
    </dxf>
    <dxf>
      <font>
        <b/>
        <i val="0"/>
        <color rgb="FFFF0000"/>
      </font>
      <fill>
        <patternFill patternType="none">
          <bgColor auto="1"/>
        </patternFill>
      </fill>
    </dxf>
    <dxf>
      <fill>
        <patternFill>
          <bgColor rgb="FFFFFF00"/>
        </patternFill>
      </fill>
    </dxf>
    <dxf>
      <fill>
        <patternFill>
          <bgColor rgb="FFFFFF00"/>
        </patternFill>
      </fill>
    </dxf>
    <dxf>
      <fill>
        <patternFill>
          <bgColor rgb="FFFFFF00"/>
        </patternFill>
      </fill>
    </dxf>
    <dxf>
      <font>
        <b/>
        <i val="0"/>
        <color rgb="FFFFFF00"/>
      </font>
      <fill>
        <patternFill>
          <bgColor theme="9" tint="-0.24994659260841701"/>
        </patternFill>
      </fill>
    </dxf>
    <dxf>
      <fill>
        <patternFill>
          <bgColor rgb="FFFFFF00"/>
        </patternFill>
      </fill>
    </dxf>
    <dxf>
      <font>
        <color rgb="FFFF19EF"/>
      </font>
    </dxf>
    <dxf>
      <font>
        <color rgb="FFFF19EF"/>
      </font>
    </dxf>
    <dxf>
      <font>
        <color theme="0"/>
      </font>
    </dxf>
    <dxf>
      <font>
        <color theme="8" tint="0.39994506668294322"/>
      </font>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color theme="8" tint="0.39994506668294322"/>
      </font>
    </dxf>
    <dxf>
      <font>
        <color theme="8" tint="0.39994506668294322"/>
      </font>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theme="5" tint="0.79998168889431442"/>
        </patternFill>
      </fill>
    </dxf>
    <dxf>
      <font>
        <b/>
        <i val="0"/>
        <color rgb="FFFF33CC"/>
      </font>
    </dxf>
    <dxf>
      <font>
        <color theme="0"/>
      </font>
      <fill>
        <patternFill>
          <bgColor theme="0"/>
        </patternFill>
      </fill>
    </dxf>
    <dxf>
      <font>
        <color theme="8" tint="0.39994506668294322"/>
      </font>
    </dxf>
    <dxf>
      <font>
        <color theme="8" tint="0.39994506668294322"/>
      </font>
    </dxf>
    <dxf>
      <font>
        <color theme="8" tint="0.39994506668294322"/>
      </font>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none">
          <bgColor auto="1"/>
        </patternFill>
      </fill>
      <border>
        <left/>
        <right/>
        <top/>
        <bottom/>
        <vertical/>
        <horizontal/>
      </border>
    </dxf>
    <dxf>
      <font>
        <strike val="0"/>
        <color rgb="FFFF19EF"/>
      </font>
      <fill>
        <patternFill patternType="solid">
          <bgColor theme="0"/>
        </patternFill>
      </fill>
      <border>
        <left/>
        <right/>
        <top/>
        <bottom/>
        <vertical/>
        <horizontal/>
      </border>
    </dxf>
    <dxf>
      <font>
        <strike val="0"/>
        <color rgb="FFFF19EF"/>
      </font>
      <fill>
        <patternFill patternType="solid">
          <bgColor theme="0"/>
        </patternFill>
      </fill>
      <border>
        <left/>
        <right/>
        <top/>
        <bottom/>
        <vertical/>
        <horizontal/>
      </border>
    </dxf>
    <dxf>
      <font>
        <color rgb="FFFF33CC"/>
      </font>
    </dxf>
    <dxf>
      <font>
        <color theme="8" tint="0.39994506668294322"/>
      </font>
    </dxf>
    <dxf>
      <font>
        <color theme="8" tint="0.39994506668294322"/>
      </font>
    </dxf>
    <dxf>
      <font>
        <color theme="8" tint="0.39994506668294322"/>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ont>
        <color auto="1"/>
      </font>
      <fill>
        <patternFill>
          <bgColor theme="3" tint="0.89996032593768116"/>
        </patternFill>
      </fill>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3" tint="0.89996032593768116"/>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rgb="FFFFFF00"/>
        </patternFill>
      </fill>
    </dxf>
    <dxf>
      <fill>
        <patternFill>
          <bgColor theme="5" tint="0.79998168889431442"/>
        </patternFill>
      </fill>
      <border>
        <left style="thin">
          <color theme="5" tint="0.39994506668294322"/>
        </left>
        <right style="thin">
          <color theme="5" tint="0.39994506668294322"/>
        </right>
        <top style="thin">
          <color theme="5" tint="0.39994506668294322"/>
        </top>
        <bottom style="thin">
          <color theme="5" tint="0.39994506668294322"/>
        </bottom>
      </border>
    </dxf>
    <dxf>
      <font>
        <color theme="0"/>
      </font>
    </dxf>
    <dxf>
      <font>
        <color theme="8" tint="0.39994506668294322"/>
      </font>
    </dxf>
    <dxf>
      <font>
        <color theme="8" tint="0.39994506668294322"/>
      </font>
    </dxf>
    <dxf>
      <font>
        <color theme="8" tint="0.39994506668294322"/>
      </font>
    </dxf>
    <dxf>
      <font>
        <b/>
        <i val="0"/>
        <color rgb="FFFF33CC"/>
      </font>
    </dxf>
    <dxf>
      <font>
        <color theme="8" tint="0.39994506668294322"/>
      </font>
    </dxf>
    <dxf>
      <font>
        <color theme="8" tint="0.39994506668294322"/>
      </font>
    </dxf>
    <dxf>
      <font>
        <color theme="8" tint="0.39994506668294322"/>
      </font>
    </dxf>
    <dxf>
      <font>
        <color rgb="FFFF33CC"/>
      </font>
    </dxf>
    <dxf>
      <font>
        <color theme="8" tint="0.39994506668294322"/>
      </font>
    </dxf>
    <dxf>
      <font>
        <color theme="8" tint="0.39994506668294322"/>
      </font>
    </dxf>
    <dxf>
      <font>
        <color theme="8" tint="0.39994506668294322"/>
      </font>
    </dxf>
    <dxf>
      <font>
        <color theme="0"/>
      </font>
      <fill>
        <patternFill>
          <bgColor theme="0"/>
        </patternFill>
      </fill>
      <border>
        <left/>
        <right/>
        <top/>
        <bottom/>
        <vertical/>
        <horizontal/>
      </border>
    </dxf>
    <dxf>
      <numFmt numFmtId="0" formatCode="General"/>
    </dxf>
    <dxf>
      <border outline="0">
        <bottom style="thin">
          <color theme="4" tint="0.39997558519241921"/>
        </bottom>
      </border>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fill>
        <patternFill patternType="solid">
          <fgColor theme="4" tint="0.79998168889431442"/>
          <bgColor theme="4" tint="0.79998168889431442"/>
        </patternFill>
      </fill>
    </dxf>
    <dxf>
      <font>
        <b val="0"/>
        <i val="0"/>
        <strike val="0"/>
        <condense val="0"/>
        <extend val="0"/>
        <outline val="0"/>
        <shadow val="0"/>
        <u val="none"/>
        <vertAlign val="baseline"/>
        <sz val="9"/>
        <color theme="1"/>
        <name val="游ゴシック"/>
        <family val="2"/>
        <charset val="128"/>
        <scheme val="minor"/>
      </font>
    </dxf>
    <dxf>
      <font>
        <b val="0"/>
        <i val="0"/>
        <strike val="0"/>
        <condense val="0"/>
        <extend val="0"/>
        <outline val="0"/>
        <shadow val="0"/>
        <u val="none"/>
        <vertAlign val="baseline"/>
        <sz val="9"/>
        <color theme="1"/>
        <name val="游ゴシック"/>
        <family val="3"/>
        <charset val="128"/>
        <scheme val="minor"/>
      </font>
      <border diagonalUp="0" diagonalDown="0">
        <left style="thin">
          <color theme="4" tint="0.39997558519241921"/>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9"/>
        <color theme="1"/>
        <name val="游ゴシック"/>
        <family val="3"/>
        <charset val="128"/>
        <scheme val="minor"/>
      </font>
    </dxf>
    <dxf>
      <font>
        <b val="0"/>
        <i val="0"/>
        <strike val="0"/>
        <condense val="0"/>
        <extend val="0"/>
        <outline val="0"/>
        <shadow val="0"/>
        <u val="none"/>
        <vertAlign val="baseline"/>
        <sz val="9"/>
        <color theme="1"/>
        <name val="游ゴシック"/>
        <family val="2"/>
        <charset val="128"/>
        <scheme val="minor"/>
      </font>
    </dxf>
  </dxfs>
  <tableStyles count="0" defaultTableStyle="TableStyleMedium2" defaultPivotStyle="PivotStyleLight16"/>
  <colors>
    <mruColors>
      <color rgb="FFFF19EF"/>
      <color rgb="FFFF99FF"/>
      <color rgb="FFF1F7ED"/>
      <color rgb="FFFFEBFF"/>
      <color rgb="FFFAD6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hyperlink" Target="#'&#12304;&#12510;&#12491;&#12517;&#12450;&#12523;&#12305; '!A1"/><Relationship Id="rId2" Type="http://schemas.openxmlformats.org/officeDocument/2006/relationships/hyperlink" Target="https://www.kigyounaihoiku.jp/download/kigyousyu-handbook04-07byouzi-itizi" TargetMode="External"/><Relationship Id="rId1" Type="http://schemas.openxmlformats.org/officeDocument/2006/relationships/hyperlink" Target="https://www.kigyounaihoiku.jp/wp-content/uploads/2026/10/20261022-zumen-01kentikusiryousyu.pdf#page=1"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hyperlink" Target="#'&#12304;&#9312; &#22522;&#26412;&#20107;&#38917;&#12305;'!G6"/><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emf"/></Relationships>
</file>

<file path=xl/drawings/_rels/drawing3.xml.rels><?xml version="1.0" encoding="UTF-8" standalone="yes"?>
<Relationships xmlns="http://schemas.openxmlformats.org/package/2006/relationships"><Relationship Id="rId3" Type="http://schemas.openxmlformats.org/officeDocument/2006/relationships/hyperlink" Target="#'&#12304;&#12510;&#12491;&#12517;&#12450;&#12523;&#12305; '!E85"/><Relationship Id="rId2" Type="http://schemas.openxmlformats.org/officeDocument/2006/relationships/hyperlink" Target="#&#12304;&#9313;&#32080;&#26524;&#20837;&#21147;&#12305;!K4"/><Relationship Id="rId1" Type="http://schemas.openxmlformats.org/officeDocument/2006/relationships/hyperlink" Target="#'&#12304;&#9312; &#22522;&#26412;&#20107;&#38917;&#12305;'!G6"/><Relationship Id="rId4" Type="http://schemas.openxmlformats.org/officeDocument/2006/relationships/hyperlink" Target="#'&#12304;&#12510;&#12491;&#12517;&#12450;&#12523;&#12305; '!E118"/></Relationships>
</file>

<file path=xl/drawings/_rels/drawing5.xml.rels><?xml version="1.0" encoding="UTF-8" standalone="yes"?>
<Relationships xmlns="http://schemas.openxmlformats.org/package/2006/relationships"><Relationship Id="rId13" Type="http://schemas.openxmlformats.org/officeDocument/2006/relationships/hyperlink" Target="#&#12304;&#9313;&#32080;&#26524;&#20837;&#21147;&#12305;!I43"/><Relationship Id="rId18" Type="http://schemas.openxmlformats.org/officeDocument/2006/relationships/hyperlink" Target="#&#12304;&#9313;&#32080;&#26524;&#20837;&#21147;&#12305;!I112"/><Relationship Id="rId26" Type="http://schemas.openxmlformats.org/officeDocument/2006/relationships/hyperlink" Target="#&#12304;&#9313;&#32080;&#26524;&#20837;&#21147;&#12305;!I148"/><Relationship Id="rId39" Type="http://schemas.openxmlformats.org/officeDocument/2006/relationships/image" Target="../media/image13.png"/><Relationship Id="rId21" Type="http://schemas.openxmlformats.org/officeDocument/2006/relationships/hyperlink" Target="#&#12304;&#9313;&#32080;&#26524;&#20837;&#21147;&#12305;!I121"/><Relationship Id="rId34" Type="http://schemas.openxmlformats.org/officeDocument/2006/relationships/hyperlink" Target="#'&#12304;&#9312; &#22522;&#26412;&#20107;&#38917;&#12305;'!K14"/><Relationship Id="rId42" Type="http://schemas.openxmlformats.org/officeDocument/2006/relationships/hyperlink" Target="#&#12304;&#9313;&#32080;&#26524;&#20837;&#21147;&#12305;!I219"/><Relationship Id="rId47" Type="http://schemas.openxmlformats.org/officeDocument/2006/relationships/hyperlink" Target="#&#12304;&#9313;&#32080;&#26524;&#20837;&#21147;&#12305;!I174"/><Relationship Id="rId50" Type="http://schemas.openxmlformats.org/officeDocument/2006/relationships/hyperlink" Target="#&#12304;&#9313;&#32080;&#26524;&#20837;&#21147;&#12305;!I66"/><Relationship Id="rId55" Type="http://schemas.openxmlformats.org/officeDocument/2006/relationships/hyperlink" Target="https://www.kigyounaihoiku.jp/wp-content/uploads/2026/10/20261022-zumen-01kentikusiryousyu.pdf#page=2" TargetMode="External"/><Relationship Id="rId7" Type="http://schemas.openxmlformats.org/officeDocument/2006/relationships/hyperlink" Target="https://www.kigyounaihoiku.jp/download/kigyousyu-handbook04-07byouzi-itizi" TargetMode="External"/><Relationship Id="rId2" Type="http://schemas.openxmlformats.org/officeDocument/2006/relationships/hyperlink" Target="https://www.kigyounaihoiku.jp/wp-content/uploads/2026/10/20261022-zumen-01kentikusiryousyu.pdf#page=5" TargetMode="External"/><Relationship Id="rId16" Type="http://schemas.openxmlformats.org/officeDocument/2006/relationships/hyperlink" Target="#&#12304;&#9313;&#32080;&#26524;&#20837;&#21147;&#12305;!I95"/><Relationship Id="rId29" Type="http://schemas.openxmlformats.org/officeDocument/2006/relationships/hyperlink" Target="#&#12304;&#9313;&#32080;&#26524;&#20837;&#21147;&#12305;!I184"/><Relationship Id="rId11" Type="http://schemas.openxmlformats.org/officeDocument/2006/relationships/hyperlink" Target="#&#12304;&#9313;&#32080;&#26524;&#20837;&#21147;&#12305;!I23"/><Relationship Id="rId24" Type="http://schemas.openxmlformats.org/officeDocument/2006/relationships/hyperlink" Target="#&#12304;&#9313;&#32080;&#26524;&#20837;&#21147;&#12305;!I130"/><Relationship Id="rId32" Type="http://schemas.openxmlformats.org/officeDocument/2006/relationships/hyperlink" Target="#'&#12304;&#9312; &#22522;&#26412;&#20107;&#38917;&#12305;'!G8"/><Relationship Id="rId37" Type="http://schemas.openxmlformats.org/officeDocument/2006/relationships/hyperlink" Target="#&#12304;&#9313;&#32080;&#26524;&#20837;&#21147;&#12305;!I165"/><Relationship Id="rId40" Type="http://schemas.openxmlformats.org/officeDocument/2006/relationships/hyperlink" Target="#'&#12304;&#12510;&#12491;&#12517;&#12450;&#12523;&#12305; '!A1"/><Relationship Id="rId45" Type="http://schemas.openxmlformats.org/officeDocument/2006/relationships/hyperlink" Target="#&#12304;&#9313;&#32080;&#26524;&#20837;&#21147;&#12305;!I234"/><Relationship Id="rId53" Type="http://schemas.openxmlformats.org/officeDocument/2006/relationships/hyperlink" Target="#&#12304;&#9313;&#32080;&#26524;&#20837;&#21147;&#12305;!L429"/><Relationship Id="rId5" Type="http://schemas.openxmlformats.org/officeDocument/2006/relationships/hyperlink" Target="https://www.kigyounaihoiku.jp/wp-content/uploads/2026/10/20261022-zumen-01kentikusiryousyu.pdf#page=9" TargetMode="External"/><Relationship Id="rId10" Type="http://schemas.openxmlformats.org/officeDocument/2006/relationships/hyperlink" Target="#&#12304;&#9313;&#32080;&#26524;&#20837;&#21147;&#12305;!I20"/><Relationship Id="rId19" Type="http://schemas.openxmlformats.org/officeDocument/2006/relationships/hyperlink" Target="#&#12304;&#9313;&#32080;&#26524;&#20837;&#21147;&#12305;!I115"/><Relationship Id="rId31" Type="http://schemas.openxmlformats.org/officeDocument/2006/relationships/hyperlink" Target="#'&#12304;&#9312; &#22522;&#26412;&#20107;&#38917;&#12305;'!G6"/><Relationship Id="rId44" Type="http://schemas.openxmlformats.org/officeDocument/2006/relationships/hyperlink" Target="#&#12304;&#9313;&#32080;&#26524;&#20837;&#21147;&#12305;!I222"/><Relationship Id="rId52" Type="http://schemas.openxmlformats.org/officeDocument/2006/relationships/hyperlink" Target="https://www.kigyounaihoiku.jp/wp-content/uploads/2026/10/20261022-zumen-01kentikusiryousyu.pdf#page=14" TargetMode="External"/><Relationship Id="rId4" Type="http://schemas.openxmlformats.org/officeDocument/2006/relationships/hyperlink" Target="https://www.kigyounaihoiku.jp/wp-content/uploads/2026/10/20261022-zumen-01kentikusiryousyu.pdf#page=3" TargetMode="External"/><Relationship Id="rId9" Type="http://schemas.openxmlformats.org/officeDocument/2006/relationships/hyperlink" Target="#&#12304;&#9313;&#32080;&#26524;&#20837;&#21147;&#12305;!I14"/><Relationship Id="rId14" Type="http://schemas.openxmlformats.org/officeDocument/2006/relationships/hyperlink" Target="#&#12304;&#9313;&#32080;&#26524;&#20837;&#21147;&#12305;!I71"/><Relationship Id="rId22" Type="http://schemas.openxmlformats.org/officeDocument/2006/relationships/hyperlink" Target="#&#12304;&#9313;&#32080;&#26524;&#20837;&#21147;&#12305;!I124"/><Relationship Id="rId27" Type="http://schemas.openxmlformats.org/officeDocument/2006/relationships/hyperlink" Target="#&#12304;&#9313;&#32080;&#26524;&#20837;&#21147;&#12305;!I159"/><Relationship Id="rId30" Type="http://schemas.openxmlformats.org/officeDocument/2006/relationships/hyperlink" Target="#&#12304;&#9313;&#32080;&#26524;&#20837;&#21147;&#12305;!I198"/><Relationship Id="rId35" Type="http://schemas.openxmlformats.org/officeDocument/2006/relationships/hyperlink" Target="https://www.kigyounaihoiku.jp/wp-content/uploads/2026/10/20261022-zumen-02hourei-checksheet.pdf#page=1" TargetMode="External"/><Relationship Id="rId43" Type="http://schemas.openxmlformats.org/officeDocument/2006/relationships/hyperlink" Target="#&#12304;&#9313;&#32080;&#26524;&#20837;&#21147;&#12305;!I210"/><Relationship Id="rId48" Type="http://schemas.openxmlformats.org/officeDocument/2006/relationships/hyperlink" Target="#&#12304;&#9313;&#32080;&#26524;&#20837;&#21147;&#12305;!I139"/><Relationship Id="rId56" Type="http://schemas.openxmlformats.org/officeDocument/2006/relationships/hyperlink" Target="#&#12304;&#9313;&#32080;&#26524;&#20837;&#21147;&#12305;!I216"/><Relationship Id="rId8" Type="http://schemas.openxmlformats.org/officeDocument/2006/relationships/hyperlink" Target="https://www.kigyounaihoiku.jp/wp-content/uploads/2026/10/20261022-zumen-01kentikusiryousyu.pdf#page=11" TargetMode="External"/><Relationship Id="rId51" Type="http://schemas.openxmlformats.org/officeDocument/2006/relationships/hyperlink" Target="https://www.kigyounaihoiku.jp/wp-content/uploads/2026/10/20261022-zumen-01kentikusiryousyu.pdf#page=4" TargetMode="External"/><Relationship Id="rId3" Type="http://schemas.openxmlformats.org/officeDocument/2006/relationships/hyperlink" Target="https://www.kigyounaihoiku.jp/download/20231128-003" TargetMode="External"/><Relationship Id="rId12" Type="http://schemas.openxmlformats.org/officeDocument/2006/relationships/hyperlink" Target="#&#12304;&#9313;&#32080;&#26524;&#20837;&#21147;&#12305;!I30"/><Relationship Id="rId17" Type="http://schemas.openxmlformats.org/officeDocument/2006/relationships/hyperlink" Target="#&#12304;&#9313;&#32080;&#26524;&#20837;&#21147;&#12305;!I102"/><Relationship Id="rId25" Type="http://schemas.openxmlformats.org/officeDocument/2006/relationships/hyperlink" Target="#&#12304;&#9313;&#32080;&#26524;&#20837;&#21147;&#12305;!I145"/><Relationship Id="rId33" Type="http://schemas.openxmlformats.org/officeDocument/2006/relationships/hyperlink" Target="#'&#12304;&#9312; &#22522;&#26412;&#20107;&#38917;&#12305;'!G10"/><Relationship Id="rId38" Type="http://schemas.openxmlformats.org/officeDocument/2006/relationships/hyperlink" Target="#&#12304;&#9313;&#32080;&#26524;&#20837;&#21147;&#12305;!I194"/><Relationship Id="rId46" Type="http://schemas.openxmlformats.org/officeDocument/2006/relationships/hyperlink" Target="#&#12304;&#9313;&#32080;&#26524;&#20837;&#21147;&#12305;!K136"/><Relationship Id="rId20" Type="http://schemas.openxmlformats.org/officeDocument/2006/relationships/hyperlink" Target="#&#12304;&#9313;&#32080;&#26524;&#20837;&#21147;&#12305;!I118"/><Relationship Id="rId41" Type="http://schemas.openxmlformats.org/officeDocument/2006/relationships/image" Target="../media/image14.png"/><Relationship Id="rId54" Type="http://schemas.openxmlformats.org/officeDocument/2006/relationships/hyperlink" Target="https://www.kigyounaihoiku.jp/wp-content/uploads/2026/10/20261022-zumen-01kentikusiryousyu.pdf#page=13" TargetMode="External"/><Relationship Id="rId1" Type="http://schemas.openxmlformats.org/officeDocument/2006/relationships/hyperlink" Target="#&#12304;&#9313;&#32080;&#26524;&#20837;&#21147;&#12305;!I141"/><Relationship Id="rId6" Type="http://schemas.openxmlformats.org/officeDocument/2006/relationships/hyperlink" Target="https://www.kigyounaihoiku.jp/wp-content/uploads/2026/10/20261022-zumen-01kentikusiryousyu.pdf#page=10" TargetMode="External"/><Relationship Id="rId15" Type="http://schemas.openxmlformats.org/officeDocument/2006/relationships/hyperlink" Target="#&#12304;&#9313;&#32080;&#26524;&#20837;&#21147;&#12305;!I76"/><Relationship Id="rId23" Type="http://schemas.openxmlformats.org/officeDocument/2006/relationships/hyperlink" Target="#&#12304;&#9313;&#32080;&#26524;&#20837;&#21147;&#12305;!I127"/><Relationship Id="rId28" Type="http://schemas.openxmlformats.org/officeDocument/2006/relationships/hyperlink" Target="#&#12304;&#9313;&#32080;&#26524;&#20837;&#21147;&#12305;!I168"/><Relationship Id="rId36" Type="http://schemas.openxmlformats.org/officeDocument/2006/relationships/hyperlink" Target="https://www.kigyounaihoiku.jp/wp-content/uploads/2026/10/20261022-zumen-01kentikusiryousyu.pdf#page=8" TargetMode="External"/><Relationship Id="rId49" Type="http://schemas.openxmlformats.org/officeDocument/2006/relationships/hyperlink" Target="#&#12304;&#9313;&#32080;&#26524;&#20837;&#21147;&#12305;!I136"/></Relationships>
</file>

<file path=xl/drawings/drawing1.xml><?xml version="1.0" encoding="utf-8"?>
<xdr:wsDr xmlns:xdr="http://schemas.openxmlformats.org/drawingml/2006/spreadsheetDrawing" xmlns:a="http://schemas.openxmlformats.org/drawingml/2006/main">
  <xdr:twoCellAnchor>
    <xdr:from>
      <xdr:col>2</xdr:col>
      <xdr:colOff>286106</xdr:colOff>
      <xdr:row>5</xdr:row>
      <xdr:rowOff>24504</xdr:rowOff>
    </xdr:from>
    <xdr:to>
      <xdr:col>3</xdr:col>
      <xdr:colOff>3853954</xdr:colOff>
      <xdr:row>5</xdr:row>
      <xdr:rowOff>276504</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615AFDD-96AA-4B2C-A72D-DE62E7ACD2DE}"/>
            </a:ext>
          </a:extLst>
        </xdr:cNvPr>
        <xdr:cNvSpPr/>
      </xdr:nvSpPr>
      <xdr:spPr>
        <a:xfrm>
          <a:off x="973563" y="5822330"/>
          <a:ext cx="3924000" cy="2520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0</xdr:colOff>
      <xdr:row>6</xdr:row>
      <xdr:rowOff>17874</xdr:rowOff>
    </xdr:from>
    <xdr:to>
      <xdr:col>4</xdr:col>
      <xdr:colOff>0</xdr:colOff>
      <xdr:row>6</xdr:row>
      <xdr:rowOff>269874</xdr:rowOff>
    </xdr:to>
    <xdr:sp macro="" textlink="">
      <xdr:nvSpPr>
        <xdr:cNvPr id="3" name="正方形/長方形 2">
          <a:hlinkClick xmlns:r="http://schemas.openxmlformats.org/officeDocument/2006/relationships" r:id="rId2"/>
          <a:extLst>
            <a:ext uri="{FF2B5EF4-FFF2-40B4-BE49-F238E27FC236}">
              <a16:creationId xmlns:a16="http://schemas.microsoft.com/office/drawing/2014/main" id="{2AB54BF3-449D-4AF3-A252-83F170C8C16D}"/>
            </a:ext>
          </a:extLst>
        </xdr:cNvPr>
        <xdr:cNvSpPr/>
      </xdr:nvSpPr>
      <xdr:spPr>
        <a:xfrm>
          <a:off x="1043609" y="6113874"/>
          <a:ext cx="5416826" cy="2520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3704418</xdr:colOff>
      <xdr:row>9</xdr:row>
      <xdr:rowOff>198078</xdr:rowOff>
    </xdr:from>
    <xdr:to>
      <xdr:col>3</xdr:col>
      <xdr:colOff>5289750</xdr:colOff>
      <xdr:row>9</xdr:row>
      <xdr:rowOff>594078</xdr:rowOff>
    </xdr:to>
    <xdr:sp macro="" textlink="">
      <xdr:nvSpPr>
        <xdr:cNvPr id="4" name="正方形/長方形 3">
          <a:hlinkClick xmlns:r="http://schemas.openxmlformats.org/officeDocument/2006/relationships" r:id="rId3"/>
          <a:extLst>
            <a:ext uri="{FF2B5EF4-FFF2-40B4-BE49-F238E27FC236}">
              <a16:creationId xmlns:a16="http://schemas.microsoft.com/office/drawing/2014/main" id="{880BCCDC-4445-4523-9C1D-A00BBC4A526E}"/>
            </a:ext>
          </a:extLst>
        </xdr:cNvPr>
        <xdr:cNvSpPr/>
      </xdr:nvSpPr>
      <xdr:spPr>
        <a:xfrm>
          <a:off x="4744841" y="8374924"/>
          <a:ext cx="1585332" cy="396000"/>
        </a:xfrm>
        <a:prstGeom prst="rect">
          <a:avLst/>
        </a:prstGeom>
        <a:solidFill>
          <a:schemeClr val="accent1"/>
        </a:solidFill>
        <a:ln w="19050">
          <a:solidFill>
            <a:schemeClr val="accent1">
              <a:lumMod val="20000"/>
              <a:lumOff val="80000"/>
            </a:schemeClr>
          </a:solidFill>
        </a:ln>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900" b="1"/>
            <a:t>【</a:t>
          </a:r>
          <a:r>
            <a:rPr kumimoji="1" lang="ja-JP" altLang="en-US" sz="900" b="1"/>
            <a:t>マニュアル</a:t>
          </a:r>
          <a:r>
            <a:rPr kumimoji="1" lang="en-US" altLang="ja-JP" sz="900" b="1"/>
            <a:t>】</a:t>
          </a:r>
          <a:r>
            <a:rPr kumimoji="1" lang="ja-JP" altLang="en-US" sz="900" b="1"/>
            <a:t>を確認する</a:t>
          </a:r>
          <a:endParaRPr kumimoji="1" lang="en-US" altLang="ja-JP" sz="9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500070</xdr:colOff>
      <xdr:row>320</xdr:row>
      <xdr:rowOff>5</xdr:rowOff>
    </xdr:from>
    <xdr:to>
      <xdr:col>12</xdr:col>
      <xdr:colOff>27007</xdr:colOff>
      <xdr:row>365</xdr:row>
      <xdr:rowOff>84381</xdr:rowOff>
    </xdr:to>
    <xdr:pic>
      <xdr:nvPicPr>
        <xdr:cNvPr id="99" name="図 98">
          <a:extLst>
            <a:ext uri="{FF2B5EF4-FFF2-40B4-BE49-F238E27FC236}">
              <a16:creationId xmlns:a16="http://schemas.microsoft.com/office/drawing/2014/main" id="{A5BCAE5B-3466-24C1-E489-D15525E50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45" y="84605818"/>
          <a:ext cx="12600000" cy="1080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47624</xdr:colOff>
      <xdr:row>158</xdr:row>
      <xdr:rowOff>23813</xdr:rowOff>
    </xdr:from>
    <xdr:to>
      <xdr:col>12</xdr:col>
      <xdr:colOff>294561</xdr:colOff>
      <xdr:row>166</xdr:row>
      <xdr:rowOff>166092</xdr:rowOff>
    </xdr:to>
    <xdr:pic>
      <xdr:nvPicPr>
        <xdr:cNvPr id="98" name="図 97">
          <a:extLst>
            <a:ext uri="{FF2B5EF4-FFF2-40B4-BE49-F238E27FC236}">
              <a16:creationId xmlns:a16="http://schemas.microsoft.com/office/drawing/2014/main" id="{F7F60B8E-F4C4-06D3-B077-85A568DAF0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1999" y="45172313"/>
          <a:ext cx="13320000" cy="2047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473063</xdr:colOff>
      <xdr:row>373</xdr:row>
      <xdr:rowOff>0</xdr:rowOff>
    </xdr:from>
    <xdr:to>
      <xdr:col>12</xdr:col>
      <xdr:colOff>0</xdr:colOff>
      <xdr:row>380</xdr:row>
      <xdr:rowOff>89647</xdr:rowOff>
    </xdr:to>
    <xdr:pic>
      <xdr:nvPicPr>
        <xdr:cNvPr id="93" name="図 92">
          <a:extLst>
            <a:ext uri="{FF2B5EF4-FFF2-40B4-BE49-F238E27FC236}">
              <a16:creationId xmlns:a16="http://schemas.microsoft.com/office/drawing/2014/main" id="{04B6DCDC-6C5C-3A64-C70A-8D2F8493F1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7438" y="98440875"/>
          <a:ext cx="12600000" cy="1756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492546</xdr:colOff>
      <xdr:row>290</xdr:row>
      <xdr:rowOff>0</xdr:rowOff>
    </xdr:from>
    <xdr:to>
      <xdr:col>12</xdr:col>
      <xdr:colOff>0</xdr:colOff>
      <xdr:row>315</xdr:row>
      <xdr:rowOff>143917</xdr:rowOff>
    </xdr:to>
    <xdr:pic>
      <xdr:nvPicPr>
        <xdr:cNvPr id="90" name="図 89">
          <a:extLst>
            <a:ext uri="{FF2B5EF4-FFF2-40B4-BE49-F238E27FC236}">
              <a16:creationId xmlns:a16="http://schemas.microsoft.com/office/drawing/2014/main" id="{58202379-BF9D-0BBF-B4AC-4F42C04AE7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2591" y="78347455"/>
          <a:ext cx="12600000" cy="6205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473063</xdr:colOff>
      <xdr:row>262</xdr:row>
      <xdr:rowOff>0</xdr:rowOff>
    </xdr:from>
    <xdr:to>
      <xdr:col>12</xdr:col>
      <xdr:colOff>0</xdr:colOff>
      <xdr:row>287</xdr:row>
      <xdr:rowOff>81658</xdr:rowOff>
    </xdr:to>
    <xdr:pic>
      <xdr:nvPicPr>
        <xdr:cNvPr id="82" name="図 81">
          <a:extLst>
            <a:ext uri="{FF2B5EF4-FFF2-40B4-BE49-F238E27FC236}">
              <a16:creationId xmlns:a16="http://schemas.microsoft.com/office/drawing/2014/main" id="{CCD50F7D-F6DE-DB89-292F-238FFB60CCE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87438" y="70604063"/>
          <a:ext cx="12600000" cy="6034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476251</xdr:colOff>
      <xdr:row>219</xdr:row>
      <xdr:rowOff>142878</xdr:rowOff>
    </xdr:from>
    <xdr:to>
      <xdr:col>12</xdr:col>
      <xdr:colOff>3188</xdr:colOff>
      <xdr:row>256</xdr:row>
      <xdr:rowOff>184427</xdr:rowOff>
    </xdr:to>
    <xdr:pic>
      <xdr:nvPicPr>
        <xdr:cNvPr id="74" name="図 73">
          <a:extLst>
            <a:ext uri="{FF2B5EF4-FFF2-40B4-BE49-F238E27FC236}">
              <a16:creationId xmlns:a16="http://schemas.microsoft.com/office/drawing/2014/main" id="{E3A628E3-978A-D06E-11BC-DADDF24A0EE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90626" y="60507566"/>
          <a:ext cx="12600000" cy="8852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47624</xdr:colOff>
      <xdr:row>171</xdr:row>
      <xdr:rowOff>0</xdr:rowOff>
    </xdr:from>
    <xdr:to>
      <xdr:col>12</xdr:col>
      <xdr:colOff>294561</xdr:colOff>
      <xdr:row>172</xdr:row>
      <xdr:rowOff>237090</xdr:rowOff>
    </xdr:to>
    <xdr:pic>
      <xdr:nvPicPr>
        <xdr:cNvPr id="67" name="図 66">
          <a:extLst>
            <a:ext uri="{FF2B5EF4-FFF2-40B4-BE49-F238E27FC236}">
              <a16:creationId xmlns:a16="http://schemas.microsoft.com/office/drawing/2014/main" id="{82CFDFEE-57FD-0C5E-9944-E7D3AFF719A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1999" y="48244125"/>
          <a:ext cx="13320000" cy="475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47624</xdr:colOff>
      <xdr:row>166</xdr:row>
      <xdr:rowOff>142875</xdr:rowOff>
    </xdr:from>
    <xdr:to>
      <xdr:col>12</xdr:col>
      <xdr:colOff>294561</xdr:colOff>
      <xdr:row>168</xdr:row>
      <xdr:rowOff>151157</xdr:rowOff>
    </xdr:to>
    <xdr:pic>
      <xdr:nvPicPr>
        <xdr:cNvPr id="64" name="図 63">
          <a:extLst>
            <a:ext uri="{FF2B5EF4-FFF2-40B4-BE49-F238E27FC236}">
              <a16:creationId xmlns:a16="http://schemas.microsoft.com/office/drawing/2014/main" id="{21635DA8-7212-54E1-43F0-4EBF664C6B2F}"/>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82192"/>
        <a:stretch>
          <a:fillRect/>
        </a:stretch>
      </xdr:blipFill>
      <xdr:spPr bwMode="auto">
        <a:xfrm>
          <a:off x="761999" y="47196375"/>
          <a:ext cx="13320000" cy="484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312963</xdr:colOff>
      <xdr:row>12</xdr:row>
      <xdr:rowOff>0</xdr:rowOff>
    </xdr:from>
    <xdr:to>
      <xdr:col>12</xdr:col>
      <xdr:colOff>367392</xdr:colOff>
      <xdr:row>21</xdr:row>
      <xdr:rowOff>13607</xdr:rowOff>
    </xdr:to>
    <xdr:sp macro="" textlink="">
      <xdr:nvSpPr>
        <xdr:cNvPr id="2" name="右中かっこ 1">
          <a:extLst>
            <a:ext uri="{FF2B5EF4-FFF2-40B4-BE49-F238E27FC236}">
              <a16:creationId xmlns:a16="http://schemas.microsoft.com/office/drawing/2014/main" id="{3DEDFD53-C65F-4220-8E79-910A0F114245}"/>
            </a:ext>
          </a:extLst>
        </xdr:cNvPr>
        <xdr:cNvSpPr/>
      </xdr:nvSpPr>
      <xdr:spPr>
        <a:xfrm>
          <a:off x="15333888" y="8172450"/>
          <a:ext cx="740229" cy="2699657"/>
        </a:xfrm>
        <a:prstGeom prst="rightBrace">
          <a:avLst>
            <a:gd name="adj1" fmla="val 39814"/>
            <a:gd name="adj2" fmla="val 50000"/>
          </a:avLst>
        </a:prstGeom>
        <a:ln w="38100">
          <a:solidFill>
            <a:srgbClr val="0070C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0</xdr:colOff>
      <xdr:row>14</xdr:row>
      <xdr:rowOff>0</xdr:rowOff>
    </xdr:from>
    <xdr:to>
      <xdr:col>25</xdr:col>
      <xdr:colOff>0</xdr:colOff>
      <xdr:row>18</xdr:row>
      <xdr:rowOff>1</xdr:rowOff>
    </xdr:to>
    <xdr:sp macro="" textlink="">
      <xdr:nvSpPr>
        <xdr:cNvPr id="3" name="正方形/長方形 2">
          <a:extLst>
            <a:ext uri="{FF2B5EF4-FFF2-40B4-BE49-F238E27FC236}">
              <a16:creationId xmlns:a16="http://schemas.microsoft.com/office/drawing/2014/main" id="{ABFAFB77-E88B-4B30-BA89-F18150799603}"/>
            </a:ext>
          </a:extLst>
        </xdr:cNvPr>
        <xdr:cNvSpPr/>
      </xdr:nvSpPr>
      <xdr:spPr>
        <a:xfrm>
          <a:off x="17078325" y="8991600"/>
          <a:ext cx="18154650" cy="1152526"/>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事業者情報を直接入力してください</a:t>
          </a:r>
        </a:p>
      </xdr:txBody>
    </xdr:sp>
    <xdr:clientData/>
  </xdr:twoCellAnchor>
  <xdr:twoCellAnchor>
    <xdr:from>
      <xdr:col>12</xdr:col>
      <xdr:colOff>367392</xdr:colOff>
      <xdr:row>14</xdr:row>
      <xdr:rowOff>537482</xdr:rowOff>
    </xdr:from>
    <xdr:to>
      <xdr:col>14</xdr:col>
      <xdr:colOff>0</xdr:colOff>
      <xdr:row>14</xdr:row>
      <xdr:rowOff>537482</xdr:rowOff>
    </xdr:to>
    <xdr:cxnSp macro="">
      <xdr:nvCxnSpPr>
        <xdr:cNvPr id="4" name="直線矢印コネクタ 3">
          <a:extLst>
            <a:ext uri="{FF2B5EF4-FFF2-40B4-BE49-F238E27FC236}">
              <a16:creationId xmlns:a16="http://schemas.microsoft.com/office/drawing/2014/main" id="{2E5274BC-3ACE-4548-935D-B246B4CC0A04}"/>
            </a:ext>
          </a:extLst>
        </xdr:cNvPr>
        <xdr:cNvCxnSpPr>
          <a:stCxn id="3" idx="1"/>
          <a:endCxn id="2" idx="1"/>
        </xdr:cNvCxnSpPr>
      </xdr:nvCxnSpPr>
      <xdr:spPr>
        <a:xfrm flipH="1" flipV="1">
          <a:off x="14048756" y="10755209"/>
          <a:ext cx="1018062"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23</xdr:row>
      <xdr:rowOff>0</xdr:rowOff>
    </xdr:from>
    <xdr:to>
      <xdr:col>25</xdr:col>
      <xdr:colOff>0</xdr:colOff>
      <xdr:row>27</xdr:row>
      <xdr:rowOff>381000</xdr:rowOff>
    </xdr:to>
    <xdr:sp macro="" textlink="">
      <xdr:nvSpPr>
        <xdr:cNvPr id="5" name="正方形/長方形 4">
          <a:extLst>
            <a:ext uri="{FF2B5EF4-FFF2-40B4-BE49-F238E27FC236}">
              <a16:creationId xmlns:a16="http://schemas.microsoft.com/office/drawing/2014/main" id="{65B5FB5B-55A1-4266-94B0-018FFE9CFA75}"/>
            </a:ext>
          </a:extLst>
        </xdr:cNvPr>
        <xdr:cNvSpPr/>
      </xdr:nvSpPr>
      <xdr:spPr>
        <a:xfrm>
          <a:off x="15022286" y="12545786"/>
          <a:ext cx="2721428" cy="1183821"/>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事業者情報に空欄があると表示されます</a:t>
          </a:r>
          <a:endParaRPr kumimoji="1" lang="en-US" altLang="ja-JP" sz="2000">
            <a:solidFill>
              <a:srgbClr val="0070C0"/>
            </a:solidFill>
          </a:endParaRPr>
        </a:p>
        <a:p>
          <a:pPr algn="l"/>
          <a:endParaRPr kumimoji="1" lang="ja-JP" altLang="en-US" sz="2000">
            <a:solidFill>
              <a:srgbClr val="0070C0"/>
            </a:solidFill>
          </a:endParaRPr>
        </a:p>
      </xdr:txBody>
    </xdr:sp>
    <xdr:clientData/>
  </xdr:twoCellAnchor>
  <xdr:twoCellAnchor>
    <xdr:from>
      <xdr:col>12</xdr:col>
      <xdr:colOff>288470</xdr:colOff>
      <xdr:row>25</xdr:row>
      <xdr:rowOff>292554</xdr:rowOff>
    </xdr:from>
    <xdr:to>
      <xdr:col>14</xdr:col>
      <xdr:colOff>0</xdr:colOff>
      <xdr:row>25</xdr:row>
      <xdr:rowOff>292554</xdr:rowOff>
    </xdr:to>
    <xdr:cxnSp macro="">
      <xdr:nvCxnSpPr>
        <xdr:cNvPr id="6" name="直線矢印コネクタ 5">
          <a:extLst>
            <a:ext uri="{FF2B5EF4-FFF2-40B4-BE49-F238E27FC236}">
              <a16:creationId xmlns:a16="http://schemas.microsoft.com/office/drawing/2014/main" id="{332B1D03-172D-4465-9E8D-6C6329211978}"/>
            </a:ext>
          </a:extLst>
        </xdr:cNvPr>
        <xdr:cNvCxnSpPr>
          <a:stCxn id="5" idx="1"/>
        </xdr:cNvCxnSpPr>
      </xdr:nvCxnSpPr>
      <xdr:spPr>
        <a:xfrm flipH="1">
          <a:off x="13969834" y="13211918"/>
          <a:ext cx="1096984"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29</xdr:row>
      <xdr:rowOff>40821</xdr:rowOff>
    </xdr:from>
    <xdr:to>
      <xdr:col>25</xdr:col>
      <xdr:colOff>14572</xdr:colOff>
      <xdr:row>35</xdr:row>
      <xdr:rowOff>0</xdr:rowOff>
    </xdr:to>
    <xdr:sp macro="" textlink="">
      <xdr:nvSpPr>
        <xdr:cNvPr id="7" name="正方形/長方形 6">
          <a:extLst>
            <a:ext uri="{FF2B5EF4-FFF2-40B4-BE49-F238E27FC236}">
              <a16:creationId xmlns:a16="http://schemas.microsoft.com/office/drawing/2014/main" id="{BC922A1A-C903-4DBD-A1C3-58A513F8D5F5}"/>
            </a:ext>
          </a:extLst>
        </xdr:cNvPr>
        <xdr:cNvSpPr/>
      </xdr:nvSpPr>
      <xdr:spPr>
        <a:xfrm>
          <a:off x="15022286" y="14178642"/>
          <a:ext cx="2736000" cy="1496787"/>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設問は</a:t>
          </a:r>
          <a:r>
            <a:rPr kumimoji="1" lang="en-US" altLang="ja-JP" sz="2000">
              <a:solidFill>
                <a:srgbClr val="0070C0"/>
              </a:solidFill>
            </a:rPr>
            <a:t>A</a:t>
          </a:r>
          <a:r>
            <a:rPr kumimoji="1" lang="ja-JP" altLang="en-US" sz="2000">
              <a:solidFill>
                <a:srgbClr val="0070C0"/>
              </a:solidFill>
            </a:rPr>
            <a:t>～</a:t>
          </a:r>
          <a:r>
            <a:rPr kumimoji="1" lang="en-US" altLang="ja-JP" sz="2000">
              <a:solidFill>
                <a:srgbClr val="0070C0"/>
              </a:solidFill>
            </a:rPr>
            <a:t>H</a:t>
          </a:r>
          <a:r>
            <a:rPr kumimoji="1" lang="ja-JP" altLang="en-US" sz="2000">
              <a:solidFill>
                <a:srgbClr val="0070C0"/>
              </a:solidFill>
            </a:rPr>
            <a:t>まであります。</a:t>
          </a:r>
          <a:r>
            <a:rPr kumimoji="1" lang="ja-JP" altLang="en-US" sz="2000">
              <a:solidFill>
                <a:srgbClr val="FF0000"/>
              </a:solidFill>
            </a:rPr>
            <a:t>全て回答</a:t>
          </a:r>
          <a:r>
            <a:rPr kumimoji="1" lang="ja-JP" altLang="en-US" sz="2000">
              <a:solidFill>
                <a:srgbClr val="0070C0"/>
              </a:solidFill>
            </a:rPr>
            <a:t>してください</a:t>
          </a:r>
          <a:endParaRPr kumimoji="1" lang="en-US" altLang="ja-JP" sz="2000">
            <a:solidFill>
              <a:srgbClr val="0070C0"/>
            </a:solidFill>
          </a:endParaRPr>
        </a:p>
        <a:p>
          <a:pPr algn="l"/>
          <a:endParaRPr kumimoji="1" lang="ja-JP" altLang="en-US" sz="2000">
            <a:solidFill>
              <a:srgbClr val="0070C0"/>
            </a:solidFill>
          </a:endParaRPr>
        </a:p>
      </xdr:txBody>
    </xdr:sp>
    <xdr:clientData/>
  </xdr:twoCellAnchor>
  <xdr:twoCellAnchor>
    <xdr:from>
      <xdr:col>5</xdr:col>
      <xdr:colOff>114300</xdr:colOff>
      <xdr:row>30</xdr:row>
      <xdr:rowOff>123825</xdr:rowOff>
    </xdr:from>
    <xdr:to>
      <xdr:col>5</xdr:col>
      <xdr:colOff>114300</xdr:colOff>
      <xdr:row>32</xdr:row>
      <xdr:rowOff>228600</xdr:rowOff>
    </xdr:to>
    <xdr:cxnSp macro="">
      <xdr:nvCxnSpPr>
        <xdr:cNvPr id="8" name="直線矢印コネクタ 7">
          <a:extLst>
            <a:ext uri="{FF2B5EF4-FFF2-40B4-BE49-F238E27FC236}">
              <a16:creationId xmlns:a16="http://schemas.microsoft.com/office/drawing/2014/main" id="{AA0494C5-5178-4534-84A0-CDDE34ED573C}"/>
            </a:ext>
          </a:extLst>
        </xdr:cNvPr>
        <xdr:cNvCxnSpPr/>
      </xdr:nvCxnSpPr>
      <xdr:spPr>
        <a:xfrm flipH="1">
          <a:off x="1533525" y="14497050"/>
          <a:ext cx="0" cy="58102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114300</xdr:colOff>
      <xdr:row>30</xdr:row>
      <xdr:rowOff>133350</xdr:rowOff>
    </xdr:from>
    <xdr:to>
      <xdr:col>14</xdr:col>
      <xdr:colOff>0</xdr:colOff>
      <xdr:row>30</xdr:row>
      <xdr:rowOff>169350</xdr:rowOff>
    </xdr:to>
    <xdr:cxnSp macro="">
      <xdr:nvCxnSpPr>
        <xdr:cNvPr id="9" name="直線コネクタ 8">
          <a:extLst>
            <a:ext uri="{FF2B5EF4-FFF2-40B4-BE49-F238E27FC236}">
              <a16:creationId xmlns:a16="http://schemas.microsoft.com/office/drawing/2014/main" id="{65C4F06A-FEE2-47C5-A057-E63BEBFAC642}"/>
            </a:ext>
          </a:extLst>
        </xdr:cNvPr>
        <xdr:cNvCxnSpPr/>
      </xdr:nvCxnSpPr>
      <xdr:spPr>
        <a:xfrm flipH="1" flipV="1">
          <a:off x="1533525" y="14506575"/>
          <a:ext cx="13487400" cy="36000"/>
        </a:xfrm>
        <a:prstGeom prst="line">
          <a:avLst/>
        </a:prstGeom>
        <a:ln w="38100">
          <a:solidFill>
            <a:srgbClr val="0070C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35</xdr:row>
      <xdr:rowOff>217710</xdr:rowOff>
    </xdr:from>
    <xdr:to>
      <xdr:col>25</xdr:col>
      <xdr:colOff>0</xdr:colOff>
      <xdr:row>41</xdr:row>
      <xdr:rowOff>0</xdr:rowOff>
    </xdr:to>
    <xdr:sp macro="" textlink="">
      <xdr:nvSpPr>
        <xdr:cNvPr id="10" name="正方形/長方形 9">
          <a:extLst>
            <a:ext uri="{FF2B5EF4-FFF2-40B4-BE49-F238E27FC236}">
              <a16:creationId xmlns:a16="http://schemas.microsoft.com/office/drawing/2014/main" id="{F51C063B-0DA3-4CAC-B2CB-B869DEC66D24}"/>
            </a:ext>
          </a:extLst>
        </xdr:cNvPr>
        <xdr:cNvSpPr/>
      </xdr:nvSpPr>
      <xdr:spPr>
        <a:xfrm>
          <a:off x="15022286" y="15893139"/>
          <a:ext cx="2721428" cy="1442361"/>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設問に従って</a:t>
          </a:r>
          <a:endParaRPr kumimoji="1" lang="en-US" altLang="ja-JP" sz="2000">
            <a:solidFill>
              <a:srgbClr val="0070C0"/>
            </a:solidFill>
          </a:endParaRPr>
        </a:p>
        <a:p>
          <a:pPr algn="l"/>
          <a:r>
            <a:rPr kumimoji="1" lang="ja-JP" altLang="en-US" sz="2000">
              <a:solidFill>
                <a:srgbClr val="0070C0"/>
              </a:solidFill>
            </a:rPr>
            <a:t>「</a:t>
          </a:r>
          <a:r>
            <a:rPr kumimoji="1" lang="en-US" altLang="ja-JP" sz="2000">
              <a:solidFill>
                <a:srgbClr val="0070C0"/>
              </a:solidFill>
            </a:rPr>
            <a:t>A</a:t>
          </a:r>
          <a:r>
            <a:rPr kumimoji="1" lang="ja-JP" altLang="en-US" sz="2000">
              <a:solidFill>
                <a:srgbClr val="0070C0"/>
              </a:solidFill>
            </a:rPr>
            <a:t>」</a:t>
          </a:r>
          <a:r>
            <a:rPr kumimoji="1" lang="en-US" altLang="ja-JP" sz="2000">
              <a:solidFill>
                <a:srgbClr val="0070C0"/>
              </a:solidFill>
            </a:rPr>
            <a:t>,</a:t>
          </a:r>
          <a:r>
            <a:rPr kumimoji="1" lang="ja-JP" altLang="en-US" sz="2000">
              <a:solidFill>
                <a:srgbClr val="0070C0"/>
              </a:solidFill>
            </a:rPr>
            <a:t>「</a:t>
          </a:r>
          <a:r>
            <a:rPr kumimoji="1" lang="en-US" altLang="ja-JP" sz="2000">
              <a:solidFill>
                <a:srgbClr val="0070C0"/>
              </a:solidFill>
            </a:rPr>
            <a:t>B</a:t>
          </a:r>
          <a:r>
            <a:rPr kumimoji="1" lang="ja-JP" altLang="en-US" sz="2000">
              <a:solidFill>
                <a:srgbClr val="0070C0"/>
              </a:solidFill>
            </a:rPr>
            <a:t>」など選択してください</a:t>
          </a:r>
          <a:endParaRPr kumimoji="1" lang="en-US" altLang="ja-JP" sz="2000">
            <a:solidFill>
              <a:srgbClr val="0070C0"/>
            </a:solidFill>
          </a:endParaRPr>
        </a:p>
        <a:p>
          <a:pPr algn="l"/>
          <a:endParaRPr kumimoji="1" lang="ja-JP" altLang="en-US" sz="2000">
            <a:solidFill>
              <a:srgbClr val="0070C0"/>
            </a:solidFill>
          </a:endParaRPr>
        </a:p>
      </xdr:txBody>
    </xdr:sp>
    <xdr:clientData/>
  </xdr:twoCellAnchor>
  <xdr:twoCellAnchor>
    <xdr:from>
      <xdr:col>5</xdr:col>
      <xdr:colOff>1061358</xdr:colOff>
      <xdr:row>36</xdr:row>
      <xdr:rowOff>108855</xdr:rowOff>
    </xdr:from>
    <xdr:to>
      <xdr:col>14</xdr:col>
      <xdr:colOff>0</xdr:colOff>
      <xdr:row>36</xdr:row>
      <xdr:rowOff>129266</xdr:rowOff>
    </xdr:to>
    <xdr:cxnSp macro="">
      <xdr:nvCxnSpPr>
        <xdr:cNvPr id="11" name="直線矢印コネクタ 10">
          <a:extLst>
            <a:ext uri="{FF2B5EF4-FFF2-40B4-BE49-F238E27FC236}">
              <a16:creationId xmlns:a16="http://schemas.microsoft.com/office/drawing/2014/main" id="{B6FD1635-F639-4949-8508-3CCFBA69CF6C}"/>
            </a:ext>
          </a:extLst>
        </xdr:cNvPr>
        <xdr:cNvCxnSpPr/>
      </xdr:nvCxnSpPr>
      <xdr:spPr>
        <a:xfrm flipH="1" flipV="1">
          <a:off x="2490108" y="16274141"/>
          <a:ext cx="12532178" cy="20411"/>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44</xdr:row>
      <xdr:rowOff>0</xdr:rowOff>
    </xdr:from>
    <xdr:to>
      <xdr:col>25</xdr:col>
      <xdr:colOff>0</xdr:colOff>
      <xdr:row>50</xdr:row>
      <xdr:rowOff>0</xdr:rowOff>
    </xdr:to>
    <xdr:sp macro="" textlink="">
      <xdr:nvSpPr>
        <xdr:cNvPr id="12" name="正方形/長方形 11">
          <a:extLst>
            <a:ext uri="{FF2B5EF4-FFF2-40B4-BE49-F238E27FC236}">
              <a16:creationId xmlns:a16="http://schemas.microsoft.com/office/drawing/2014/main" id="{873EAA6C-5CB1-4C61-B0F0-D4B9359D4834}"/>
            </a:ext>
          </a:extLst>
        </xdr:cNvPr>
        <xdr:cNvSpPr/>
      </xdr:nvSpPr>
      <xdr:spPr>
        <a:xfrm>
          <a:off x="15066818" y="18963409"/>
          <a:ext cx="2770909" cy="1783773"/>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上部設問に回答があると、該当した選択文が水色表示になります</a:t>
          </a:r>
        </a:p>
      </xdr:txBody>
    </xdr:sp>
    <xdr:clientData/>
  </xdr:twoCellAnchor>
  <xdr:twoCellAnchor>
    <xdr:from>
      <xdr:col>7</xdr:col>
      <xdr:colOff>0</xdr:colOff>
      <xdr:row>46</xdr:row>
      <xdr:rowOff>144771</xdr:rowOff>
    </xdr:from>
    <xdr:to>
      <xdr:col>14</xdr:col>
      <xdr:colOff>0</xdr:colOff>
      <xdr:row>46</xdr:row>
      <xdr:rowOff>144771</xdr:rowOff>
    </xdr:to>
    <xdr:cxnSp macro="">
      <xdr:nvCxnSpPr>
        <xdr:cNvPr id="13" name="直線矢印コネクタ 12">
          <a:extLst>
            <a:ext uri="{FF2B5EF4-FFF2-40B4-BE49-F238E27FC236}">
              <a16:creationId xmlns:a16="http://schemas.microsoft.com/office/drawing/2014/main" id="{D332A8A9-EFA2-400A-9EA2-43597238F8B7}"/>
            </a:ext>
          </a:extLst>
        </xdr:cNvPr>
        <xdr:cNvCxnSpPr/>
      </xdr:nvCxnSpPr>
      <xdr:spPr>
        <a:xfrm flipH="1">
          <a:off x="6546273" y="19662362"/>
          <a:ext cx="8520545"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51</xdr:row>
      <xdr:rowOff>0</xdr:rowOff>
    </xdr:from>
    <xdr:to>
      <xdr:col>25</xdr:col>
      <xdr:colOff>0</xdr:colOff>
      <xdr:row>58</xdr:row>
      <xdr:rowOff>0</xdr:rowOff>
    </xdr:to>
    <xdr:sp macro="" textlink="">
      <xdr:nvSpPr>
        <xdr:cNvPr id="14" name="正方形/長方形 13">
          <a:extLst>
            <a:ext uri="{FF2B5EF4-FFF2-40B4-BE49-F238E27FC236}">
              <a16:creationId xmlns:a16="http://schemas.microsoft.com/office/drawing/2014/main" id="{D5237041-5838-4970-A66C-95DD39745BB4}"/>
            </a:ext>
          </a:extLst>
        </xdr:cNvPr>
        <xdr:cNvSpPr/>
      </xdr:nvSpPr>
      <xdr:spPr>
        <a:xfrm>
          <a:off x="15066818" y="20989636"/>
          <a:ext cx="2770909" cy="1766455"/>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未回答設問は黄色で表示されます。回答後は薄ピンク色に変わります</a:t>
          </a:r>
          <a:endParaRPr kumimoji="1" lang="en-US" altLang="ja-JP" sz="2000">
            <a:solidFill>
              <a:srgbClr val="0070C0"/>
            </a:solidFill>
          </a:endParaRPr>
        </a:p>
      </xdr:txBody>
    </xdr:sp>
    <xdr:clientData/>
  </xdr:twoCellAnchor>
  <xdr:twoCellAnchor>
    <xdr:from>
      <xdr:col>10</xdr:col>
      <xdr:colOff>0</xdr:colOff>
      <xdr:row>56</xdr:row>
      <xdr:rowOff>155862</xdr:rowOff>
    </xdr:from>
    <xdr:to>
      <xdr:col>14</xdr:col>
      <xdr:colOff>0</xdr:colOff>
      <xdr:row>56</xdr:row>
      <xdr:rowOff>155862</xdr:rowOff>
    </xdr:to>
    <xdr:cxnSp macro="">
      <xdr:nvCxnSpPr>
        <xdr:cNvPr id="15" name="直線矢印コネクタ 14">
          <a:extLst>
            <a:ext uri="{FF2B5EF4-FFF2-40B4-BE49-F238E27FC236}">
              <a16:creationId xmlns:a16="http://schemas.microsoft.com/office/drawing/2014/main" id="{D7422746-BF88-4CE2-9F01-C2CB52EAA5A1}"/>
            </a:ext>
          </a:extLst>
        </xdr:cNvPr>
        <xdr:cNvCxnSpPr/>
      </xdr:nvCxnSpPr>
      <xdr:spPr>
        <a:xfrm flipH="1">
          <a:off x="9126682" y="22427044"/>
          <a:ext cx="5940136"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59</xdr:row>
      <xdr:rowOff>1</xdr:rowOff>
    </xdr:from>
    <xdr:to>
      <xdr:col>25</xdr:col>
      <xdr:colOff>0</xdr:colOff>
      <xdr:row>63</xdr:row>
      <xdr:rowOff>0</xdr:rowOff>
    </xdr:to>
    <xdr:sp macro="" textlink="">
      <xdr:nvSpPr>
        <xdr:cNvPr id="16" name="正方形/長方形 15">
          <a:extLst>
            <a:ext uri="{FF2B5EF4-FFF2-40B4-BE49-F238E27FC236}">
              <a16:creationId xmlns:a16="http://schemas.microsoft.com/office/drawing/2014/main" id="{EA9664F4-1029-4E60-8A71-988D2E4D2622}"/>
            </a:ext>
          </a:extLst>
        </xdr:cNvPr>
        <xdr:cNvSpPr/>
      </xdr:nvSpPr>
      <xdr:spPr>
        <a:xfrm>
          <a:off x="15066818" y="22998546"/>
          <a:ext cx="2770909" cy="1039090"/>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未回答があると、表示されます</a:t>
          </a:r>
          <a:endParaRPr kumimoji="1" lang="en-US" altLang="ja-JP" sz="2000">
            <a:solidFill>
              <a:srgbClr val="0070C0"/>
            </a:solidFill>
          </a:endParaRPr>
        </a:p>
      </xdr:txBody>
    </xdr:sp>
    <xdr:clientData/>
  </xdr:twoCellAnchor>
  <xdr:twoCellAnchor>
    <xdr:from>
      <xdr:col>10</xdr:col>
      <xdr:colOff>1801091</xdr:colOff>
      <xdr:row>60</xdr:row>
      <xdr:rowOff>139779</xdr:rowOff>
    </xdr:from>
    <xdr:to>
      <xdr:col>14</xdr:col>
      <xdr:colOff>0</xdr:colOff>
      <xdr:row>60</xdr:row>
      <xdr:rowOff>139779</xdr:rowOff>
    </xdr:to>
    <xdr:cxnSp macro="">
      <xdr:nvCxnSpPr>
        <xdr:cNvPr id="17" name="直線矢印コネクタ 16">
          <a:extLst>
            <a:ext uri="{FF2B5EF4-FFF2-40B4-BE49-F238E27FC236}">
              <a16:creationId xmlns:a16="http://schemas.microsoft.com/office/drawing/2014/main" id="{EF43657E-2348-4A8E-ADB6-A6EBCA79AEEA}"/>
            </a:ext>
          </a:extLst>
        </xdr:cNvPr>
        <xdr:cNvCxnSpPr/>
      </xdr:nvCxnSpPr>
      <xdr:spPr>
        <a:xfrm flipH="1" flipV="1">
          <a:off x="10927773" y="23380779"/>
          <a:ext cx="4139045"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153</xdr:row>
      <xdr:rowOff>254062</xdr:rowOff>
    </xdr:from>
    <xdr:to>
      <xdr:col>25</xdr:col>
      <xdr:colOff>0</xdr:colOff>
      <xdr:row>176</xdr:row>
      <xdr:rowOff>0</xdr:rowOff>
    </xdr:to>
    <xdr:sp macro="" textlink="">
      <xdr:nvSpPr>
        <xdr:cNvPr id="18" name="正方形/長方形 17">
          <a:extLst>
            <a:ext uri="{FF2B5EF4-FFF2-40B4-BE49-F238E27FC236}">
              <a16:creationId xmlns:a16="http://schemas.microsoft.com/office/drawing/2014/main" id="{212D7B66-64D0-4BA6-9175-E819F6788679}"/>
            </a:ext>
          </a:extLst>
        </xdr:cNvPr>
        <xdr:cNvSpPr/>
      </xdr:nvSpPr>
      <xdr:spPr>
        <a:xfrm>
          <a:off x="15168563" y="43854750"/>
          <a:ext cx="2762250" cy="5580000"/>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未回答があると未回答数が表示されます（上記）</a:t>
          </a:r>
          <a:endParaRPr kumimoji="1" lang="en-US" altLang="ja-JP" sz="2000">
            <a:solidFill>
              <a:srgbClr val="0070C0"/>
            </a:solidFill>
          </a:endParaRPr>
        </a:p>
        <a:p>
          <a:pPr algn="l"/>
          <a:r>
            <a:rPr kumimoji="1" lang="ja-JP" altLang="en-US" sz="2000">
              <a:solidFill>
                <a:srgbClr val="0070C0"/>
              </a:solidFill>
            </a:rPr>
            <a:t>▲をクリックすると上に移動します</a:t>
          </a:r>
          <a:endParaRPr kumimoji="1" lang="en-US" altLang="ja-JP" sz="2000">
            <a:solidFill>
              <a:srgbClr val="0070C0"/>
            </a:solidFill>
          </a:endParaRPr>
        </a:p>
        <a:p>
          <a:pPr algn="l"/>
          <a:endParaRPr kumimoji="1" lang="en-US" altLang="ja-JP" sz="2000">
            <a:solidFill>
              <a:srgbClr val="0070C0"/>
            </a:solidFill>
          </a:endParaRPr>
        </a:p>
        <a:p>
          <a:pPr algn="l"/>
          <a:r>
            <a:rPr kumimoji="1" lang="ja-JP" altLang="en-US" sz="2000">
              <a:solidFill>
                <a:srgbClr val="0070C0"/>
              </a:solidFill>
            </a:rPr>
            <a:t>必要な回答すべてされると「結果入力シートへ進む」と表示されます</a:t>
          </a:r>
          <a:endParaRPr kumimoji="1" lang="en-US" altLang="ja-JP" sz="2000">
            <a:solidFill>
              <a:srgbClr val="0070C0"/>
            </a:solidFill>
          </a:endParaRPr>
        </a:p>
        <a:p>
          <a:pPr algn="l"/>
          <a:r>
            <a:rPr kumimoji="1" lang="ja-JP" altLang="en-US" sz="2000">
              <a:solidFill>
                <a:srgbClr val="0070C0"/>
              </a:solidFill>
            </a:rPr>
            <a:t>▶をクリックすると「②結果入力」シートに移動します</a:t>
          </a:r>
          <a:endParaRPr kumimoji="1" lang="en-US" altLang="ja-JP" sz="2000">
            <a:solidFill>
              <a:srgbClr val="0070C0"/>
            </a:solidFill>
          </a:endParaRPr>
        </a:p>
      </xdr:txBody>
    </xdr:sp>
    <xdr:clientData/>
  </xdr:twoCellAnchor>
  <xdr:twoCellAnchor>
    <xdr:from>
      <xdr:col>11</xdr:col>
      <xdr:colOff>476250</xdr:colOff>
      <xdr:row>164</xdr:row>
      <xdr:rowOff>67500</xdr:rowOff>
    </xdr:from>
    <xdr:to>
      <xdr:col>14</xdr:col>
      <xdr:colOff>0</xdr:colOff>
      <xdr:row>167</xdr:row>
      <xdr:rowOff>166687</xdr:rowOff>
    </xdr:to>
    <xdr:cxnSp macro="">
      <xdr:nvCxnSpPr>
        <xdr:cNvPr id="19" name="直線矢印コネクタ 18">
          <a:extLst>
            <a:ext uri="{FF2B5EF4-FFF2-40B4-BE49-F238E27FC236}">
              <a16:creationId xmlns:a16="http://schemas.microsoft.com/office/drawing/2014/main" id="{EDA4EB3F-2F41-456A-832C-1C5E320EA379}"/>
            </a:ext>
          </a:extLst>
        </xdr:cNvPr>
        <xdr:cNvCxnSpPr>
          <a:stCxn id="18" idx="1"/>
        </xdr:cNvCxnSpPr>
      </xdr:nvCxnSpPr>
      <xdr:spPr>
        <a:xfrm flipH="1">
          <a:off x="13573125" y="46644750"/>
          <a:ext cx="1595438" cy="813562"/>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119062</xdr:colOff>
      <xdr:row>164</xdr:row>
      <xdr:rowOff>67500</xdr:rowOff>
    </xdr:from>
    <xdr:to>
      <xdr:col>14</xdr:col>
      <xdr:colOff>0</xdr:colOff>
      <xdr:row>171</xdr:row>
      <xdr:rowOff>190500</xdr:rowOff>
    </xdr:to>
    <xdr:cxnSp macro="">
      <xdr:nvCxnSpPr>
        <xdr:cNvPr id="20" name="直線矢印コネクタ 19">
          <a:extLst>
            <a:ext uri="{FF2B5EF4-FFF2-40B4-BE49-F238E27FC236}">
              <a16:creationId xmlns:a16="http://schemas.microsoft.com/office/drawing/2014/main" id="{B183EBA9-8D85-4018-B829-1066E0B18730}"/>
            </a:ext>
          </a:extLst>
        </xdr:cNvPr>
        <xdr:cNvCxnSpPr>
          <a:cxnSpLocks/>
          <a:stCxn id="18" idx="1"/>
        </xdr:cNvCxnSpPr>
      </xdr:nvCxnSpPr>
      <xdr:spPr>
        <a:xfrm flipH="1">
          <a:off x="13906500" y="46644750"/>
          <a:ext cx="1262063" cy="178987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4</xdr:col>
      <xdr:colOff>695232</xdr:colOff>
      <xdr:row>180</xdr:row>
      <xdr:rowOff>0</xdr:rowOff>
    </xdr:from>
    <xdr:to>
      <xdr:col>13</xdr:col>
      <xdr:colOff>0</xdr:colOff>
      <xdr:row>216</xdr:row>
      <xdr:rowOff>47625</xdr:rowOff>
    </xdr:to>
    <xdr:pic>
      <xdr:nvPicPr>
        <xdr:cNvPr id="21" name="図 20">
          <a:extLst>
            <a:ext uri="{FF2B5EF4-FFF2-40B4-BE49-F238E27FC236}">
              <a16:creationId xmlns:a16="http://schemas.microsoft.com/office/drawing/2014/main" id="{F99217CF-320B-4894-B316-B9E7E3E7988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66732" y="52982813"/>
          <a:ext cx="13068393" cy="881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0</xdr:colOff>
      <xdr:row>217</xdr:row>
      <xdr:rowOff>0</xdr:rowOff>
    </xdr:from>
    <xdr:to>
      <xdr:col>25</xdr:col>
      <xdr:colOff>0</xdr:colOff>
      <xdr:row>224</xdr:row>
      <xdr:rowOff>0</xdr:rowOff>
    </xdr:to>
    <xdr:sp macro="" textlink="">
      <xdr:nvSpPr>
        <xdr:cNvPr id="23" name="正方形/長方形 22">
          <a:extLst>
            <a:ext uri="{FF2B5EF4-FFF2-40B4-BE49-F238E27FC236}">
              <a16:creationId xmlns:a16="http://schemas.microsoft.com/office/drawing/2014/main" id="{1A3A2254-D804-4752-B44D-8C2E9A5F72D0}"/>
            </a:ext>
          </a:extLst>
        </xdr:cNvPr>
        <xdr:cNvSpPr/>
      </xdr:nvSpPr>
      <xdr:spPr>
        <a:xfrm>
          <a:off x="15066818" y="54257864"/>
          <a:ext cx="2770909" cy="1697181"/>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申請内容（図面相談・事業計画申請・など）が反映されます</a:t>
          </a:r>
          <a:endParaRPr kumimoji="1" lang="en-US" altLang="ja-JP" sz="2000">
            <a:solidFill>
              <a:srgbClr val="0070C0"/>
            </a:solidFill>
          </a:endParaRPr>
        </a:p>
      </xdr:txBody>
    </xdr:sp>
    <xdr:clientData/>
  </xdr:twoCellAnchor>
  <xdr:twoCellAnchor>
    <xdr:from>
      <xdr:col>9</xdr:col>
      <xdr:colOff>0</xdr:colOff>
      <xdr:row>220</xdr:row>
      <xdr:rowOff>25597</xdr:rowOff>
    </xdr:from>
    <xdr:to>
      <xdr:col>14</xdr:col>
      <xdr:colOff>0</xdr:colOff>
      <xdr:row>220</xdr:row>
      <xdr:rowOff>25597</xdr:rowOff>
    </xdr:to>
    <xdr:cxnSp macro="">
      <xdr:nvCxnSpPr>
        <xdr:cNvPr id="24" name="直線矢印コネクタ 23">
          <a:extLst>
            <a:ext uri="{FF2B5EF4-FFF2-40B4-BE49-F238E27FC236}">
              <a16:creationId xmlns:a16="http://schemas.microsoft.com/office/drawing/2014/main" id="{A8801268-79F2-4D13-93A6-38082F61FC5A}"/>
            </a:ext>
          </a:extLst>
        </xdr:cNvPr>
        <xdr:cNvCxnSpPr>
          <a:cxnSpLocks/>
        </xdr:cNvCxnSpPr>
      </xdr:nvCxnSpPr>
      <xdr:spPr>
        <a:xfrm flipH="1">
          <a:off x="7905750" y="60366472"/>
          <a:ext cx="7119938"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186</xdr:row>
      <xdr:rowOff>0</xdr:rowOff>
    </xdr:from>
    <xdr:to>
      <xdr:col>25</xdr:col>
      <xdr:colOff>19730</xdr:colOff>
      <xdr:row>216</xdr:row>
      <xdr:rowOff>-1</xdr:rowOff>
    </xdr:to>
    <xdr:sp macro="" textlink="">
      <xdr:nvSpPr>
        <xdr:cNvPr id="25" name="正方形/長方形 24">
          <a:extLst>
            <a:ext uri="{FF2B5EF4-FFF2-40B4-BE49-F238E27FC236}">
              <a16:creationId xmlns:a16="http://schemas.microsoft.com/office/drawing/2014/main" id="{A4DB599C-D753-4A2A-AAFC-45590CE7172F}"/>
            </a:ext>
          </a:extLst>
        </xdr:cNvPr>
        <xdr:cNvSpPr/>
      </xdr:nvSpPr>
      <xdr:spPr>
        <a:xfrm>
          <a:off x="15025688" y="54411563"/>
          <a:ext cx="2781980" cy="7143749"/>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a:solidFill>
                <a:sysClr val="windowText" lastClr="000000"/>
              </a:solidFill>
              <a:effectLst/>
              <a:latin typeface="+mn-lt"/>
              <a:ea typeface="+mn-ea"/>
              <a:cs typeface="+mn-cs"/>
            </a:rPr>
            <a:t>フィルター操作により、今回の図面変更について確認の必要な内容が表示されます。</a:t>
          </a:r>
          <a:endParaRPr kumimoji="1" lang="en-US" altLang="ja-JP" sz="2000">
            <a:solidFill>
              <a:sysClr val="windowText" lastClr="000000"/>
            </a:solidFill>
            <a:effectLst/>
            <a:latin typeface="+mn-lt"/>
            <a:ea typeface="+mn-ea"/>
            <a:cs typeface="+mn-cs"/>
          </a:endParaRPr>
        </a:p>
        <a:p>
          <a:endParaRPr lang="ja-JP" altLang="ja-JP" sz="2000">
            <a:solidFill>
              <a:sysClr val="windowText" lastClr="000000"/>
            </a:solidFill>
            <a:effectLst/>
          </a:endParaRPr>
        </a:p>
        <a:p>
          <a:r>
            <a:rPr kumimoji="1" lang="ja-JP" altLang="ja-JP" sz="2000">
              <a:solidFill>
                <a:sysClr val="windowText" lastClr="000000"/>
              </a:solidFill>
              <a:effectLst/>
              <a:latin typeface="+mn-lt"/>
              <a:ea typeface="+mn-ea"/>
              <a:cs typeface="+mn-cs"/>
            </a:rPr>
            <a:t>最新の図面や協議内容と照らし合わせ、チェック・必要事項の入力を行ってください。</a:t>
          </a:r>
          <a:endParaRPr kumimoji="1" lang="en-US" altLang="ja-JP" sz="2000">
            <a:solidFill>
              <a:sysClr val="windowText" lastClr="000000"/>
            </a:solidFill>
            <a:effectLst/>
            <a:latin typeface="+mn-lt"/>
            <a:ea typeface="+mn-ea"/>
            <a:cs typeface="+mn-cs"/>
          </a:endParaRPr>
        </a:p>
        <a:p>
          <a:endParaRPr lang="ja-JP" altLang="ja-JP" sz="2000">
            <a:solidFill>
              <a:sysClr val="windowText" lastClr="000000"/>
            </a:solidFill>
            <a:effectLst/>
          </a:endParaRPr>
        </a:p>
        <a:p>
          <a:r>
            <a:rPr kumimoji="1" lang="en-US" altLang="ja-JP" sz="2000">
              <a:solidFill>
                <a:srgbClr val="FF0000"/>
              </a:solidFill>
              <a:effectLst/>
              <a:latin typeface="+mn-lt"/>
              <a:ea typeface="+mn-ea"/>
              <a:cs typeface="+mn-cs"/>
            </a:rPr>
            <a:t>※【</a:t>
          </a:r>
          <a:r>
            <a:rPr kumimoji="1" lang="ja-JP" altLang="ja-JP" sz="2000">
              <a:solidFill>
                <a:srgbClr val="FF0000"/>
              </a:solidFill>
              <a:effectLst/>
              <a:latin typeface="+mn-lt"/>
              <a:ea typeface="+mn-ea"/>
              <a:cs typeface="+mn-cs"/>
            </a:rPr>
            <a:t>②変更確認</a:t>
          </a:r>
          <a:r>
            <a:rPr kumimoji="1" lang="en-US" altLang="ja-JP" sz="2000">
              <a:solidFill>
                <a:srgbClr val="FF0000"/>
              </a:solidFill>
              <a:effectLst/>
              <a:latin typeface="+mn-lt"/>
              <a:ea typeface="+mn-ea"/>
              <a:cs typeface="+mn-cs"/>
            </a:rPr>
            <a:t>】</a:t>
          </a:r>
          <a:r>
            <a:rPr kumimoji="1" lang="ja-JP" altLang="ja-JP" sz="2000">
              <a:solidFill>
                <a:srgbClr val="FF0000"/>
              </a:solidFill>
              <a:effectLst/>
              <a:latin typeface="+mn-lt"/>
              <a:ea typeface="+mn-ea"/>
              <a:cs typeface="+mn-cs"/>
            </a:rPr>
            <a:t>のチェック内容を変更した場合には、</a:t>
          </a:r>
          <a:endParaRPr lang="ja-JP" altLang="ja-JP" sz="2000">
            <a:solidFill>
              <a:srgbClr val="FF0000"/>
            </a:solidFill>
            <a:effectLst/>
          </a:endParaRPr>
        </a:p>
        <a:p>
          <a:r>
            <a:rPr kumimoji="1" lang="ja-JP" altLang="ja-JP" sz="2000">
              <a:solidFill>
                <a:srgbClr val="FF0000"/>
              </a:solidFill>
              <a:effectLst/>
              <a:latin typeface="+mn-lt"/>
              <a:ea typeface="+mn-ea"/>
              <a:cs typeface="+mn-cs"/>
            </a:rPr>
            <a:t>　その都度上記フィルター操作を行ってください。</a:t>
          </a:r>
          <a:endParaRPr lang="ja-JP" altLang="ja-JP" sz="2000">
            <a:solidFill>
              <a:srgbClr val="FF0000"/>
            </a:solidFill>
            <a:effectLst/>
          </a:endParaRPr>
        </a:p>
      </xdr:txBody>
    </xdr:sp>
    <xdr:clientData/>
  </xdr:twoCellAnchor>
  <xdr:twoCellAnchor>
    <xdr:from>
      <xdr:col>10</xdr:col>
      <xdr:colOff>3467100</xdr:colOff>
      <xdr:row>201</xdr:row>
      <xdr:rowOff>0</xdr:rowOff>
    </xdr:from>
    <xdr:to>
      <xdr:col>14</xdr:col>
      <xdr:colOff>0</xdr:colOff>
      <xdr:row>209</xdr:row>
      <xdr:rowOff>114299</xdr:rowOff>
    </xdr:to>
    <xdr:cxnSp macro="">
      <xdr:nvCxnSpPr>
        <xdr:cNvPr id="26" name="直線矢印コネクタ 25">
          <a:extLst>
            <a:ext uri="{FF2B5EF4-FFF2-40B4-BE49-F238E27FC236}">
              <a16:creationId xmlns:a16="http://schemas.microsoft.com/office/drawing/2014/main" id="{30F29EC8-A280-4F4F-A59D-4F15AE6EBE42}"/>
            </a:ext>
          </a:extLst>
        </xdr:cNvPr>
        <xdr:cNvCxnSpPr>
          <a:cxnSpLocks/>
          <a:stCxn id="25" idx="1"/>
        </xdr:cNvCxnSpPr>
      </xdr:nvCxnSpPr>
      <xdr:spPr>
        <a:xfrm flipH="1">
          <a:off x="12563475" y="57983438"/>
          <a:ext cx="2462213" cy="2019299"/>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225</xdr:row>
      <xdr:rowOff>0</xdr:rowOff>
    </xdr:from>
    <xdr:to>
      <xdr:col>25</xdr:col>
      <xdr:colOff>0</xdr:colOff>
      <xdr:row>233</xdr:row>
      <xdr:rowOff>0</xdr:rowOff>
    </xdr:to>
    <xdr:sp macro="" textlink="">
      <xdr:nvSpPr>
        <xdr:cNvPr id="27" name="正方形/長方形 26">
          <a:extLst>
            <a:ext uri="{FF2B5EF4-FFF2-40B4-BE49-F238E27FC236}">
              <a16:creationId xmlns:a16="http://schemas.microsoft.com/office/drawing/2014/main" id="{6610DF4E-BA67-4505-B9D4-C3411F53FA77}"/>
            </a:ext>
          </a:extLst>
        </xdr:cNvPr>
        <xdr:cNvSpPr/>
      </xdr:nvSpPr>
      <xdr:spPr>
        <a:xfrm>
          <a:off x="15066818" y="56197500"/>
          <a:ext cx="2770909" cy="1939636"/>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a:solidFill>
                <a:srgbClr val="FF0000"/>
              </a:solidFill>
              <a:effectLst/>
              <a:latin typeface="+mn-lt"/>
              <a:ea typeface="+mn-ea"/>
              <a:cs typeface="+mn-cs"/>
            </a:rPr>
            <a:t>内容に応じ、</a:t>
          </a:r>
          <a:endParaRPr lang="ja-JP" altLang="ja-JP" sz="2000">
            <a:solidFill>
              <a:srgbClr val="FF0000"/>
            </a:solidFill>
            <a:effectLst/>
          </a:endParaRPr>
        </a:p>
        <a:p>
          <a:r>
            <a:rPr kumimoji="1" lang="ja-JP" altLang="ja-JP" sz="2000">
              <a:solidFill>
                <a:srgbClr val="FF0000"/>
              </a:solidFill>
              <a:effectLst/>
              <a:latin typeface="+mn-lt"/>
              <a:ea typeface="+mn-ea"/>
              <a:cs typeface="+mn-cs"/>
            </a:rPr>
            <a:t>有資格者等への内容確認の必要性が表示されます</a:t>
          </a:r>
          <a:endParaRPr lang="ja-JP" altLang="ja-JP" sz="2000">
            <a:solidFill>
              <a:srgbClr val="FF0000"/>
            </a:solidFill>
            <a:effectLst/>
          </a:endParaRPr>
        </a:p>
        <a:p>
          <a:pPr algn="l"/>
          <a:endParaRPr kumimoji="1" lang="en-US" altLang="ja-JP" sz="2000">
            <a:solidFill>
              <a:srgbClr val="FF0000"/>
            </a:solidFill>
          </a:endParaRPr>
        </a:p>
      </xdr:txBody>
    </xdr:sp>
    <xdr:clientData/>
  </xdr:twoCellAnchor>
  <xdr:twoCellAnchor>
    <xdr:from>
      <xdr:col>10</xdr:col>
      <xdr:colOff>2991971</xdr:colOff>
      <xdr:row>228</xdr:row>
      <xdr:rowOff>191897</xdr:rowOff>
    </xdr:from>
    <xdr:to>
      <xdr:col>14</xdr:col>
      <xdr:colOff>0</xdr:colOff>
      <xdr:row>228</xdr:row>
      <xdr:rowOff>191897</xdr:rowOff>
    </xdr:to>
    <xdr:cxnSp macro="">
      <xdr:nvCxnSpPr>
        <xdr:cNvPr id="28" name="直線矢印コネクタ 27">
          <a:extLst>
            <a:ext uri="{FF2B5EF4-FFF2-40B4-BE49-F238E27FC236}">
              <a16:creationId xmlns:a16="http://schemas.microsoft.com/office/drawing/2014/main" id="{DB20A5FA-E7BA-4D95-9B0D-F11AF18DF8FC}"/>
            </a:ext>
          </a:extLst>
        </xdr:cNvPr>
        <xdr:cNvCxnSpPr>
          <a:cxnSpLocks/>
        </xdr:cNvCxnSpPr>
      </xdr:nvCxnSpPr>
      <xdr:spPr>
        <a:xfrm flipH="1" flipV="1">
          <a:off x="12088346" y="62437772"/>
          <a:ext cx="2937342" cy="0"/>
        </a:xfrm>
        <a:prstGeom prst="straightConnector1">
          <a:avLst/>
        </a:prstGeom>
        <a:ln w="38100">
          <a:solidFill>
            <a:srgbClr val="FF000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3391702</xdr:colOff>
      <xdr:row>230</xdr:row>
      <xdr:rowOff>179678</xdr:rowOff>
    </xdr:from>
    <xdr:to>
      <xdr:col>11</xdr:col>
      <xdr:colOff>279069</xdr:colOff>
      <xdr:row>238</xdr:row>
      <xdr:rowOff>74678</xdr:rowOff>
    </xdr:to>
    <xdr:sp macro="" textlink="">
      <xdr:nvSpPr>
        <xdr:cNvPr id="29" name="右中かっこ 28">
          <a:extLst>
            <a:ext uri="{FF2B5EF4-FFF2-40B4-BE49-F238E27FC236}">
              <a16:creationId xmlns:a16="http://schemas.microsoft.com/office/drawing/2014/main" id="{A6E6DB44-5BFC-402F-B5AE-186473B93760}"/>
            </a:ext>
          </a:extLst>
        </xdr:cNvPr>
        <xdr:cNvSpPr/>
      </xdr:nvSpPr>
      <xdr:spPr>
        <a:xfrm>
          <a:off x="12630952" y="63163741"/>
          <a:ext cx="744992" cy="1800000"/>
        </a:xfrm>
        <a:prstGeom prst="rightBrace">
          <a:avLst>
            <a:gd name="adj1" fmla="val 39814"/>
            <a:gd name="adj2" fmla="val 50000"/>
          </a:avLst>
        </a:prstGeom>
        <a:ln w="38100">
          <a:solidFill>
            <a:srgbClr val="0070C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0</xdr:colOff>
      <xdr:row>234</xdr:row>
      <xdr:rowOff>0</xdr:rowOff>
    </xdr:from>
    <xdr:to>
      <xdr:col>25</xdr:col>
      <xdr:colOff>0</xdr:colOff>
      <xdr:row>242</xdr:row>
      <xdr:rowOff>0</xdr:rowOff>
    </xdr:to>
    <xdr:sp macro="" textlink="">
      <xdr:nvSpPr>
        <xdr:cNvPr id="30" name="正方形/長方形 29">
          <a:extLst>
            <a:ext uri="{FF2B5EF4-FFF2-40B4-BE49-F238E27FC236}">
              <a16:creationId xmlns:a16="http://schemas.microsoft.com/office/drawing/2014/main" id="{0C25B353-E6F4-4F0C-9983-C328CD4415B1}"/>
            </a:ext>
          </a:extLst>
        </xdr:cNvPr>
        <xdr:cNvSpPr/>
      </xdr:nvSpPr>
      <xdr:spPr>
        <a:xfrm>
          <a:off x="15066818" y="58379591"/>
          <a:ext cx="2770909" cy="1939636"/>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a:solidFill>
                <a:srgbClr val="0070C0"/>
              </a:solidFill>
              <a:effectLst/>
              <a:latin typeface="+mn-lt"/>
              <a:ea typeface="+mn-ea"/>
              <a:cs typeface="+mn-cs"/>
            </a:rPr>
            <a:t>①基本事項シートに入力した内容が反映されます（直接入力はできません）</a:t>
          </a:r>
          <a:endParaRPr lang="ja-JP" altLang="ja-JP" sz="2000">
            <a:solidFill>
              <a:srgbClr val="0070C0"/>
            </a:solidFill>
            <a:effectLst/>
          </a:endParaRPr>
        </a:p>
      </xdr:txBody>
    </xdr:sp>
    <xdr:clientData/>
  </xdr:twoCellAnchor>
  <xdr:twoCellAnchor>
    <xdr:from>
      <xdr:col>11</xdr:col>
      <xdr:colOff>279069</xdr:colOff>
      <xdr:row>234</xdr:row>
      <xdr:rowOff>127178</xdr:rowOff>
    </xdr:from>
    <xdr:to>
      <xdr:col>14</xdr:col>
      <xdr:colOff>0</xdr:colOff>
      <xdr:row>238</xdr:row>
      <xdr:rowOff>0</xdr:rowOff>
    </xdr:to>
    <xdr:cxnSp macro="">
      <xdr:nvCxnSpPr>
        <xdr:cNvPr id="31" name="直線矢印コネクタ 30">
          <a:extLst>
            <a:ext uri="{FF2B5EF4-FFF2-40B4-BE49-F238E27FC236}">
              <a16:creationId xmlns:a16="http://schemas.microsoft.com/office/drawing/2014/main" id="{7E5A0727-995F-40F6-A0EE-88A63EB3DEC0}"/>
            </a:ext>
          </a:extLst>
        </xdr:cNvPr>
        <xdr:cNvCxnSpPr>
          <a:stCxn id="30" idx="1"/>
          <a:endCxn id="29" idx="1"/>
        </xdr:cNvCxnSpPr>
      </xdr:nvCxnSpPr>
      <xdr:spPr>
        <a:xfrm flipH="1" flipV="1">
          <a:off x="13375944" y="64063741"/>
          <a:ext cx="1792619" cy="825322"/>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251</xdr:row>
      <xdr:rowOff>0</xdr:rowOff>
    </xdr:from>
    <xdr:to>
      <xdr:col>25</xdr:col>
      <xdr:colOff>0</xdr:colOff>
      <xdr:row>260</xdr:row>
      <xdr:rowOff>0</xdr:rowOff>
    </xdr:to>
    <xdr:sp macro="" textlink="">
      <xdr:nvSpPr>
        <xdr:cNvPr id="35" name="正方形/長方形 34">
          <a:extLst>
            <a:ext uri="{FF2B5EF4-FFF2-40B4-BE49-F238E27FC236}">
              <a16:creationId xmlns:a16="http://schemas.microsoft.com/office/drawing/2014/main" id="{D269AA59-0A69-48F3-910E-3D77478CC567}"/>
            </a:ext>
          </a:extLst>
        </xdr:cNvPr>
        <xdr:cNvSpPr/>
      </xdr:nvSpPr>
      <xdr:spPr>
        <a:xfrm>
          <a:off x="15168563" y="67984688"/>
          <a:ext cx="2762250" cy="2143125"/>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2000">
              <a:solidFill>
                <a:srgbClr val="0070C0"/>
              </a:solidFill>
              <a:effectLst/>
              <a:latin typeface="+mn-lt"/>
              <a:ea typeface="+mn-ea"/>
              <a:cs typeface="+mn-cs"/>
            </a:rPr>
            <a:t>確認が必要な内容です</a:t>
          </a:r>
          <a:endParaRPr lang="ja-JP" altLang="ja-JP" sz="2000">
            <a:solidFill>
              <a:srgbClr val="0070C0"/>
            </a:solidFill>
            <a:effectLst/>
          </a:endParaRPr>
        </a:p>
        <a:p>
          <a:r>
            <a:rPr kumimoji="1" lang="ja-JP" altLang="ja-JP" sz="2000">
              <a:solidFill>
                <a:srgbClr val="0070C0"/>
              </a:solidFill>
              <a:effectLst/>
              <a:latin typeface="+mn-lt"/>
              <a:ea typeface="+mn-ea"/>
              <a:cs typeface="+mn-cs"/>
            </a:rPr>
            <a:t>確認後、プルダウンメニューからチェックを入れてください</a:t>
          </a:r>
          <a:endParaRPr lang="ja-JP" altLang="ja-JP" sz="2000">
            <a:solidFill>
              <a:srgbClr val="0070C0"/>
            </a:solidFill>
            <a:effectLst/>
          </a:endParaRPr>
        </a:p>
      </xdr:txBody>
    </xdr:sp>
    <xdr:clientData/>
  </xdr:twoCellAnchor>
  <xdr:twoCellAnchor>
    <xdr:from>
      <xdr:col>5</xdr:col>
      <xdr:colOff>0</xdr:colOff>
      <xdr:row>259</xdr:row>
      <xdr:rowOff>0</xdr:rowOff>
    </xdr:from>
    <xdr:to>
      <xdr:col>14</xdr:col>
      <xdr:colOff>0</xdr:colOff>
      <xdr:row>259</xdr:row>
      <xdr:rowOff>0</xdr:rowOff>
    </xdr:to>
    <xdr:cxnSp macro="">
      <xdr:nvCxnSpPr>
        <xdr:cNvPr id="36" name="直線矢印コネクタ 35">
          <a:extLst>
            <a:ext uri="{FF2B5EF4-FFF2-40B4-BE49-F238E27FC236}">
              <a16:creationId xmlns:a16="http://schemas.microsoft.com/office/drawing/2014/main" id="{06BB3382-61B6-4171-929D-6B78125B5023}"/>
            </a:ext>
          </a:extLst>
        </xdr:cNvPr>
        <xdr:cNvCxnSpPr/>
      </xdr:nvCxnSpPr>
      <xdr:spPr>
        <a:xfrm flipH="1">
          <a:off x="3476625" y="67460813"/>
          <a:ext cx="13620750" cy="0"/>
        </a:xfrm>
        <a:prstGeom prst="straightConnector1">
          <a:avLst/>
        </a:prstGeom>
        <a:ln w="38100">
          <a:solidFill>
            <a:srgbClr val="0070C0"/>
          </a:solidFill>
          <a:tailEnd type="none" w="lg" len="lg"/>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13</xdr:col>
      <xdr:colOff>250661</xdr:colOff>
      <xdr:row>261</xdr:row>
      <xdr:rowOff>23813</xdr:rowOff>
    </xdr:from>
    <xdr:ext cx="3202151" cy="1948739"/>
    <xdr:pic>
      <xdr:nvPicPr>
        <xdr:cNvPr id="37" name="図 36">
          <a:extLst>
            <a:ext uri="{FF2B5EF4-FFF2-40B4-BE49-F238E27FC236}">
              <a16:creationId xmlns:a16="http://schemas.microsoft.com/office/drawing/2014/main" id="{BBCFFC8E-AD81-4FD6-8CAC-EA439B7E9C72}"/>
            </a:ext>
          </a:extLst>
        </xdr:cNvPr>
        <xdr:cNvPicPr>
          <a:picLocks noChangeAspect="1"/>
        </xdr:cNvPicPr>
      </xdr:nvPicPr>
      <xdr:blipFill>
        <a:blip xmlns:r="http://schemas.openxmlformats.org/officeDocument/2006/relationships" r:embed="rId10"/>
        <a:stretch>
          <a:fillRect/>
        </a:stretch>
      </xdr:blipFill>
      <xdr:spPr>
        <a:xfrm>
          <a:off x="16657474" y="68199001"/>
          <a:ext cx="3202151" cy="1948739"/>
        </a:xfrm>
        <a:prstGeom prst="rect">
          <a:avLst/>
        </a:prstGeom>
      </xdr:spPr>
    </xdr:pic>
    <xdr:clientData/>
  </xdr:oneCellAnchor>
  <xdr:twoCellAnchor>
    <xdr:from>
      <xdr:col>13</xdr:col>
      <xdr:colOff>530268</xdr:colOff>
      <xdr:row>263</xdr:row>
      <xdr:rowOff>123629</xdr:rowOff>
    </xdr:from>
    <xdr:to>
      <xdr:col>22</xdr:col>
      <xdr:colOff>521258</xdr:colOff>
      <xdr:row>267</xdr:row>
      <xdr:rowOff>129380</xdr:rowOff>
    </xdr:to>
    <xdr:sp macro="" textlink="">
      <xdr:nvSpPr>
        <xdr:cNvPr id="38" name="楕円 37">
          <a:extLst>
            <a:ext uri="{FF2B5EF4-FFF2-40B4-BE49-F238E27FC236}">
              <a16:creationId xmlns:a16="http://schemas.microsoft.com/office/drawing/2014/main" id="{B80726A4-0F68-40FA-8CD7-87B5B2E5A822}"/>
            </a:ext>
          </a:extLst>
        </xdr:cNvPr>
        <xdr:cNvSpPr/>
      </xdr:nvSpPr>
      <xdr:spPr>
        <a:xfrm>
          <a:off x="16937081" y="68775067"/>
          <a:ext cx="1372115" cy="95825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319773</xdr:colOff>
      <xdr:row>269</xdr:row>
      <xdr:rowOff>26238</xdr:rowOff>
    </xdr:from>
    <xdr:to>
      <xdr:col>24</xdr:col>
      <xdr:colOff>642942</xdr:colOff>
      <xdr:row>270</xdr:row>
      <xdr:rowOff>211631</xdr:rowOff>
    </xdr:to>
    <xdr:sp macro="" textlink="">
      <xdr:nvSpPr>
        <xdr:cNvPr id="39" name="テキスト ボックス 38">
          <a:extLst>
            <a:ext uri="{FF2B5EF4-FFF2-40B4-BE49-F238E27FC236}">
              <a16:creationId xmlns:a16="http://schemas.microsoft.com/office/drawing/2014/main" id="{7154D3D0-F80E-4214-8C9A-2396BEB39A2B}"/>
            </a:ext>
          </a:extLst>
        </xdr:cNvPr>
        <xdr:cNvSpPr txBox="1"/>
      </xdr:nvSpPr>
      <xdr:spPr>
        <a:xfrm>
          <a:off x="16726586" y="70106426"/>
          <a:ext cx="3085419" cy="423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プルダウンメニュー</a:t>
          </a:r>
        </a:p>
      </xdr:txBody>
    </xdr:sp>
    <xdr:clientData/>
  </xdr:twoCellAnchor>
  <xdr:twoCellAnchor>
    <xdr:from>
      <xdr:col>21</xdr:col>
      <xdr:colOff>495152</xdr:colOff>
      <xdr:row>265</xdr:row>
      <xdr:rowOff>164125</xdr:rowOff>
    </xdr:from>
    <xdr:to>
      <xdr:col>22</xdr:col>
      <xdr:colOff>47630</xdr:colOff>
      <xdr:row>268</xdr:row>
      <xdr:rowOff>211632</xdr:rowOff>
    </xdr:to>
    <xdr:cxnSp macro="">
      <xdr:nvCxnSpPr>
        <xdr:cNvPr id="40" name="直線矢印コネクタ 39">
          <a:extLst>
            <a:ext uri="{FF2B5EF4-FFF2-40B4-BE49-F238E27FC236}">
              <a16:creationId xmlns:a16="http://schemas.microsoft.com/office/drawing/2014/main" id="{4AE7E0F1-711D-478F-9BF7-A1A4D67B1871}"/>
            </a:ext>
          </a:extLst>
        </xdr:cNvPr>
        <xdr:cNvCxnSpPr/>
      </xdr:nvCxnSpPr>
      <xdr:spPr>
        <a:xfrm flipH="1" flipV="1">
          <a:off x="17592527" y="69291813"/>
          <a:ext cx="243041" cy="761882"/>
        </a:xfrm>
        <a:prstGeom prst="straightConnector1">
          <a:avLst/>
        </a:prstGeom>
        <a:ln w="38100">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281</xdr:row>
      <xdr:rowOff>0</xdr:rowOff>
    </xdr:from>
    <xdr:to>
      <xdr:col>25</xdr:col>
      <xdr:colOff>6804</xdr:colOff>
      <xdr:row>285</xdr:row>
      <xdr:rowOff>163500</xdr:rowOff>
    </xdr:to>
    <xdr:sp macro="" textlink="">
      <xdr:nvSpPr>
        <xdr:cNvPr id="41" name="正方形/長方形 40">
          <a:extLst>
            <a:ext uri="{FF2B5EF4-FFF2-40B4-BE49-F238E27FC236}">
              <a16:creationId xmlns:a16="http://schemas.microsoft.com/office/drawing/2014/main" id="{86D32FBC-4806-4E51-994D-04FEE16A37C2}"/>
            </a:ext>
          </a:extLst>
        </xdr:cNvPr>
        <xdr:cNvSpPr/>
      </xdr:nvSpPr>
      <xdr:spPr>
        <a:xfrm>
          <a:off x="15168563" y="75128438"/>
          <a:ext cx="2769054" cy="1116000"/>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選択が必要な項目の表示です</a:t>
          </a:r>
          <a:endParaRPr lang="ja-JP" altLang="ja-JP" sz="2000">
            <a:solidFill>
              <a:srgbClr val="0070C0"/>
            </a:solidFill>
            <a:effectLst/>
          </a:endParaRPr>
        </a:p>
      </xdr:txBody>
    </xdr:sp>
    <xdr:clientData/>
  </xdr:twoCellAnchor>
  <xdr:twoCellAnchor>
    <xdr:from>
      <xdr:col>6</xdr:col>
      <xdr:colOff>3048000</xdr:colOff>
      <xdr:row>283</xdr:row>
      <xdr:rowOff>81749</xdr:rowOff>
    </xdr:from>
    <xdr:to>
      <xdr:col>14</xdr:col>
      <xdr:colOff>0</xdr:colOff>
      <xdr:row>283</xdr:row>
      <xdr:rowOff>81749</xdr:rowOff>
    </xdr:to>
    <xdr:cxnSp macro="">
      <xdr:nvCxnSpPr>
        <xdr:cNvPr id="42" name="直線矢印コネクタ 41">
          <a:extLst>
            <a:ext uri="{FF2B5EF4-FFF2-40B4-BE49-F238E27FC236}">
              <a16:creationId xmlns:a16="http://schemas.microsoft.com/office/drawing/2014/main" id="{4BFBE1C2-0927-44FC-AB83-8F98D0CF385D}"/>
            </a:ext>
          </a:extLst>
        </xdr:cNvPr>
        <xdr:cNvCxnSpPr>
          <a:stCxn id="41" idx="1"/>
        </xdr:cNvCxnSpPr>
      </xdr:nvCxnSpPr>
      <xdr:spPr>
        <a:xfrm flipH="1">
          <a:off x="5715000" y="75686437"/>
          <a:ext cx="9453563"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297</xdr:row>
      <xdr:rowOff>0</xdr:rowOff>
    </xdr:from>
    <xdr:to>
      <xdr:col>25</xdr:col>
      <xdr:colOff>0</xdr:colOff>
      <xdr:row>318</xdr:row>
      <xdr:rowOff>0</xdr:rowOff>
    </xdr:to>
    <xdr:sp macro="" textlink="">
      <xdr:nvSpPr>
        <xdr:cNvPr id="44" name="正方形/長方形 43">
          <a:extLst>
            <a:ext uri="{FF2B5EF4-FFF2-40B4-BE49-F238E27FC236}">
              <a16:creationId xmlns:a16="http://schemas.microsoft.com/office/drawing/2014/main" id="{A352121D-FA45-4FE3-8DB4-CB7333778675}"/>
            </a:ext>
          </a:extLst>
        </xdr:cNvPr>
        <xdr:cNvSpPr/>
      </xdr:nvSpPr>
      <xdr:spPr>
        <a:xfrm>
          <a:off x="15188045" y="80044636"/>
          <a:ext cx="2770910" cy="5091546"/>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選択の必要な設問については、選択を行うと</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入力の必要な部分が黄色表示となりますので、直接入力してください</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ja-JP" sz="2000">
              <a:solidFill>
                <a:srgbClr val="0070C0"/>
              </a:solidFill>
              <a:effectLst/>
              <a:latin typeface="+mn-lt"/>
              <a:ea typeface="+mn-ea"/>
              <a:cs typeface="+mn-cs"/>
            </a:rPr>
            <a:t>直接入力してください</a:t>
          </a:r>
          <a:endParaRPr lang="ja-JP" altLang="ja-JP" sz="2000">
            <a:solidFill>
              <a:srgbClr val="0070C0"/>
            </a:solidFill>
            <a:effectLst/>
          </a:endParaRPr>
        </a:p>
        <a:p>
          <a:r>
            <a:rPr kumimoji="1" lang="ja-JP" altLang="ja-JP" sz="2000">
              <a:solidFill>
                <a:srgbClr val="0070C0"/>
              </a:solidFill>
              <a:effectLst/>
              <a:latin typeface="+mn-lt"/>
              <a:ea typeface="+mn-ea"/>
              <a:cs typeface="+mn-cs"/>
            </a:rPr>
            <a:t>入力完了すると</a:t>
          </a:r>
          <a:endParaRPr lang="ja-JP" altLang="ja-JP" sz="2000">
            <a:solidFill>
              <a:srgbClr val="0070C0"/>
            </a:solidFill>
            <a:effectLst/>
          </a:endParaRPr>
        </a:p>
        <a:p>
          <a:r>
            <a:rPr kumimoji="1" lang="ja-JP" altLang="ja-JP" sz="2000">
              <a:solidFill>
                <a:srgbClr val="0070C0"/>
              </a:solidFill>
              <a:effectLst/>
              <a:latin typeface="+mn-lt"/>
              <a:ea typeface="+mn-ea"/>
              <a:cs typeface="+mn-cs"/>
            </a:rPr>
            <a:t>➡グレー表示</a:t>
          </a:r>
          <a:endParaRPr lang="ja-JP" altLang="ja-JP" sz="2000">
            <a:solidFill>
              <a:srgbClr val="0070C0"/>
            </a:solidFill>
            <a:effectLst/>
          </a:endParaRPr>
        </a:p>
        <a:p>
          <a:r>
            <a:rPr kumimoji="1" lang="ja-JP" altLang="ja-JP" sz="2000">
              <a:solidFill>
                <a:srgbClr val="0070C0"/>
              </a:solidFill>
              <a:effectLst/>
              <a:latin typeface="+mn-lt"/>
              <a:ea typeface="+mn-ea"/>
              <a:cs typeface="+mn-cs"/>
            </a:rPr>
            <a:t>　に変わります</a:t>
          </a:r>
          <a:endParaRPr kumimoji="1" lang="en-US" altLang="ja-JP" sz="2000">
            <a:solidFill>
              <a:srgbClr val="0070C0"/>
            </a:solidFill>
            <a:effectLst/>
            <a:latin typeface="+mn-lt"/>
            <a:ea typeface="+mn-ea"/>
            <a:cs typeface="+mn-cs"/>
          </a:endParaRPr>
        </a:p>
        <a:p>
          <a:endParaRPr lang="ja-JP" altLang="ja-JP" sz="2000">
            <a:solidFill>
              <a:srgbClr val="0070C0"/>
            </a:solidFill>
            <a:effectLst/>
          </a:endParaRPr>
        </a:p>
      </xdr:txBody>
    </xdr:sp>
    <xdr:clientData/>
  </xdr:twoCellAnchor>
  <xdr:twoCellAnchor>
    <xdr:from>
      <xdr:col>6</xdr:col>
      <xdr:colOff>3000375</xdr:colOff>
      <xdr:row>308</xdr:row>
      <xdr:rowOff>71435</xdr:rowOff>
    </xdr:from>
    <xdr:to>
      <xdr:col>14</xdr:col>
      <xdr:colOff>0</xdr:colOff>
      <xdr:row>308</xdr:row>
      <xdr:rowOff>71435</xdr:rowOff>
    </xdr:to>
    <xdr:cxnSp macro="">
      <xdr:nvCxnSpPr>
        <xdr:cNvPr id="45" name="直線矢印コネクタ 44">
          <a:extLst>
            <a:ext uri="{FF2B5EF4-FFF2-40B4-BE49-F238E27FC236}">
              <a16:creationId xmlns:a16="http://schemas.microsoft.com/office/drawing/2014/main" id="{14D6C1CD-3D81-49DB-ACFA-C79AF2FB0AFE}"/>
            </a:ext>
          </a:extLst>
        </xdr:cNvPr>
        <xdr:cNvCxnSpPr/>
      </xdr:nvCxnSpPr>
      <xdr:spPr>
        <a:xfrm flipH="1" flipV="1">
          <a:off x="5650057" y="82783071"/>
          <a:ext cx="9537988"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1000125</xdr:colOff>
      <xdr:row>313</xdr:row>
      <xdr:rowOff>103901</xdr:rowOff>
    </xdr:from>
    <xdr:to>
      <xdr:col>14</xdr:col>
      <xdr:colOff>0</xdr:colOff>
      <xdr:row>313</xdr:row>
      <xdr:rowOff>103901</xdr:rowOff>
    </xdr:to>
    <xdr:cxnSp macro="">
      <xdr:nvCxnSpPr>
        <xdr:cNvPr id="46" name="直線矢印コネクタ 45">
          <a:extLst>
            <a:ext uri="{FF2B5EF4-FFF2-40B4-BE49-F238E27FC236}">
              <a16:creationId xmlns:a16="http://schemas.microsoft.com/office/drawing/2014/main" id="{77BC2293-CE73-4D3F-A2FA-7BB29C68A8A7}"/>
            </a:ext>
          </a:extLst>
        </xdr:cNvPr>
        <xdr:cNvCxnSpPr/>
      </xdr:nvCxnSpPr>
      <xdr:spPr>
        <a:xfrm flipH="1">
          <a:off x="10248034" y="84027810"/>
          <a:ext cx="4940011"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274</xdr:row>
      <xdr:rowOff>0</xdr:rowOff>
    </xdr:from>
    <xdr:to>
      <xdr:col>25</xdr:col>
      <xdr:colOff>142927</xdr:colOff>
      <xdr:row>279</xdr:row>
      <xdr:rowOff>214313</xdr:rowOff>
    </xdr:to>
    <xdr:sp macro="" textlink="">
      <xdr:nvSpPr>
        <xdr:cNvPr id="47" name="正方形/長方形 46">
          <a:extLst>
            <a:ext uri="{FF2B5EF4-FFF2-40B4-BE49-F238E27FC236}">
              <a16:creationId xmlns:a16="http://schemas.microsoft.com/office/drawing/2014/main" id="{A45B957A-B5A0-4A69-94AF-0A9A8CD5DE08}"/>
            </a:ext>
          </a:extLst>
        </xdr:cNvPr>
        <xdr:cNvSpPr/>
      </xdr:nvSpPr>
      <xdr:spPr>
        <a:xfrm>
          <a:off x="15168563" y="73461563"/>
          <a:ext cx="2905177" cy="1404938"/>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下線があるのはリンク先に飛ぶことができます</a:t>
          </a:r>
          <a:endParaRPr lang="ja-JP" altLang="ja-JP" sz="2000">
            <a:solidFill>
              <a:srgbClr val="0070C0"/>
            </a:solidFill>
            <a:effectLst/>
          </a:endParaRPr>
        </a:p>
      </xdr:txBody>
    </xdr:sp>
    <xdr:clientData/>
  </xdr:twoCellAnchor>
  <xdr:twoCellAnchor>
    <xdr:from>
      <xdr:col>8</xdr:col>
      <xdr:colOff>483056</xdr:colOff>
      <xdr:row>274</xdr:row>
      <xdr:rowOff>166688</xdr:rowOff>
    </xdr:from>
    <xdr:to>
      <xdr:col>13</xdr:col>
      <xdr:colOff>642939</xdr:colOff>
      <xdr:row>274</xdr:row>
      <xdr:rowOff>166689</xdr:rowOff>
    </xdr:to>
    <xdr:cxnSp macro="">
      <xdr:nvCxnSpPr>
        <xdr:cNvPr id="48" name="直線矢印コネクタ 47">
          <a:extLst>
            <a:ext uri="{FF2B5EF4-FFF2-40B4-BE49-F238E27FC236}">
              <a16:creationId xmlns:a16="http://schemas.microsoft.com/office/drawing/2014/main" id="{8D1C0279-5C2E-4D0D-A56C-A21DD50EA162}"/>
            </a:ext>
          </a:extLst>
        </xdr:cNvPr>
        <xdr:cNvCxnSpPr/>
      </xdr:nvCxnSpPr>
      <xdr:spPr>
        <a:xfrm flipH="1" flipV="1">
          <a:off x="7841119" y="73628251"/>
          <a:ext cx="7279820" cy="1"/>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681594</xdr:colOff>
      <xdr:row>326</xdr:row>
      <xdr:rowOff>0</xdr:rowOff>
    </xdr:from>
    <xdr:to>
      <xdr:col>25</xdr:col>
      <xdr:colOff>0</xdr:colOff>
      <xdr:row>343</xdr:row>
      <xdr:rowOff>0</xdr:rowOff>
    </xdr:to>
    <xdr:sp macro="" textlink="">
      <xdr:nvSpPr>
        <xdr:cNvPr id="50" name="正方形/長方形 49">
          <a:extLst>
            <a:ext uri="{FF2B5EF4-FFF2-40B4-BE49-F238E27FC236}">
              <a16:creationId xmlns:a16="http://schemas.microsoft.com/office/drawing/2014/main" id="{07CC973A-FA9E-48AE-A4C2-0C244D83A585}"/>
            </a:ext>
          </a:extLst>
        </xdr:cNvPr>
        <xdr:cNvSpPr/>
      </xdr:nvSpPr>
      <xdr:spPr>
        <a:xfrm>
          <a:off x="15159594" y="85844063"/>
          <a:ext cx="2771219" cy="4048125"/>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未回答項目があると表示されます</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「➡」をクリックすると該当部分に移動します</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回答終了すると取り消し線が表示されます</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endParaRPr lang="ja-JP" altLang="ja-JP" sz="2000">
            <a:solidFill>
              <a:srgbClr val="0070C0"/>
            </a:solidFill>
            <a:effectLst/>
          </a:endParaRPr>
        </a:p>
      </xdr:txBody>
    </xdr:sp>
    <xdr:clientData/>
  </xdr:twoCellAnchor>
  <xdr:twoCellAnchor>
    <xdr:from>
      <xdr:col>10</xdr:col>
      <xdr:colOff>476250</xdr:colOff>
      <xdr:row>325</xdr:row>
      <xdr:rowOff>119059</xdr:rowOff>
    </xdr:from>
    <xdr:to>
      <xdr:col>14</xdr:col>
      <xdr:colOff>0</xdr:colOff>
      <xdr:row>329</xdr:row>
      <xdr:rowOff>166684</xdr:rowOff>
    </xdr:to>
    <xdr:cxnSp macro="">
      <xdr:nvCxnSpPr>
        <xdr:cNvPr id="51" name="直線矢印コネクタ 50">
          <a:extLst>
            <a:ext uri="{FF2B5EF4-FFF2-40B4-BE49-F238E27FC236}">
              <a16:creationId xmlns:a16="http://schemas.microsoft.com/office/drawing/2014/main" id="{36917096-7FC9-4E15-837E-9B69D0B0F32F}"/>
            </a:ext>
          </a:extLst>
        </xdr:cNvPr>
        <xdr:cNvCxnSpPr/>
      </xdr:nvCxnSpPr>
      <xdr:spPr>
        <a:xfrm flipH="1" flipV="1">
          <a:off x="9715500" y="85724997"/>
          <a:ext cx="5453063" cy="100012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2357437</xdr:colOff>
      <xdr:row>328</xdr:row>
      <xdr:rowOff>47615</xdr:rowOff>
    </xdr:from>
    <xdr:to>
      <xdr:col>14</xdr:col>
      <xdr:colOff>0</xdr:colOff>
      <xdr:row>335</xdr:row>
      <xdr:rowOff>238115</xdr:rowOff>
    </xdr:to>
    <xdr:cxnSp macro="">
      <xdr:nvCxnSpPr>
        <xdr:cNvPr id="52" name="直線矢印コネクタ 51">
          <a:extLst>
            <a:ext uri="{FF2B5EF4-FFF2-40B4-BE49-F238E27FC236}">
              <a16:creationId xmlns:a16="http://schemas.microsoft.com/office/drawing/2014/main" id="{5CD2B3C8-9C8B-4653-8F9F-CA78A0483459}"/>
            </a:ext>
          </a:extLst>
        </xdr:cNvPr>
        <xdr:cNvCxnSpPr/>
      </xdr:nvCxnSpPr>
      <xdr:spPr>
        <a:xfrm flipH="1" flipV="1">
          <a:off x="5024437" y="86367928"/>
          <a:ext cx="10144126" cy="185737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344</xdr:row>
      <xdr:rowOff>0</xdr:rowOff>
    </xdr:from>
    <xdr:to>
      <xdr:col>25</xdr:col>
      <xdr:colOff>8969</xdr:colOff>
      <xdr:row>357</xdr:row>
      <xdr:rowOff>0</xdr:rowOff>
    </xdr:to>
    <xdr:sp macro="" textlink="">
      <xdr:nvSpPr>
        <xdr:cNvPr id="53" name="正方形/長方形 52">
          <a:extLst>
            <a:ext uri="{FF2B5EF4-FFF2-40B4-BE49-F238E27FC236}">
              <a16:creationId xmlns:a16="http://schemas.microsoft.com/office/drawing/2014/main" id="{28C518ED-40FD-4967-B821-81DB34707494}"/>
            </a:ext>
          </a:extLst>
        </xdr:cNvPr>
        <xdr:cNvSpPr/>
      </xdr:nvSpPr>
      <xdr:spPr>
        <a:xfrm>
          <a:off x="15168563" y="90130313"/>
          <a:ext cx="2771219" cy="3095625"/>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計画内容</a:t>
          </a:r>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が表示されます</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計画していた内容と異なる場合は①基本事項シートまで戻り、修正ください</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endParaRPr lang="ja-JP" altLang="ja-JP" sz="2000">
            <a:solidFill>
              <a:srgbClr val="0070C0"/>
            </a:solidFill>
            <a:effectLst/>
          </a:endParaRPr>
        </a:p>
      </xdr:txBody>
    </xdr:sp>
    <xdr:clientData/>
  </xdr:twoCellAnchor>
  <xdr:twoCellAnchor>
    <xdr:from>
      <xdr:col>6</xdr:col>
      <xdr:colOff>3515591</xdr:colOff>
      <xdr:row>348</xdr:row>
      <xdr:rowOff>151539</xdr:rowOff>
    </xdr:from>
    <xdr:to>
      <xdr:col>14</xdr:col>
      <xdr:colOff>0</xdr:colOff>
      <xdr:row>348</xdr:row>
      <xdr:rowOff>151539</xdr:rowOff>
    </xdr:to>
    <xdr:cxnSp macro="">
      <xdr:nvCxnSpPr>
        <xdr:cNvPr id="54" name="直線矢印コネクタ 53">
          <a:extLst>
            <a:ext uri="{FF2B5EF4-FFF2-40B4-BE49-F238E27FC236}">
              <a16:creationId xmlns:a16="http://schemas.microsoft.com/office/drawing/2014/main" id="{0E005206-2786-406B-9287-45DFABA76F91}"/>
            </a:ext>
          </a:extLst>
        </xdr:cNvPr>
        <xdr:cNvCxnSpPr/>
      </xdr:nvCxnSpPr>
      <xdr:spPr>
        <a:xfrm flipH="1" flipV="1">
          <a:off x="6039716" y="88424477"/>
          <a:ext cx="8985972" cy="0"/>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681594</xdr:colOff>
      <xdr:row>358</xdr:row>
      <xdr:rowOff>0</xdr:rowOff>
    </xdr:from>
    <xdr:to>
      <xdr:col>25</xdr:col>
      <xdr:colOff>0</xdr:colOff>
      <xdr:row>363</xdr:row>
      <xdr:rowOff>0</xdr:rowOff>
    </xdr:to>
    <xdr:sp macro="" textlink="">
      <xdr:nvSpPr>
        <xdr:cNvPr id="55" name="正方形/長方形 54">
          <a:extLst>
            <a:ext uri="{FF2B5EF4-FFF2-40B4-BE49-F238E27FC236}">
              <a16:creationId xmlns:a16="http://schemas.microsoft.com/office/drawing/2014/main" id="{ADA5BB39-94DB-4913-ACA8-AC199E6A80E0}"/>
            </a:ext>
          </a:extLst>
        </xdr:cNvPr>
        <xdr:cNvSpPr/>
      </xdr:nvSpPr>
      <xdr:spPr>
        <a:xfrm>
          <a:off x="15159594" y="93464063"/>
          <a:ext cx="2771219" cy="1190625"/>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自由記載欄</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直接入力できます</a:t>
          </a:r>
          <a:endParaRPr lang="ja-JP" altLang="ja-JP" sz="2000">
            <a:solidFill>
              <a:srgbClr val="0070C0"/>
            </a:solidFill>
            <a:effectLst/>
          </a:endParaRPr>
        </a:p>
      </xdr:txBody>
    </xdr:sp>
    <xdr:clientData/>
  </xdr:twoCellAnchor>
  <xdr:twoCellAnchor>
    <xdr:from>
      <xdr:col>7</xdr:col>
      <xdr:colOff>0</xdr:colOff>
      <xdr:row>358</xdr:row>
      <xdr:rowOff>216496</xdr:rowOff>
    </xdr:from>
    <xdr:to>
      <xdr:col>21</xdr:col>
      <xdr:colOff>23812</xdr:colOff>
      <xdr:row>359</xdr:row>
      <xdr:rowOff>0</xdr:rowOff>
    </xdr:to>
    <xdr:cxnSp macro="">
      <xdr:nvCxnSpPr>
        <xdr:cNvPr id="56" name="直線矢印コネクタ 55">
          <a:extLst>
            <a:ext uri="{FF2B5EF4-FFF2-40B4-BE49-F238E27FC236}">
              <a16:creationId xmlns:a16="http://schemas.microsoft.com/office/drawing/2014/main" id="{71B1E536-C2BC-40DD-988C-838AD9085548}"/>
            </a:ext>
          </a:extLst>
        </xdr:cNvPr>
        <xdr:cNvCxnSpPr/>
      </xdr:nvCxnSpPr>
      <xdr:spPr>
        <a:xfrm flipH="1">
          <a:off x="6667500" y="93680559"/>
          <a:ext cx="8524875" cy="21629"/>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0</xdr:colOff>
      <xdr:row>427</xdr:row>
      <xdr:rowOff>0</xdr:rowOff>
    </xdr:from>
    <xdr:to>
      <xdr:col>25</xdr:col>
      <xdr:colOff>8969</xdr:colOff>
      <xdr:row>427</xdr:row>
      <xdr:rowOff>0</xdr:rowOff>
    </xdr:to>
    <xdr:sp macro="" textlink="">
      <xdr:nvSpPr>
        <xdr:cNvPr id="58" name="正方形/長方形 57">
          <a:extLst>
            <a:ext uri="{FF2B5EF4-FFF2-40B4-BE49-F238E27FC236}">
              <a16:creationId xmlns:a16="http://schemas.microsoft.com/office/drawing/2014/main" id="{388D423D-769B-469C-BA35-F8BDE18D610D}"/>
            </a:ext>
          </a:extLst>
        </xdr:cNvPr>
        <xdr:cNvSpPr/>
      </xdr:nvSpPr>
      <xdr:spPr>
        <a:xfrm>
          <a:off x="15066818" y="103441501"/>
          <a:ext cx="2779878" cy="2112818"/>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ファイル名</a:t>
          </a:r>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保存用の名称が表示されます。この名称で</a:t>
          </a:r>
          <a:r>
            <a:rPr kumimoji="1" lang="en-US" altLang="ja-JP" sz="2000">
              <a:solidFill>
                <a:srgbClr val="0070C0"/>
              </a:solidFill>
              <a:effectLst/>
              <a:latin typeface="+mn-lt"/>
              <a:ea typeface="+mn-ea"/>
              <a:cs typeface="+mn-cs"/>
            </a:rPr>
            <a:t>PDF</a:t>
          </a:r>
          <a:r>
            <a:rPr kumimoji="1" lang="ja-JP" altLang="en-US" sz="2000">
              <a:solidFill>
                <a:srgbClr val="0070C0"/>
              </a:solidFill>
              <a:effectLst/>
              <a:latin typeface="+mn-lt"/>
              <a:ea typeface="+mn-ea"/>
              <a:cs typeface="+mn-cs"/>
            </a:rPr>
            <a:t>保存してください</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xdr:txBody>
    </xdr:sp>
    <xdr:clientData/>
  </xdr:twoCellAnchor>
  <xdr:twoCellAnchor>
    <xdr:from>
      <xdr:col>8</xdr:col>
      <xdr:colOff>225136</xdr:colOff>
      <xdr:row>427</xdr:row>
      <xdr:rowOff>0</xdr:rowOff>
    </xdr:from>
    <xdr:to>
      <xdr:col>14</xdr:col>
      <xdr:colOff>0</xdr:colOff>
      <xdr:row>427</xdr:row>
      <xdr:rowOff>0</xdr:rowOff>
    </xdr:to>
    <xdr:cxnSp macro="">
      <xdr:nvCxnSpPr>
        <xdr:cNvPr id="59" name="直線矢印コネクタ 58">
          <a:extLst>
            <a:ext uri="{FF2B5EF4-FFF2-40B4-BE49-F238E27FC236}">
              <a16:creationId xmlns:a16="http://schemas.microsoft.com/office/drawing/2014/main" id="{2592D4C9-F479-42D5-8566-3DB44BF74405}"/>
            </a:ext>
          </a:extLst>
        </xdr:cNvPr>
        <xdr:cNvCxnSpPr>
          <a:stCxn id="58" idx="1"/>
        </xdr:cNvCxnSpPr>
      </xdr:nvCxnSpPr>
      <xdr:spPr>
        <a:xfrm flipH="1" flipV="1">
          <a:off x="7464136" y="103805182"/>
          <a:ext cx="7602682" cy="692728"/>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6</xdr:col>
      <xdr:colOff>0</xdr:colOff>
      <xdr:row>87</xdr:row>
      <xdr:rowOff>0</xdr:rowOff>
    </xdr:from>
    <xdr:to>
      <xdr:col>10</xdr:col>
      <xdr:colOff>1119187</xdr:colOff>
      <xdr:row>113</xdr:row>
      <xdr:rowOff>159553</xdr:rowOff>
    </xdr:to>
    <xdr:pic>
      <xdr:nvPicPr>
        <xdr:cNvPr id="60" name="図 59">
          <a:extLst>
            <a:ext uri="{FF2B5EF4-FFF2-40B4-BE49-F238E27FC236}">
              <a16:creationId xmlns:a16="http://schemas.microsoft.com/office/drawing/2014/main" id="{F5845E23-2589-A62D-13FC-D198377F68A8}"/>
            </a:ext>
          </a:extLst>
        </xdr:cNvPr>
        <xdr:cNvPicPr>
          <a:picLocks noChangeAspect="1"/>
        </xdr:cNvPicPr>
      </xdr:nvPicPr>
      <xdr:blipFill>
        <a:blip xmlns:r="http://schemas.openxmlformats.org/officeDocument/2006/relationships" r:embed="rId11"/>
        <a:stretch>
          <a:fillRect/>
        </a:stretch>
      </xdr:blipFill>
      <xdr:spPr>
        <a:xfrm>
          <a:off x="2524125" y="30646688"/>
          <a:ext cx="7691437" cy="6350803"/>
        </a:xfrm>
        <a:prstGeom prst="rect">
          <a:avLst/>
        </a:prstGeom>
      </xdr:spPr>
    </xdr:pic>
    <xdr:clientData/>
  </xdr:twoCellAnchor>
  <xdr:twoCellAnchor editAs="oneCell">
    <xdr:from>
      <xdr:col>6</xdr:col>
      <xdr:colOff>0</xdr:colOff>
      <xdr:row>122</xdr:row>
      <xdr:rowOff>0</xdr:rowOff>
    </xdr:from>
    <xdr:to>
      <xdr:col>10</xdr:col>
      <xdr:colOff>1119187</xdr:colOff>
      <xdr:row>144</xdr:row>
      <xdr:rowOff>3466</xdr:rowOff>
    </xdr:to>
    <xdr:pic>
      <xdr:nvPicPr>
        <xdr:cNvPr id="61" name="図 60">
          <a:extLst>
            <a:ext uri="{FF2B5EF4-FFF2-40B4-BE49-F238E27FC236}">
              <a16:creationId xmlns:a16="http://schemas.microsoft.com/office/drawing/2014/main" id="{B8BA2DAA-078C-0873-E422-55AB6FBAFD66}"/>
            </a:ext>
          </a:extLst>
        </xdr:cNvPr>
        <xdr:cNvPicPr>
          <a:picLocks noChangeAspect="1"/>
        </xdr:cNvPicPr>
      </xdr:nvPicPr>
      <xdr:blipFill>
        <a:blip xmlns:r="http://schemas.openxmlformats.org/officeDocument/2006/relationships" r:embed="rId12"/>
        <a:stretch>
          <a:fillRect/>
        </a:stretch>
      </xdr:blipFill>
      <xdr:spPr>
        <a:xfrm>
          <a:off x="2524125" y="39123938"/>
          <a:ext cx="7691437" cy="5242216"/>
        </a:xfrm>
        <a:prstGeom prst="rect">
          <a:avLst/>
        </a:prstGeom>
      </xdr:spPr>
    </xdr:pic>
    <xdr:clientData/>
  </xdr:twoCellAnchor>
  <xdr:twoCellAnchor>
    <xdr:from>
      <xdr:col>8</xdr:col>
      <xdr:colOff>1</xdr:colOff>
      <xdr:row>48</xdr:row>
      <xdr:rowOff>0</xdr:rowOff>
    </xdr:from>
    <xdr:to>
      <xdr:col>12</xdr:col>
      <xdr:colOff>1</xdr:colOff>
      <xdr:row>62</xdr:row>
      <xdr:rowOff>0</xdr:rowOff>
    </xdr:to>
    <xdr:sp macro="" textlink="">
      <xdr:nvSpPr>
        <xdr:cNvPr id="80" name="正方形/長方形 79">
          <a:extLst>
            <a:ext uri="{FF2B5EF4-FFF2-40B4-BE49-F238E27FC236}">
              <a16:creationId xmlns:a16="http://schemas.microsoft.com/office/drawing/2014/main" id="{1988758D-1129-417E-B393-D6BE95FD7D82}"/>
            </a:ext>
          </a:extLst>
        </xdr:cNvPr>
        <xdr:cNvSpPr/>
      </xdr:nvSpPr>
      <xdr:spPr>
        <a:xfrm>
          <a:off x="7360228" y="17145000"/>
          <a:ext cx="6442364" cy="3792682"/>
        </a:xfrm>
        <a:prstGeom prst="rect">
          <a:avLst/>
        </a:prstGeom>
        <a:noFill/>
        <a:ln w="63500">
          <a:solidFill>
            <a:srgbClr val="00B050">
              <a:alpha val="50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000">
            <a:solidFill>
              <a:srgbClr val="0070C0"/>
            </a:solidFill>
          </a:endParaRPr>
        </a:p>
      </xdr:txBody>
    </xdr:sp>
    <xdr:clientData/>
  </xdr:twoCellAnchor>
  <xdr:twoCellAnchor>
    <xdr:from>
      <xdr:col>6</xdr:col>
      <xdr:colOff>86590</xdr:colOff>
      <xdr:row>50</xdr:row>
      <xdr:rowOff>119496</xdr:rowOff>
    </xdr:from>
    <xdr:to>
      <xdr:col>8</xdr:col>
      <xdr:colOff>0</xdr:colOff>
      <xdr:row>50</xdr:row>
      <xdr:rowOff>119496</xdr:rowOff>
    </xdr:to>
    <xdr:cxnSp macro="">
      <xdr:nvCxnSpPr>
        <xdr:cNvPr id="81" name="直線矢印コネクタ 80">
          <a:extLst>
            <a:ext uri="{FF2B5EF4-FFF2-40B4-BE49-F238E27FC236}">
              <a16:creationId xmlns:a16="http://schemas.microsoft.com/office/drawing/2014/main" id="{4E14653B-F8F9-4B24-BF43-CCBEDED47FD2}"/>
            </a:ext>
          </a:extLst>
        </xdr:cNvPr>
        <xdr:cNvCxnSpPr>
          <a:stCxn id="84" idx="3"/>
        </xdr:cNvCxnSpPr>
      </xdr:nvCxnSpPr>
      <xdr:spPr>
        <a:xfrm>
          <a:off x="2615045" y="20866678"/>
          <a:ext cx="4623955" cy="0"/>
        </a:xfrm>
        <a:prstGeom prst="straightConnector1">
          <a:avLst/>
        </a:prstGeom>
        <a:ln w="63500">
          <a:solidFill>
            <a:srgbClr val="00B050">
              <a:alpha val="75000"/>
            </a:srgbClr>
          </a:solidFill>
          <a:prstDash val="dash"/>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741219</xdr:colOff>
      <xdr:row>49</xdr:row>
      <xdr:rowOff>412173</xdr:rowOff>
    </xdr:from>
    <xdr:to>
      <xdr:col>6</xdr:col>
      <xdr:colOff>86590</xdr:colOff>
      <xdr:row>51</xdr:row>
      <xdr:rowOff>86591</xdr:rowOff>
    </xdr:to>
    <xdr:sp macro="" textlink="">
      <xdr:nvSpPr>
        <xdr:cNvPr id="84" name="正方形/長方形 83">
          <a:extLst>
            <a:ext uri="{FF2B5EF4-FFF2-40B4-BE49-F238E27FC236}">
              <a16:creationId xmlns:a16="http://schemas.microsoft.com/office/drawing/2014/main" id="{1F0618A8-5817-436E-8140-7845089228BC}"/>
            </a:ext>
          </a:extLst>
        </xdr:cNvPr>
        <xdr:cNvSpPr/>
      </xdr:nvSpPr>
      <xdr:spPr>
        <a:xfrm>
          <a:off x="1330037" y="20657128"/>
          <a:ext cx="1285008" cy="419099"/>
        </a:xfrm>
        <a:prstGeom prst="rect">
          <a:avLst/>
        </a:prstGeom>
        <a:noFill/>
        <a:ln w="63500">
          <a:solidFill>
            <a:srgbClr val="00B050">
              <a:alpha val="50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000">
            <a:solidFill>
              <a:srgbClr val="0070C0"/>
            </a:solidFill>
          </a:endParaRPr>
        </a:p>
      </xdr:txBody>
    </xdr:sp>
    <xdr:clientData/>
  </xdr:twoCellAnchor>
  <xdr:twoCellAnchor>
    <xdr:from>
      <xdr:col>14</xdr:col>
      <xdr:colOff>0</xdr:colOff>
      <xdr:row>66</xdr:row>
      <xdr:rowOff>0</xdr:rowOff>
    </xdr:from>
    <xdr:to>
      <xdr:col>25</xdr:col>
      <xdr:colOff>0</xdr:colOff>
      <xdr:row>70</xdr:row>
      <xdr:rowOff>1</xdr:rowOff>
    </xdr:to>
    <xdr:sp macro="" textlink="">
      <xdr:nvSpPr>
        <xdr:cNvPr id="87" name="正方形/長方形 86">
          <a:extLst>
            <a:ext uri="{FF2B5EF4-FFF2-40B4-BE49-F238E27FC236}">
              <a16:creationId xmlns:a16="http://schemas.microsoft.com/office/drawing/2014/main" id="{70BC2C1E-FF5B-4FC8-9528-A1D955F80FC1}"/>
            </a:ext>
          </a:extLst>
        </xdr:cNvPr>
        <xdr:cNvSpPr/>
      </xdr:nvSpPr>
      <xdr:spPr>
        <a:xfrm>
          <a:off x="15066818" y="24765000"/>
          <a:ext cx="2770909" cy="1039092"/>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回答により、隠れている設問が表示されます</a:t>
          </a:r>
          <a:endParaRPr kumimoji="1" lang="en-US" altLang="ja-JP" sz="2000">
            <a:solidFill>
              <a:srgbClr val="0070C0"/>
            </a:solidFill>
          </a:endParaRPr>
        </a:p>
      </xdr:txBody>
    </xdr:sp>
    <xdr:clientData/>
  </xdr:twoCellAnchor>
  <xdr:twoCellAnchor>
    <xdr:from>
      <xdr:col>9</xdr:col>
      <xdr:colOff>0</xdr:colOff>
      <xdr:row>68</xdr:row>
      <xdr:rowOff>0</xdr:rowOff>
    </xdr:from>
    <xdr:to>
      <xdr:col>14</xdr:col>
      <xdr:colOff>0</xdr:colOff>
      <xdr:row>68</xdr:row>
      <xdr:rowOff>0</xdr:rowOff>
    </xdr:to>
    <xdr:cxnSp macro="">
      <xdr:nvCxnSpPr>
        <xdr:cNvPr id="88" name="直線矢印コネクタ 87">
          <a:extLst>
            <a:ext uri="{FF2B5EF4-FFF2-40B4-BE49-F238E27FC236}">
              <a16:creationId xmlns:a16="http://schemas.microsoft.com/office/drawing/2014/main" id="{DA9CEAA7-8E89-4BCC-95AB-1A79AC7B5141}"/>
            </a:ext>
          </a:extLst>
        </xdr:cNvPr>
        <xdr:cNvCxnSpPr/>
      </xdr:nvCxnSpPr>
      <xdr:spPr>
        <a:xfrm flipH="1">
          <a:off x="7931727" y="25319182"/>
          <a:ext cx="7135091" cy="0"/>
        </a:xfrm>
        <a:prstGeom prst="straightConnector1">
          <a:avLst/>
        </a:prstGeom>
        <a:ln w="38100">
          <a:solidFill>
            <a:srgbClr val="0070C0"/>
          </a:solidFill>
          <a:tailEnd type="non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2372590</xdr:colOff>
      <xdr:row>50</xdr:row>
      <xdr:rowOff>138545</xdr:rowOff>
    </xdr:from>
    <xdr:to>
      <xdr:col>9</xdr:col>
      <xdr:colOff>0</xdr:colOff>
      <xdr:row>68</xdr:row>
      <xdr:rowOff>0</xdr:rowOff>
    </xdr:to>
    <xdr:cxnSp macro="">
      <xdr:nvCxnSpPr>
        <xdr:cNvPr id="91" name="直線矢印コネクタ 90">
          <a:extLst>
            <a:ext uri="{FF2B5EF4-FFF2-40B4-BE49-F238E27FC236}">
              <a16:creationId xmlns:a16="http://schemas.microsoft.com/office/drawing/2014/main" id="{80DEA310-833D-45AC-8D8E-5F8B06A46544}"/>
            </a:ext>
          </a:extLst>
        </xdr:cNvPr>
        <xdr:cNvCxnSpPr/>
      </xdr:nvCxnSpPr>
      <xdr:spPr>
        <a:xfrm flipH="1" flipV="1">
          <a:off x="4901045" y="20885727"/>
          <a:ext cx="3030682" cy="443345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0</xdr:colOff>
      <xdr:row>256</xdr:row>
      <xdr:rowOff>0</xdr:rowOff>
    </xdr:from>
    <xdr:to>
      <xdr:col>5</xdr:col>
      <xdr:colOff>0</xdr:colOff>
      <xdr:row>259</xdr:row>
      <xdr:rowOff>0</xdr:rowOff>
    </xdr:to>
    <xdr:cxnSp macro="">
      <xdr:nvCxnSpPr>
        <xdr:cNvPr id="72" name="直線矢印コネクタ 71">
          <a:extLst>
            <a:ext uri="{FF2B5EF4-FFF2-40B4-BE49-F238E27FC236}">
              <a16:creationId xmlns:a16="http://schemas.microsoft.com/office/drawing/2014/main" id="{04E64C5F-D061-40CC-8679-DDC140D8F04C}"/>
            </a:ext>
          </a:extLst>
        </xdr:cNvPr>
        <xdr:cNvCxnSpPr/>
      </xdr:nvCxnSpPr>
      <xdr:spPr>
        <a:xfrm flipV="1">
          <a:off x="1547813" y="69175313"/>
          <a:ext cx="0" cy="71437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1500187</xdr:colOff>
      <xdr:row>331</xdr:row>
      <xdr:rowOff>71435</xdr:rowOff>
    </xdr:from>
    <xdr:to>
      <xdr:col>14</xdr:col>
      <xdr:colOff>0</xdr:colOff>
      <xdr:row>339</xdr:row>
      <xdr:rowOff>23810</xdr:rowOff>
    </xdr:to>
    <xdr:cxnSp macro="">
      <xdr:nvCxnSpPr>
        <xdr:cNvPr id="103" name="直線矢印コネクタ 102">
          <a:extLst>
            <a:ext uri="{FF2B5EF4-FFF2-40B4-BE49-F238E27FC236}">
              <a16:creationId xmlns:a16="http://schemas.microsoft.com/office/drawing/2014/main" id="{AAF17627-F0B7-4A1D-B072-0BE259F96FD3}"/>
            </a:ext>
          </a:extLst>
        </xdr:cNvPr>
        <xdr:cNvCxnSpPr/>
      </xdr:nvCxnSpPr>
      <xdr:spPr>
        <a:xfrm flipH="1" flipV="1">
          <a:off x="4167187" y="87106123"/>
          <a:ext cx="11001376" cy="1857375"/>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57150</xdr:colOff>
      <xdr:row>72</xdr:row>
      <xdr:rowOff>0</xdr:rowOff>
    </xdr:from>
    <xdr:to>
      <xdr:col>25</xdr:col>
      <xdr:colOff>0</xdr:colOff>
      <xdr:row>76</xdr:row>
      <xdr:rowOff>219075</xdr:rowOff>
    </xdr:to>
    <xdr:sp macro="" textlink="">
      <xdr:nvSpPr>
        <xdr:cNvPr id="33" name="正方形/長方形 32">
          <a:extLst>
            <a:ext uri="{FF2B5EF4-FFF2-40B4-BE49-F238E27FC236}">
              <a16:creationId xmlns:a16="http://schemas.microsoft.com/office/drawing/2014/main" id="{BF341136-8B0E-4C42-AC12-3E639479BD86}"/>
            </a:ext>
          </a:extLst>
        </xdr:cNvPr>
        <xdr:cNvSpPr/>
      </xdr:nvSpPr>
      <xdr:spPr>
        <a:xfrm>
          <a:off x="15082838" y="26122313"/>
          <a:ext cx="2705100" cy="1433512"/>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rgbClr val="0070C0"/>
              </a:solidFill>
            </a:rPr>
            <a:t>未回答があると未回答数が表示されます</a:t>
          </a:r>
          <a:endParaRPr kumimoji="1" lang="en-US" altLang="ja-JP" sz="2000">
            <a:solidFill>
              <a:srgbClr val="0070C0"/>
            </a:solidFill>
          </a:endParaRPr>
        </a:p>
      </xdr:txBody>
    </xdr:sp>
    <xdr:clientData/>
  </xdr:twoCellAnchor>
  <xdr:twoCellAnchor>
    <xdr:from>
      <xdr:col>11</xdr:col>
      <xdr:colOff>119062</xdr:colOff>
      <xdr:row>73</xdr:row>
      <xdr:rowOff>216694</xdr:rowOff>
    </xdr:from>
    <xdr:to>
      <xdr:col>21</xdr:col>
      <xdr:colOff>57150</xdr:colOff>
      <xdr:row>76</xdr:row>
      <xdr:rowOff>214312</xdr:rowOff>
    </xdr:to>
    <xdr:cxnSp macro="">
      <xdr:nvCxnSpPr>
        <xdr:cNvPr id="34" name="直線矢印コネクタ 33">
          <a:extLst>
            <a:ext uri="{FF2B5EF4-FFF2-40B4-BE49-F238E27FC236}">
              <a16:creationId xmlns:a16="http://schemas.microsoft.com/office/drawing/2014/main" id="{C138AEFE-01F8-441B-9D73-E2E4C8E92DF6}"/>
            </a:ext>
          </a:extLst>
        </xdr:cNvPr>
        <xdr:cNvCxnSpPr>
          <a:cxnSpLocks/>
          <a:stCxn id="33" idx="1"/>
        </xdr:cNvCxnSpPr>
      </xdr:nvCxnSpPr>
      <xdr:spPr>
        <a:xfrm flipH="1">
          <a:off x="13073062" y="26839069"/>
          <a:ext cx="2009776" cy="711993"/>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681593</xdr:colOff>
      <xdr:row>373</xdr:row>
      <xdr:rowOff>0</xdr:rowOff>
    </xdr:from>
    <xdr:to>
      <xdr:col>25</xdr:col>
      <xdr:colOff>0</xdr:colOff>
      <xdr:row>382</xdr:row>
      <xdr:rowOff>0</xdr:rowOff>
    </xdr:to>
    <xdr:sp macro="" textlink="">
      <xdr:nvSpPr>
        <xdr:cNvPr id="71" name="正方形/長方形 70">
          <a:extLst>
            <a:ext uri="{FF2B5EF4-FFF2-40B4-BE49-F238E27FC236}">
              <a16:creationId xmlns:a16="http://schemas.microsoft.com/office/drawing/2014/main" id="{E0AB7932-2372-45AA-86C9-62886973C995}"/>
            </a:ext>
          </a:extLst>
        </xdr:cNvPr>
        <xdr:cNvSpPr/>
      </xdr:nvSpPr>
      <xdr:spPr>
        <a:xfrm>
          <a:off x="17088406" y="94821375"/>
          <a:ext cx="2771219" cy="2286000"/>
        </a:xfrm>
        <a:prstGeom prst="rect">
          <a:avLst/>
        </a:prstGeom>
        <a:solidFill>
          <a:sysClr val="window" lastClr="FFFFFF"/>
        </a:solid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ファイル名</a:t>
          </a:r>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保存用の名称が表示されます。この名称で</a:t>
          </a:r>
          <a:r>
            <a:rPr kumimoji="1" lang="en-US" altLang="ja-JP" sz="2000">
              <a:solidFill>
                <a:srgbClr val="0070C0"/>
              </a:solidFill>
              <a:effectLst/>
              <a:latin typeface="+mn-lt"/>
              <a:ea typeface="+mn-ea"/>
              <a:cs typeface="+mn-cs"/>
            </a:rPr>
            <a:t>PDF</a:t>
          </a:r>
          <a:r>
            <a:rPr kumimoji="1" lang="ja-JP" altLang="en-US" sz="2000">
              <a:solidFill>
                <a:srgbClr val="0070C0"/>
              </a:solidFill>
              <a:effectLst/>
              <a:latin typeface="+mn-lt"/>
              <a:ea typeface="+mn-ea"/>
              <a:cs typeface="+mn-cs"/>
            </a:rPr>
            <a:t>保存してください</a:t>
          </a:r>
          <a:endParaRPr kumimoji="1" lang="en-US" altLang="ja-JP" sz="2000">
            <a:solidFill>
              <a:srgbClr val="0070C0"/>
            </a:solidFill>
            <a:effectLst/>
            <a:latin typeface="+mn-lt"/>
            <a:ea typeface="+mn-ea"/>
            <a:cs typeface="+mn-cs"/>
          </a:endParaRPr>
        </a:p>
        <a:p>
          <a:endParaRPr kumimoji="1" lang="en-US" altLang="ja-JP" sz="2000">
            <a:solidFill>
              <a:srgbClr val="0070C0"/>
            </a:solidFill>
            <a:effectLst/>
            <a:latin typeface="+mn-lt"/>
            <a:ea typeface="+mn-ea"/>
            <a:cs typeface="+mn-cs"/>
          </a:endParaRPr>
        </a:p>
      </xdr:txBody>
    </xdr:sp>
    <xdr:clientData/>
  </xdr:twoCellAnchor>
  <xdr:twoCellAnchor>
    <xdr:from>
      <xdr:col>8</xdr:col>
      <xdr:colOff>166687</xdr:colOff>
      <xdr:row>377</xdr:row>
      <xdr:rowOff>0</xdr:rowOff>
    </xdr:from>
    <xdr:to>
      <xdr:col>14</xdr:col>
      <xdr:colOff>0</xdr:colOff>
      <xdr:row>378</xdr:row>
      <xdr:rowOff>166687</xdr:rowOff>
    </xdr:to>
    <xdr:cxnSp macro="">
      <xdr:nvCxnSpPr>
        <xdr:cNvPr id="73" name="直線矢印コネクタ 72">
          <a:extLst>
            <a:ext uri="{FF2B5EF4-FFF2-40B4-BE49-F238E27FC236}">
              <a16:creationId xmlns:a16="http://schemas.microsoft.com/office/drawing/2014/main" id="{B63014F2-5804-4E32-93F3-5249D7EC147E}"/>
            </a:ext>
          </a:extLst>
        </xdr:cNvPr>
        <xdr:cNvCxnSpPr/>
      </xdr:nvCxnSpPr>
      <xdr:spPr>
        <a:xfrm flipH="1">
          <a:off x="7524750" y="99393375"/>
          <a:ext cx="7643813" cy="404812"/>
        </a:xfrm>
        <a:prstGeom prst="straightConnector1">
          <a:avLst/>
        </a:prstGeom>
        <a:ln w="38100">
          <a:solidFill>
            <a:srgbClr val="0070C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95246</xdr:colOff>
      <xdr:row>383</xdr:row>
      <xdr:rowOff>71436</xdr:rowOff>
    </xdr:from>
    <xdr:to>
      <xdr:col>25</xdr:col>
      <xdr:colOff>0</xdr:colOff>
      <xdr:row>384</xdr:row>
      <xdr:rowOff>571498</xdr:rowOff>
    </xdr:to>
    <xdr:sp macro="" textlink="">
      <xdr:nvSpPr>
        <xdr:cNvPr id="22" name="正方形/長方形 21">
          <a:hlinkClick xmlns:r="http://schemas.openxmlformats.org/officeDocument/2006/relationships" r:id="rId13"/>
          <a:extLst>
            <a:ext uri="{FF2B5EF4-FFF2-40B4-BE49-F238E27FC236}">
              <a16:creationId xmlns:a16="http://schemas.microsoft.com/office/drawing/2014/main" id="{8A96A8BB-F146-47D7-A20A-26F70EB9896A}"/>
            </a:ext>
          </a:extLst>
        </xdr:cNvPr>
        <xdr:cNvSpPr/>
      </xdr:nvSpPr>
      <xdr:spPr>
        <a:xfrm>
          <a:off x="13882684" y="97107374"/>
          <a:ext cx="4048129" cy="881062"/>
        </a:xfrm>
        <a:prstGeom prst="rect">
          <a:avLst/>
        </a:prstGeom>
        <a:solidFill>
          <a:schemeClr val="accent1"/>
        </a:solidFill>
        <a:ln w="19050">
          <a:solidFill>
            <a:schemeClr val="accent1">
              <a:lumMod val="20000"/>
              <a:lumOff val="80000"/>
            </a:schemeClr>
          </a:solidFill>
        </a:ln>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b="1"/>
            <a:t>【</a:t>
          </a:r>
          <a:r>
            <a:rPr kumimoji="1" lang="ja-JP" altLang="en-US" sz="1800" b="1"/>
            <a:t>①基本事項</a:t>
          </a:r>
          <a:r>
            <a:rPr kumimoji="1" lang="en-US" altLang="ja-JP" sz="1800" b="1"/>
            <a:t>】</a:t>
          </a:r>
          <a:r>
            <a:rPr kumimoji="1" lang="ja-JP" altLang="en-US" sz="1800" b="1"/>
            <a:t>にすすむ　</a:t>
          </a:r>
          <a:r>
            <a:rPr kumimoji="1" lang="ja-JP" altLang="en-US" sz="2400" b="1"/>
            <a:t>▶</a:t>
          </a:r>
          <a:endParaRPr kumimoji="1" lang="en-US" altLang="ja-JP" sz="2400" b="1"/>
        </a:p>
      </xdr:txBody>
    </xdr:sp>
    <xdr:clientData/>
  </xdr:twoCellAnchor>
  <xdr:twoCellAnchor>
    <xdr:from>
      <xdr:col>14</xdr:col>
      <xdr:colOff>0</xdr:colOff>
      <xdr:row>243</xdr:row>
      <xdr:rowOff>71437</xdr:rowOff>
    </xdr:from>
    <xdr:to>
      <xdr:col>25</xdr:col>
      <xdr:colOff>0</xdr:colOff>
      <xdr:row>250</xdr:row>
      <xdr:rowOff>0</xdr:rowOff>
    </xdr:to>
    <xdr:sp macro="" textlink="">
      <xdr:nvSpPr>
        <xdr:cNvPr id="76" name="正方形/長方形 75">
          <a:extLst>
            <a:ext uri="{FF2B5EF4-FFF2-40B4-BE49-F238E27FC236}">
              <a16:creationId xmlns:a16="http://schemas.microsoft.com/office/drawing/2014/main" id="{9A36D926-FBD1-4D27-A787-E30F2535B450}"/>
            </a:ext>
          </a:extLst>
        </xdr:cNvPr>
        <xdr:cNvSpPr/>
      </xdr:nvSpPr>
      <xdr:spPr>
        <a:xfrm>
          <a:off x="15168563" y="66151125"/>
          <a:ext cx="2762250" cy="1595438"/>
        </a:xfrm>
        <a:prstGeom prst="rect">
          <a:avLst/>
        </a:prstGeom>
        <a:solidFill>
          <a:sysClr val="window" lastClr="FFFFFF"/>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2000">
              <a:solidFill>
                <a:srgbClr val="0070C0"/>
              </a:solidFill>
              <a:effectLst/>
              <a:latin typeface="+mn-lt"/>
              <a:ea typeface="+mn-ea"/>
              <a:cs typeface="+mn-cs"/>
            </a:rPr>
            <a:t>未回答がある場合</a:t>
          </a:r>
          <a:endParaRPr kumimoji="1" lang="en-US" altLang="ja-JP" sz="2000">
            <a:solidFill>
              <a:srgbClr val="0070C0"/>
            </a:solidFill>
            <a:effectLst/>
            <a:latin typeface="+mn-lt"/>
            <a:ea typeface="+mn-ea"/>
            <a:cs typeface="+mn-cs"/>
          </a:endParaRPr>
        </a:p>
        <a:p>
          <a:r>
            <a:rPr kumimoji="1" lang="ja-JP" altLang="en-US" sz="2000">
              <a:solidFill>
                <a:srgbClr val="0070C0"/>
              </a:solidFill>
              <a:effectLst/>
              <a:latin typeface="+mn-lt"/>
              <a:ea typeface="+mn-ea"/>
              <a:cs typeface="+mn-cs"/>
            </a:rPr>
            <a:t>未回答個所数が表示されます。</a:t>
          </a:r>
          <a:endParaRPr lang="ja-JP" altLang="ja-JP" sz="2000">
            <a:solidFill>
              <a:srgbClr val="0070C0"/>
            </a:solidFill>
            <a:effectLst/>
          </a:endParaRPr>
        </a:p>
      </xdr:txBody>
    </xdr:sp>
    <xdr:clientData/>
  </xdr:twoCellAnchor>
  <xdr:twoCellAnchor>
    <xdr:from>
      <xdr:col>10</xdr:col>
      <xdr:colOff>2309812</xdr:colOff>
      <xdr:row>244</xdr:row>
      <xdr:rowOff>119062</xdr:rowOff>
    </xdr:from>
    <xdr:to>
      <xdr:col>14</xdr:col>
      <xdr:colOff>0</xdr:colOff>
      <xdr:row>246</xdr:row>
      <xdr:rowOff>154781</xdr:rowOff>
    </xdr:to>
    <xdr:cxnSp macro="">
      <xdr:nvCxnSpPr>
        <xdr:cNvPr id="77" name="直線矢印コネクタ 76">
          <a:extLst>
            <a:ext uri="{FF2B5EF4-FFF2-40B4-BE49-F238E27FC236}">
              <a16:creationId xmlns:a16="http://schemas.microsoft.com/office/drawing/2014/main" id="{DA41160C-CEFE-4903-B93B-C1041FA0A090}"/>
            </a:ext>
          </a:extLst>
        </xdr:cNvPr>
        <xdr:cNvCxnSpPr>
          <a:cxnSpLocks/>
          <a:stCxn id="76" idx="1"/>
        </xdr:cNvCxnSpPr>
      </xdr:nvCxnSpPr>
      <xdr:spPr>
        <a:xfrm flipH="1" flipV="1">
          <a:off x="11549062" y="66436875"/>
          <a:ext cx="3619501" cy="511969"/>
        </a:xfrm>
        <a:prstGeom prst="straightConnector1">
          <a:avLst/>
        </a:prstGeom>
        <a:ln w="38100">
          <a:solidFill>
            <a:srgbClr val="FF0000"/>
          </a:solidFill>
          <a:tailEnd type="triangle" w="lg" len="lg"/>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278</xdr:row>
      <xdr:rowOff>122463</xdr:rowOff>
    </xdr:from>
    <xdr:to>
      <xdr:col>12</xdr:col>
      <xdr:colOff>0</xdr:colOff>
      <xdr:row>279</xdr:row>
      <xdr:rowOff>370941</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F2C1B64F-1881-37D1-8DA9-279E835103DB}"/>
            </a:ext>
          </a:extLst>
        </xdr:cNvPr>
        <xdr:cNvSpPr/>
      </xdr:nvSpPr>
      <xdr:spPr>
        <a:xfrm>
          <a:off x="12913179" y="65504784"/>
          <a:ext cx="680357" cy="54783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278</xdr:row>
      <xdr:rowOff>122463</xdr:rowOff>
    </xdr:from>
    <xdr:to>
      <xdr:col>13</xdr:col>
      <xdr:colOff>1</xdr:colOff>
      <xdr:row>279</xdr:row>
      <xdr:rowOff>361416</xdr:rowOff>
    </xdr:to>
    <xdr:sp macro="" textlink="">
      <xdr:nvSpPr>
        <xdr:cNvPr id="5" name="正方形/長方形 4">
          <a:hlinkClick xmlns:r="http://schemas.openxmlformats.org/officeDocument/2006/relationships" r:id="rId2"/>
          <a:extLst>
            <a:ext uri="{FF2B5EF4-FFF2-40B4-BE49-F238E27FC236}">
              <a16:creationId xmlns:a16="http://schemas.microsoft.com/office/drawing/2014/main" id="{3ABD11E0-A3EB-48D1-8416-D097AEEF518B}"/>
            </a:ext>
          </a:extLst>
        </xdr:cNvPr>
        <xdr:cNvSpPr/>
      </xdr:nvSpPr>
      <xdr:spPr>
        <a:xfrm>
          <a:off x="13593536" y="65504784"/>
          <a:ext cx="680358" cy="53831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62</xdr:row>
      <xdr:rowOff>0</xdr:rowOff>
    </xdr:from>
    <xdr:to>
      <xdr:col>7</xdr:col>
      <xdr:colOff>0</xdr:colOff>
      <xdr:row>63</xdr:row>
      <xdr:rowOff>0</xdr:rowOff>
    </xdr:to>
    <xdr:sp macro="" textlink="">
      <xdr:nvSpPr>
        <xdr:cNvPr id="2" name="正方形/長方形 1">
          <a:hlinkClick xmlns:r="http://schemas.openxmlformats.org/officeDocument/2006/relationships" r:id="rId3"/>
          <a:extLst>
            <a:ext uri="{FF2B5EF4-FFF2-40B4-BE49-F238E27FC236}">
              <a16:creationId xmlns:a16="http://schemas.microsoft.com/office/drawing/2014/main" id="{B9664A8C-C6A5-8970-D194-F49CAA91037D}"/>
            </a:ext>
          </a:extLst>
        </xdr:cNvPr>
        <xdr:cNvSpPr/>
      </xdr:nvSpPr>
      <xdr:spPr>
        <a:xfrm>
          <a:off x="2476500" y="17879786"/>
          <a:ext cx="4014107" cy="2449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74</xdr:row>
      <xdr:rowOff>0</xdr:rowOff>
    </xdr:from>
    <xdr:to>
      <xdr:col>7</xdr:col>
      <xdr:colOff>0</xdr:colOff>
      <xdr:row>75</xdr:row>
      <xdr:rowOff>0</xdr:rowOff>
    </xdr:to>
    <xdr:sp macro="" textlink="">
      <xdr:nvSpPr>
        <xdr:cNvPr id="3" name="正方形/長方形 2">
          <a:hlinkClick xmlns:r="http://schemas.openxmlformats.org/officeDocument/2006/relationships" r:id="rId4"/>
          <a:extLst>
            <a:ext uri="{FF2B5EF4-FFF2-40B4-BE49-F238E27FC236}">
              <a16:creationId xmlns:a16="http://schemas.microsoft.com/office/drawing/2014/main" id="{81D0C105-9986-42DC-887D-E88539D96876}"/>
            </a:ext>
          </a:extLst>
        </xdr:cNvPr>
        <xdr:cNvSpPr/>
      </xdr:nvSpPr>
      <xdr:spPr>
        <a:xfrm>
          <a:off x="2476500" y="20941393"/>
          <a:ext cx="4014107" cy="2449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0</xdr:colOff>
      <xdr:row>0</xdr:row>
      <xdr:rowOff>0</xdr:rowOff>
    </xdr:from>
    <xdr:to>
      <xdr:col>17</xdr:col>
      <xdr:colOff>0</xdr:colOff>
      <xdr:row>3</xdr:row>
      <xdr:rowOff>0</xdr:rowOff>
    </xdr:to>
    <xdr:sp macro="" textlink="">
      <xdr:nvSpPr>
        <xdr:cNvPr id="2" name="正方形/長方形 1">
          <a:extLst>
            <a:ext uri="{FF2B5EF4-FFF2-40B4-BE49-F238E27FC236}">
              <a16:creationId xmlns:a16="http://schemas.microsoft.com/office/drawing/2014/main" id="{39D3CEEC-2F75-DB4F-A025-B74342E17C93}"/>
            </a:ext>
          </a:extLst>
        </xdr:cNvPr>
        <xdr:cNvSpPr/>
      </xdr:nvSpPr>
      <xdr:spPr>
        <a:xfrm>
          <a:off x="20710071" y="0"/>
          <a:ext cx="1197429" cy="1768929"/>
        </a:xfrm>
        <a:prstGeom prst="rect">
          <a:avLst/>
        </a:prstGeom>
        <a:noFill/>
        <a:ln w="571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0</xdr:colOff>
      <xdr:row>6</xdr:row>
      <xdr:rowOff>0</xdr:rowOff>
    </xdr:from>
    <xdr:to>
      <xdr:col>70</xdr:col>
      <xdr:colOff>0</xdr:colOff>
      <xdr:row>7</xdr:row>
      <xdr:rowOff>0</xdr:rowOff>
    </xdr:to>
    <xdr:sp macro="" textlink="">
      <xdr:nvSpPr>
        <xdr:cNvPr id="3" name="正方形/長方形 2">
          <a:extLst>
            <a:ext uri="{FF2B5EF4-FFF2-40B4-BE49-F238E27FC236}">
              <a16:creationId xmlns:a16="http://schemas.microsoft.com/office/drawing/2014/main" id="{4BD8B17C-A30A-2D3A-4292-7FF9CC029A7A}"/>
            </a:ext>
          </a:extLst>
        </xdr:cNvPr>
        <xdr:cNvSpPr/>
      </xdr:nvSpPr>
      <xdr:spPr>
        <a:xfrm>
          <a:off x="22587857" y="2952750"/>
          <a:ext cx="14559643" cy="326571"/>
        </a:xfrm>
        <a:prstGeom prst="rect">
          <a:avLst/>
        </a:prstGeom>
        <a:noFill/>
        <a:ln w="38100">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0</xdr:row>
      <xdr:rowOff>884465</xdr:rowOff>
    </xdr:from>
    <xdr:to>
      <xdr:col>18</xdr:col>
      <xdr:colOff>0</xdr:colOff>
      <xdr:row>6</xdr:row>
      <xdr:rowOff>163286</xdr:rowOff>
    </xdr:to>
    <xdr:cxnSp macro="">
      <xdr:nvCxnSpPr>
        <xdr:cNvPr id="5" name="コネクタ: カギ線 4">
          <a:extLst>
            <a:ext uri="{FF2B5EF4-FFF2-40B4-BE49-F238E27FC236}">
              <a16:creationId xmlns:a16="http://schemas.microsoft.com/office/drawing/2014/main" id="{1567ADD1-AB72-2188-31C7-41105DF77A68}"/>
            </a:ext>
          </a:extLst>
        </xdr:cNvPr>
        <xdr:cNvCxnSpPr>
          <a:stCxn id="2" idx="3"/>
          <a:endCxn id="3" idx="1"/>
        </xdr:cNvCxnSpPr>
      </xdr:nvCxnSpPr>
      <xdr:spPr>
        <a:xfrm>
          <a:off x="21907500" y="884465"/>
          <a:ext cx="680357" cy="2231571"/>
        </a:xfrm>
        <a:prstGeom prst="bentConnector3">
          <a:avLst>
            <a:gd name="adj1" fmla="val 50000"/>
          </a:avLst>
        </a:prstGeom>
        <a:ln w="28575">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4</xdr:col>
      <xdr:colOff>1</xdr:colOff>
      <xdr:row>9</xdr:row>
      <xdr:rowOff>1</xdr:rowOff>
    </xdr:from>
    <xdr:to>
      <xdr:col>5</xdr:col>
      <xdr:colOff>0</xdr:colOff>
      <xdr:row>17</xdr:row>
      <xdr:rowOff>1</xdr:rowOff>
    </xdr:to>
    <xdr:sp macro="" textlink="">
      <xdr:nvSpPr>
        <xdr:cNvPr id="4" name="正方形/長方形 3">
          <a:extLst>
            <a:ext uri="{FF2B5EF4-FFF2-40B4-BE49-F238E27FC236}">
              <a16:creationId xmlns:a16="http://schemas.microsoft.com/office/drawing/2014/main" id="{1BD69B05-D529-48AA-9598-78D9DFCDED5B}"/>
            </a:ext>
          </a:extLst>
        </xdr:cNvPr>
        <xdr:cNvSpPr/>
      </xdr:nvSpPr>
      <xdr:spPr>
        <a:xfrm>
          <a:off x="3878037" y="4027715"/>
          <a:ext cx="1292677" cy="2068286"/>
        </a:xfrm>
        <a:prstGeom prst="rect">
          <a:avLst/>
        </a:prstGeom>
        <a:noFill/>
        <a:ln w="25400">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18</xdr:row>
      <xdr:rowOff>-1</xdr:rowOff>
    </xdr:from>
    <xdr:to>
      <xdr:col>3</xdr:col>
      <xdr:colOff>0</xdr:colOff>
      <xdr:row>51</xdr:row>
      <xdr:rowOff>244928</xdr:rowOff>
    </xdr:to>
    <xdr:sp macro="" textlink="">
      <xdr:nvSpPr>
        <xdr:cNvPr id="6" name="正方形/長方形 5">
          <a:extLst>
            <a:ext uri="{FF2B5EF4-FFF2-40B4-BE49-F238E27FC236}">
              <a16:creationId xmlns:a16="http://schemas.microsoft.com/office/drawing/2014/main" id="{B4D70B15-979B-4C35-8D5D-27525F663774}"/>
            </a:ext>
          </a:extLst>
        </xdr:cNvPr>
        <xdr:cNvSpPr/>
      </xdr:nvSpPr>
      <xdr:spPr>
        <a:xfrm>
          <a:off x="1292679" y="6340928"/>
          <a:ext cx="1292678" cy="8803821"/>
        </a:xfrm>
        <a:prstGeom prst="rect">
          <a:avLst/>
        </a:prstGeom>
        <a:noFill/>
        <a:ln w="25400">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6</xdr:row>
      <xdr:rowOff>1</xdr:rowOff>
    </xdr:from>
    <xdr:to>
      <xdr:col>3</xdr:col>
      <xdr:colOff>0</xdr:colOff>
      <xdr:row>7</xdr:row>
      <xdr:rowOff>0</xdr:rowOff>
    </xdr:to>
    <xdr:sp macro="" textlink="">
      <xdr:nvSpPr>
        <xdr:cNvPr id="7" name="正方形/長方形 6">
          <a:extLst>
            <a:ext uri="{FF2B5EF4-FFF2-40B4-BE49-F238E27FC236}">
              <a16:creationId xmlns:a16="http://schemas.microsoft.com/office/drawing/2014/main" id="{6DE0D98C-A1F6-48F6-8548-BD894DFF22F9}"/>
            </a:ext>
          </a:extLst>
        </xdr:cNvPr>
        <xdr:cNvSpPr/>
      </xdr:nvSpPr>
      <xdr:spPr>
        <a:xfrm>
          <a:off x="1292679" y="2952751"/>
          <a:ext cx="1292678" cy="326570"/>
        </a:xfrm>
        <a:prstGeom prst="rect">
          <a:avLst/>
        </a:prstGeom>
        <a:noFill/>
        <a:ln w="25400">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646338</xdr:colOff>
      <xdr:row>6</xdr:row>
      <xdr:rowOff>163287</xdr:rowOff>
    </xdr:from>
    <xdr:to>
      <xdr:col>2</xdr:col>
      <xdr:colOff>1292677</xdr:colOff>
      <xdr:row>18</xdr:row>
      <xdr:rowOff>0</xdr:rowOff>
    </xdr:to>
    <xdr:cxnSp macro="">
      <xdr:nvCxnSpPr>
        <xdr:cNvPr id="8" name="コネクタ: カギ線 7">
          <a:extLst>
            <a:ext uri="{FF2B5EF4-FFF2-40B4-BE49-F238E27FC236}">
              <a16:creationId xmlns:a16="http://schemas.microsoft.com/office/drawing/2014/main" id="{FDC74247-1C0B-4724-845F-686BEF7F3544}"/>
            </a:ext>
          </a:extLst>
        </xdr:cNvPr>
        <xdr:cNvCxnSpPr>
          <a:stCxn id="6" idx="0"/>
          <a:endCxn id="7" idx="3"/>
        </xdr:cNvCxnSpPr>
      </xdr:nvCxnSpPr>
      <xdr:spPr>
        <a:xfrm rot="5400000" flipH="1" flipV="1">
          <a:off x="649741" y="4405313"/>
          <a:ext cx="3224892" cy="646339"/>
        </a:xfrm>
        <a:prstGeom prst="bentConnector4">
          <a:avLst>
            <a:gd name="adj1" fmla="val 4430"/>
            <a:gd name="adj2" fmla="val 135368"/>
          </a:avLst>
        </a:prstGeom>
        <a:ln w="25400">
          <a:solidFill>
            <a:srgbClr val="0070C0"/>
          </a:solidFill>
          <a:prstDash val="sysDot"/>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0</xdr:colOff>
      <xdr:row>4</xdr:row>
      <xdr:rowOff>244927</xdr:rowOff>
    </xdr:from>
    <xdr:to>
      <xdr:col>3</xdr:col>
      <xdr:colOff>0</xdr:colOff>
      <xdr:row>5</xdr:row>
      <xdr:rowOff>235402</xdr:rowOff>
    </xdr:to>
    <xdr:sp macro="" textlink="">
      <xdr:nvSpPr>
        <xdr:cNvPr id="12" name="正方形/長方形 11">
          <a:extLst>
            <a:ext uri="{FF2B5EF4-FFF2-40B4-BE49-F238E27FC236}">
              <a16:creationId xmlns:a16="http://schemas.microsoft.com/office/drawing/2014/main" id="{385158D7-8E7C-45EC-BE62-667592A81F80}"/>
            </a:ext>
          </a:extLst>
        </xdr:cNvPr>
        <xdr:cNvSpPr/>
      </xdr:nvSpPr>
      <xdr:spPr>
        <a:xfrm>
          <a:off x="1292679" y="2707820"/>
          <a:ext cx="1292678" cy="235403"/>
        </a:xfrm>
        <a:prstGeom prst="rect">
          <a:avLst/>
        </a:prstGeom>
        <a:noFill/>
        <a:ln w="25400">
          <a:solidFill>
            <a:schemeClr val="accent4"/>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0</xdr:colOff>
      <xdr:row>5</xdr:row>
      <xdr:rowOff>112939</xdr:rowOff>
    </xdr:from>
    <xdr:to>
      <xdr:col>4</xdr:col>
      <xdr:colOff>1</xdr:colOff>
      <xdr:row>13</xdr:row>
      <xdr:rowOff>54430</xdr:rowOff>
    </xdr:to>
    <xdr:cxnSp macro="">
      <xdr:nvCxnSpPr>
        <xdr:cNvPr id="13" name="コネクタ: カギ線 12">
          <a:extLst>
            <a:ext uri="{FF2B5EF4-FFF2-40B4-BE49-F238E27FC236}">
              <a16:creationId xmlns:a16="http://schemas.microsoft.com/office/drawing/2014/main" id="{5D4AA021-273C-4427-8955-29999B1B48D0}"/>
            </a:ext>
          </a:extLst>
        </xdr:cNvPr>
        <xdr:cNvCxnSpPr>
          <a:stCxn id="4" idx="1"/>
          <a:endCxn id="12" idx="3"/>
        </xdr:cNvCxnSpPr>
      </xdr:nvCxnSpPr>
      <xdr:spPr>
        <a:xfrm rot="10800000">
          <a:off x="2585357" y="2820760"/>
          <a:ext cx="1292680" cy="2241099"/>
        </a:xfrm>
        <a:prstGeom prst="bentConnector3">
          <a:avLst>
            <a:gd name="adj1" fmla="val 13158"/>
          </a:avLst>
        </a:prstGeom>
        <a:ln w="25400">
          <a:solidFill>
            <a:srgbClr val="0070C0"/>
          </a:solidFill>
          <a:prstDash val="sysDot"/>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xdr:colOff>
      <xdr:row>3</xdr:row>
      <xdr:rowOff>1</xdr:rowOff>
    </xdr:from>
    <xdr:to>
      <xdr:col>3</xdr:col>
      <xdr:colOff>0</xdr:colOff>
      <xdr:row>4</xdr:row>
      <xdr:rowOff>1</xdr:rowOff>
    </xdr:to>
    <xdr:sp macro="" textlink="">
      <xdr:nvSpPr>
        <xdr:cNvPr id="19" name="正方形/長方形 18">
          <a:extLst>
            <a:ext uri="{FF2B5EF4-FFF2-40B4-BE49-F238E27FC236}">
              <a16:creationId xmlns:a16="http://schemas.microsoft.com/office/drawing/2014/main" id="{240FA9B4-8F7A-4F67-AACC-F8CDBD2CA219}"/>
            </a:ext>
          </a:extLst>
        </xdr:cNvPr>
        <xdr:cNvSpPr/>
      </xdr:nvSpPr>
      <xdr:spPr>
        <a:xfrm>
          <a:off x="1292680" y="1768930"/>
          <a:ext cx="1292677" cy="693964"/>
        </a:xfrm>
        <a:prstGeom prst="rect">
          <a:avLst/>
        </a:prstGeom>
        <a:noFill/>
        <a:ln w="254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646340</xdr:colOff>
      <xdr:row>1</xdr:row>
      <xdr:rowOff>54431</xdr:rowOff>
    </xdr:from>
    <xdr:to>
      <xdr:col>15</xdr:col>
      <xdr:colOff>680356</xdr:colOff>
      <xdr:row>3</xdr:row>
      <xdr:rowOff>1</xdr:rowOff>
    </xdr:to>
    <xdr:cxnSp macro="">
      <xdr:nvCxnSpPr>
        <xdr:cNvPr id="20" name="コネクタ: カギ線 19">
          <a:extLst>
            <a:ext uri="{FF2B5EF4-FFF2-40B4-BE49-F238E27FC236}">
              <a16:creationId xmlns:a16="http://schemas.microsoft.com/office/drawing/2014/main" id="{FBF28A7F-9E7A-47D7-B9C2-D2BE96551FBD}"/>
            </a:ext>
          </a:extLst>
        </xdr:cNvPr>
        <xdr:cNvCxnSpPr>
          <a:stCxn id="19" idx="0"/>
        </xdr:cNvCxnSpPr>
      </xdr:nvCxnSpPr>
      <xdr:spPr>
        <a:xfrm rot="5400000" flipH="1" flipV="1">
          <a:off x="10766652" y="-7494131"/>
          <a:ext cx="435428" cy="18090694"/>
        </a:xfrm>
        <a:prstGeom prst="bentConnector2">
          <a:avLst/>
        </a:prstGeom>
        <a:ln w="28575">
          <a:prstDash val="sysDot"/>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4</xdr:col>
      <xdr:colOff>1</xdr:colOff>
      <xdr:row>3</xdr:row>
      <xdr:rowOff>0</xdr:rowOff>
    </xdr:from>
    <xdr:to>
      <xdr:col>5</xdr:col>
      <xdr:colOff>1</xdr:colOff>
      <xdr:row>9</xdr:row>
      <xdr:rowOff>0</xdr:rowOff>
    </xdr:to>
    <xdr:sp macro="" textlink="">
      <xdr:nvSpPr>
        <xdr:cNvPr id="31" name="正方形/長方形 30">
          <a:extLst>
            <a:ext uri="{FF2B5EF4-FFF2-40B4-BE49-F238E27FC236}">
              <a16:creationId xmlns:a16="http://schemas.microsoft.com/office/drawing/2014/main" id="{56514B9E-6097-4249-9374-0E58C6B485A7}"/>
            </a:ext>
          </a:extLst>
        </xdr:cNvPr>
        <xdr:cNvSpPr/>
      </xdr:nvSpPr>
      <xdr:spPr>
        <a:xfrm>
          <a:off x="3878037" y="1768929"/>
          <a:ext cx="1292678" cy="2258785"/>
        </a:xfrm>
        <a:prstGeom prst="rect">
          <a:avLst/>
        </a:prstGeom>
        <a:noFill/>
        <a:ln w="3175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xdr:colOff>
      <xdr:row>0</xdr:row>
      <xdr:rowOff>639536</xdr:rowOff>
    </xdr:from>
    <xdr:to>
      <xdr:col>4</xdr:col>
      <xdr:colOff>646341</xdr:colOff>
      <xdr:row>3</xdr:row>
      <xdr:rowOff>0</xdr:rowOff>
    </xdr:to>
    <xdr:cxnSp macro="">
      <xdr:nvCxnSpPr>
        <xdr:cNvPr id="33" name="コネクタ: カギ線 32">
          <a:extLst>
            <a:ext uri="{FF2B5EF4-FFF2-40B4-BE49-F238E27FC236}">
              <a16:creationId xmlns:a16="http://schemas.microsoft.com/office/drawing/2014/main" id="{BF4919DD-4C93-44FD-A406-04684354C0D5}"/>
            </a:ext>
          </a:extLst>
        </xdr:cNvPr>
        <xdr:cNvCxnSpPr>
          <a:stCxn id="31" idx="0"/>
          <a:endCxn id="36" idx="3"/>
        </xdr:cNvCxnSpPr>
      </xdr:nvCxnSpPr>
      <xdr:spPr>
        <a:xfrm rot="16200000" flipV="1">
          <a:off x="2990171" y="234723"/>
          <a:ext cx="1129393" cy="1939019"/>
        </a:xfrm>
        <a:prstGeom prst="bentConnector2">
          <a:avLst/>
        </a:prstGeom>
        <a:ln w="28575">
          <a:solidFill>
            <a:schemeClr val="accent6"/>
          </a:solidFill>
          <a:prstDash val="sysDot"/>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0</xdr:col>
      <xdr:colOff>0</xdr:colOff>
      <xdr:row>0</xdr:row>
      <xdr:rowOff>1</xdr:rowOff>
    </xdr:from>
    <xdr:to>
      <xdr:col>3</xdr:col>
      <xdr:colOff>0</xdr:colOff>
      <xdr:row>1</xdr:row>
      <xdr:rowOff>0</xdr:rowOff>
    </xdr:to>
    <xdr:sp macro="" textlink="">
      <xdr:nvSpPr>
        <xdr:cNvPr id="36" name="正方形/長方形 35">
          <a:extLst>
            <a:ext uri="{FF2B5EF4-FFF2-40B4-BE49-F238E27FC236}">
              <a16:creationId xmlns:a16="http://schemas.microsoft.com/office/drawing/2014/main" id="{ABA1F778-D138-4BEA-8167-E6B49F976AEB}"/>
            </a:ext>
          </a:extLst>
        </xdr:cNvPr>
        <xdr:cNvSpPr/>
      </xdr:nvSpPr>
      <xdr:spPr>
        <a:xfrm>
          <a:off x="0" y="1"/>
          <a:ext cx="2585357" cy="1279070"/>
        </a:xfrm>
        <a:prstGeom prst="rect">
          <a:avLst/>
        </a:prstGeom>
        <a:noFill/>
        <a:ln w="31750">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1738308</xdr:colOff>
      <xdr:row>242</xdr:row>
      <xdr:rowOff>206385</xdr:rowOff>
    </xdr:from>
    <xdr:to>
      <xdr:col>12</xdr:col>
      <xdr:colOff>4349747</xdr:colOff>
      <xdr:row>242</xdr:row>
      <xdr:rowOff>3771456</xdr:rowOff>
    </xdr:to>
    <xdr:sp macro="" textlink="">
      <xdr:nvSpPr>
        <xdr:cNvPr id="2" name="四角形: 角を丸くする 1">
          <a:extLst>
            <a:ext uri="{FF2B5EF4-FFF2-40B4-BE49-F238E27FC236}">
              <a16:creationId xmlns:a16="http://schemas.microsoft.com/office/drawing/2014/main" id="{7272C6FD-5202-4D64-97F5-D00DF7306E7E}"/>
            </a:ext>
          </a:extLst>
        </xdr:cNvPr>
        <xdr:cNvSpPr/>
      </xdr:nvSpPr>
      <xdr:spPr>
        <a:xfrm>
          <a:off x="8234358" y="51403260"/>
          <a:ext cx="677864" cy="31296"/>
        </a:xfrm>
        <a:prstGeom prst="roundRect">
          <a:avLst>
            <a:gd name="adj" fmla="val 2418"/>
          </a:avLst>
        </a:prstGeom>
        <a:solidFill>
          <a:srgbClr val="FFFFCC"/>
        </a:solidFill>
        <a:ln>
          <a:no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269</xdr:row>
      <xdr:rowOff>198782</xdr:rowOff>
    </xdr:from>
    <xdr:to>
      <xdr:col>12</xdr:col>
      <xdr:colOff>3944218</xdr:colOff>
      <xdr:row>271</xdr:row>
      <xdr:rowOff>0</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8A2A5313-75D2-450F-AC93-0B7977AA8513}"/>
            </a:ext>
          </a:extLst>
        </xdr:cNvPr>
        <xdr:cNvSpPr/>
      </xdr:nvSpPr>
      <xdr:spPr>
        <a:xfrm>
          <a:off x="6886575" y="97706207"/>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45905</xdr:colOff>
      <xdr:row>23</xdr:row>
      <xdr:rowOff>771260</xdr:rowOff>
    </xdr:from>
    <xdr:to>
      <xdr:col>11</xdr:col>
      <xdr:colOff>1593905</xdr:colOff>
      <xdr:row>23</xdr:row>
      <xdr:rowOff>771260</xdr:rowOff>
    </xdr:to>
    <xdr:sp macro="" textlink="">
      <xdr:nvSpPr>
        <xdr:cNvPr id="4" name="正方形/長方形 3">
          <a:hlinkClick xmlns:r="http://schemas.openxmlformats.org/officeDocument/2006/relationships" r:id="rId2"/>
          <a:extLst>
            <a:ext uri="{FF2B5EF4-FFF2-40B4-BE49-F238E27FC236}">
              <a16:creationId xmlns:a16="http://schemas.microsoft.com/office/drawing/2014/main" id="{F97127DC-D60F-4925-978D-AB11BCC60008}"/>
            </a:ext>
          </a:extLst>
        </xdr:cNvPr>
        <xdr:cNvSpPr/>
      </xdr:nvSpPr>
      <xdr:spPr>
        <a:xfrm>
          <a:off x="965275" y="8026825"/>
          <a:ext cx="154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2418764</xdr:colOff>
      <xdr:row>23</xdr:row>
      <xdr:rowOff>571504</xdr:rowOff>
    </xdr:from>
    <xdr:to>
      <xdr:col>12</xdr:col>
      <xdr:colOff>4362764</xdr:colOff>
      <xdr:row>23</xdr:row>
      <xdr:rowOff>571504</xdr:rowOff>
    </xdr:to>
    <xdr:sp macro="" textlink="">
      <xdr:nvSpPr>
        <xdr:cNvPr id="5" name="正方形/長方形 4">
          <a:hlinkClick xmlns:r="http://schemas.openxmlformats.org/officeDocument/2006/relationships" r:id="rId2"/>
          <a:extLst>
            <a:ext uri="{FF2B5EF4-FFF2-40B4-BE49-F238E27FC236}">
              <a16:creationId xmlns:a16="http://schemas.microsoft.com/office/drawing/2014/main" id="{D590584E-0DB0-4D46-A3D4-45A7FFEC9D8F}"/>
            </a:ext>
          </a:extLst>
        </xdr:cNvPr>
        <xdr:cNvSpPr/>
      </xdr:nvSpPr>
      <xdr:spPr>
        <a:xfrm>
          <a:off x="11496503" y="7454352"/>
          <a:ext cx="194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82826</xdr:colOff>
      <xdr:row>30</xdr:row>
      <xdr:rowOff>828260</xdr:rowOff>
    </xdr:from>
    <xdr:to>
      <xdr:col>12</xdr:col>
      <xdr:colOff>1424609</xdr:colOff>
      <xdr:row>30</xdr:row>
      <xdr:rowOff>969065</xdr:rowOff>
    </xdr:to>
    <xdr:sp macro="" textlink="">
      <xdr:nvSpPr>
        <xdr:cNvPr id="6" name="正方形/長方形 5">
          <a:hlinkClick xmlns:r="http://schemas.openxmlformats.org/officeDocument/2006/relationships" r:id="rId3"/>
          <a:extLst>
            <a:ext uri="{FF2B5EF4-FFF2-40B4-BE49-F238E27FC236}">
              <a16:creationId xmlns:a16="http://schemas.microsoft.com/office/drawing/2014/main" id="{EA6D0122-10C9-47FA-8910-85D0EB752AB7}"/>
            </a:ext>
          </a:extLst>
        </xdr:cNvPr>
        <xdr:cNvSpPr/>
      </xdr:nvSpPr>
      <xdr:spPr>
        <a:xfrm>
          <a:off x="7626626" y="7143335"/>
          <a:ext cx="1284633" cy="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907120</xdr:colOff>
      <xdr:row>71</xdr:row>
      <xdr:rowOff>562876</xdr:rowOff>
    </xdr:from>
    <xdr:to>
      <xdr:col>12</xdr:col>
      <xdr:colOff>2079338</xdr:colOff>
      <xdr:row>71</xdr:row>
      <xdr:rowOff>562876</xdr:rowOff>
    </xdr:to>
    <xdr:sp macro="" textlink="">
      <xdr:nvSpPr>
        <xdr:cNvPr id="8" name="正方形/長方形 7">
          <a:hlinkClick xmlns:r="http://schemas.openxmlformats.org/officeDocument/2006/relationships" r:id="rId4"/>
          <a:extLst>
            <a:ext uri="{FF2B5EF4-FFF2-40B4-BE49-F238E27FC236}">
              <a16:creationId xmlns:a16="http://schemas.microsoft.com/office/drawing/2014/main" id="{F4C08879-B05A-4931-958F-7506FD364F25}"/>
            </a:ext>
          </a:extLst>
        </xdr:cNvPr>
        <xdr:cNvSpPr/>
      </xdr:nvSpPr>
      <xdr:spPr>
        <a:xfrm>
          <a:off x="1826490" y="24466485"/>
          <a:ext cx="32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1716750</xdr:colOff>
      <xdr:row>115</xdr:row>
      <xdr:rowOff>571501</xdr:rowOff>
    </xdr:from>
    <xdr:to>
      <xdr:col>12</xdr:col>
      <xdr:colOff>3428968</xdr:colOff>
      <xdr:row>115</xdr:row>
      <xdr:rowOff>571501</xdr:rowOff>
    </xdr:to>
    <xdr:sp macro="" textlink="">
      <xdr:nvSpPr>
        <xdr:cNvPr id="9" name="正方形/長方形 8">
          <a:hlinkClick xmlns:r="http://schemas.openxmlformats.org/officeDocument/2006/relationships" r:id="rId5"/>
          <a:extLst>
            <a:ext uri="{FF2B5EF4-FFF2-40B4-BE49-F238E27FC236}">
              <a16:creationId xmlns:a16="http://schemas.microsoft.com/office/drawing/2014/main" id="{CBD29C45-8B23-459B-AE3F-06E37C2272DB}"/>
            </a:ext>
          </a:extLst>
        </xdr:cNvPr>
        <xdr:cNvSpPr/>
      </xdr:nvSpPr>
      <xdr:spPr>
        <a:xfrm>
          <a:off x="2636120" y="42282718"/>
          <a:ext cx="381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1723379</xdr:colOff>
      <xdr:row>118</xdr:row>
      <xdr:rowOff>762005</xdr:rowOff>
    </xdr:from>
    <xdr:to>
      <xdr:col>12</xdr:col>
      <xdr:colOff>3255597</xdr:colOff>
      <xdr:row>118</xdr:row>
      <xdr:rowOff>762005</xdr:rowOff>
    </xdr:to>
    <xdr:sp macro="" textlink="">
      <xdr:nvSpPr>
        <xdr:cNvPr id="10" name="正方形/長方形 9">
          <a:hlinkClick xmlns:r="http://schemas.openxmlformats.org/officeDocument/2006/relationships" r:id="rId6"/>
          <a:extLst>
            <a:ext uri="{FF2B5EF4-FFF2-40B4-BE49-F238E27FC236}">
              <a16:creationId xmlns:a16="http://schemas.microsoft.com/office/drawing/2014/main" id="{D9C679D5-0984-4A3E-BF01-71BB1B37EB0C}"/>
            </a:ext>
          </a:extLst>
        </xdr:cNvPr>
        <xdr:cNvSpPr/>
      </xdr:nvSpPr>
      <xdr:spPr>
        <a:xfrm>
          <a:off x="8697336" y="42125353"/>
          <a:ext cx="363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1695676</xdr:colOff>
      <xdr:row>121</xdr:row>
      <xdr:rowOff>762001</xdr:rowOff>
    </xdr:from>
    <xdr:to>
      <xdr:col>12</xdr:col>
      <xdr:colOff>2939894</xdr:colOff>
      <xdr:row>121</xdr:row>
      <xdr:rowOff>762001</xdr:rowOff>
    </xdr:to>
    <xdr:sp macro="" textlink="">
      <xdr:nvSpPr>
        <xdr:cNvPr id="11" name="正方形/長方形 10">
          <a:hlinkClick xmlns:r="http://schemas.openxmlformats.org/officeDocument/2006/relationships" r:id="rId5"/>
          <a:extLst>
            <a:ext uri="{FF2B5EF4-FFF2-40B4-BE49-F238E27FC236}">
              <a16:creationId xmlns:a16="http://schemas.microsoft.com/office/drawing/2014/main" id="{31BCA9FE-5CF3-4715-BE43-1819F7FCAB5C}"/>
            </a:ext>
          </a:extLst>
        </xdr:cNvPr>
        <xdr:cNvSpPr/>
      </xdr:nvSpPr>
      <xdr:spPr>
        <a:xfrm>
          <a:off x="8669633" y="42489784"/>
          <a:ext cx="334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1734527</xdr:colOff>
      <xdr:row>124</xdr:row>
      <xdr:rowOff>762006</xdr:rowOff>
    </xdr:from>
    <xdr:to>
      <xdr:col>12</xdr:col>
      <xdr:colOff>2906745</xdr:colOff>
      <xdr:row>124</xdr:row>
      <xdr:rowOff>762006</xdr:rowOff>
    </xdr:to>
    <xdr:sp macro="" textlink="">
      <xdr:nvSpPr>
        <xdr:cNvPr id="12" name="正方形/長方形 11">
          <a:hlinkClick xmlns:r="http://schemas.openxmlformats.org/officeDocument/2006/relationships" r:id="rId6"/>
          <a:extLst>
            <a:ext uri="{FF2B5EF4-FFF2-40B4-BE49-F238E27FC236}">
              <a16:creationId xmlns:a16="http://schemas.microsoft.com/office/drawing/2014/main" id="{F75266C3-923C-4A03-B9C7-E3B665AF484C}"/>
            </a:ext>
          </a:extLst>
        </xdr:cNvPr>
        <xdr:cNvSpPr/>
      </xdr:nvSpPr>
      <xdr:spPr>
        <a:xfrm>
          <a:off x="2653897" y="44825484"/>
          <a:ext cx="32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127904</xdr:colOff>
      <xdr:row>127</xdr:row>
      <xdr:rowOff>965617</xdr:rowOff>
    </xdr:from>
    <xdr:to>
      <xdr:col>12</xdr:col>
      <xdr:colOff>1300122</xdr:colOff>
      <xdr:row>127</xdr:row>
      <xdr:rowOff>965617</xdr:rowOff>
    </xdr:to>
    <xdr:sp macro="" textlink="">
      <xdr:nvSpPr>
        <xdr:cNvPr id="13" name="正方形/長方形 12">
          <a:hlinkClick xmlns:r="http://schemas.openxmlformats.org/officeDocument/2006/relationships" r:id="rId5"/>
          <a:extLst>
            <a:ext uri="{FF2B5EF4-FFF2-40B4-BE49-F238E27FC236}">
              <a16:creationId xmlns:a16="http://schemas.microsoft.com/office/drawing/2014/main" id="{6735C718-A554-471B-844F-2523150AB815}"/>
            </a:ext>
          </a:extLst>
        </xdr:cNvPr>
        <xdr:cNvSpPr/>
      </xdr:nvSpPr>
      <xdr:spPr>
        <a:xfrm>
          <a:off x="1047274" y="49584530"/>
          <a:ext cx="32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1145878</xdr:colOff>
      <xdr:row>127</xdr:row>
      <xdr:rowOff>773203</xdr:rowOff>
    </xdr:from>
    <xdr:to>
      <xdr:col>12</xdr:col>
      <xdr:colOff>3830096</xdr:colOff>
      <xdr:row>127</xdr:row>
      <xdr:rowOff>773203</xdr:rowOff>
    </xdr:to>
    <xdr:sp macro="" textlink="">
      <xdr:nvSpPr>
        <xdr:cNvPr id="15" name="正方形/長方形 14">
          <a:hlinkClick xmlns:r="http://schemas.openxmlformats.org/officeDocument/2006/relationships" r:id="rId7"/>
          <a:extLst>
            <a:ext uri="{FF2B5EF4-FFF2-40B4-BE49-F238E27FC236}">
              <a16:creationId xmlns:a16="http://schemas.microsoft.com/office/drawing/2014/main" id="{76ED7A5F-117B-4DF1-8C30-4B816DC2B104}"/>
            </a:ext>
          </a:extLst>
        </xdr:cNvPr>
        <xdr:cNvSpPr/>
      </xdr:nvSpPr>
      <xdr:spPr>
        <a:xfrm flipV="1">
          <a:off x="2065248" y="46791377"/>
          <a:ext cx="4788000" cy="0"/>
        </a:xfrm>
        <a:prstGeom prst="rect">
          <a:avLst/>
        </a:prstGeom>
        <a:noFill/>
        <a:ln w="63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1484714</xdr:colOff>
      <xdr:row>43</xdr:row>
      <xdr:rowOff>979889</xdr:rowOff>
    </xdr:from>
    <xdr:to>
      <xdr:col>12</xdr:col>
      <xdr:colOff>2908932</xdr:colOff>
      <xdr:row>43</xdr:row>
      <xdr:rowOff>979889</xdr:rowOff>
    </xdr:to>
    <xdr:sp macro="" textlink="">
      <xdr:nvSpPr>
        <xdr:cNvPr id="17" name="正方形/長方形 16">
          <a:hlinkClick xmlns:r="http://schemas.openxmlformats.org/officeDocument/2006/relationships" r:id="rId4"/>
          <a:extLst>
            <a:ext uri="{FF2B5EF4-FFF2-40B4-BE49-F238E27FC236}">
              <a16:creationId xmlns:a16="http://schemas.microsoft.com/office/drawing/2014/main" id="{0E823F0B-31D3-4B8E-B931-E677D0202525}"/>
            </a:ext>
          </a:extLst>
        </xdr:cNvPr>
        <xdr:cNvSpPr/>
      </xdr:nvSpPr>
      <xdr:spPr>
        <a:xfrm>
          <a:off x="2404084" y="15631824"/>
          <a:ext cx="352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914887</xdr:colOff>
      <xdr:row>66</xdr:row>
      <xdr:rowOff>566537</xdr:rowOff>
    </xdr:from>
    <xdr:to>
      <xdr:col>12</xdr:col>
      <xdr:colOff>2123105</xdr:colOff>
      <xdr:row>66</xdr:row>
      <xdr:rowOff>566537</xdr:rowOff>
    </xdr:to>
    <xdr:sp macro="" textlink="">
      <xdr:nvSpPr>
        <xdr:cNvPr id="19" name="正方形/長方形 18">
          <a:hlinkClick xmlns:r="http://schemas.openxmlformats.org/officeDocument/2006/relationships" r:id="rId4"/>
          <a:extLst>
            <a:ext uri="{FF2B5EF4-FFF2-40B4-BE49-F238E27FC236}">
              <a16:creationId xmlns:a16="http://schemas.microsoft.com/office/drawing/2014/main" id="{74C1509E-BC56-457D-8D7A-FFE9D8F1BEBF}"/>
            </a:ext>
          </a:extLst>
        </xdr:cNvPr>
        <xdr:cNvSpPr/>
      </xdr:nvSpPr>
      <xdr:spPr>
        <a:xfrm>
          <a:off x="1834257" y="22084754"/>
          <a:ext cx="331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81175</xdr:colOff>
      <xdr:row>130</xdr:row>
      <xdr:rowOff>967411</xdr:rowOff>
    </xdr:from>
    <xdr:to>
      <xdr:col>12</xdr:col>
      <xdr:colOff>1289393</xdr:colOff>
      <xdr:row>130</xdr:row>
      <xdr:rowOff>967411</xdr:rowOff>
    </xdr:to>
    <xdr:sp macro="" textlink="">
      <xdr:nvSpPr>
        <xdr:cNvPr id="20" name="正方形/長方形 19">
          <a:hlinkClick xmlns:r="http://schemas.openxmlformats.org/officeDocument/2006/relationships" r:id="rId5"/>
          <a:extLst>
            <a:ext uri="{FF2B5EF4-FFF2-40B4-BE49-F238E27FC236}">
              <a16:creationId xmlns:a16="http://schemas.microsoft.com/office/drawing/2014/main" id="{BBEBD35F-E668-4E9C-9E5F-9AF1BB0A315C}"/>
            </a:ext>
          </a:extLst>
        </xdr:cNvPr>
        <xdr:cNvSpPr/>
      </xdr:nvSpPr>
      <xdr:spPr>
        <a:xfrm>
          <a:off x="1000545" y="48708368"/>
          <a:ext cx="331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1146312</xdr:colOff>
      <xdr:row>130</xdr:row>
      <xdr:rowOff>773596</xdr:rowOff>
    </xdr:from>
    <xdr:to>
      <xdr:col>12</xdr:col>
      <xdr:colOff>3794530</xdr:colOff>
      <xdr:row>130</xdr:row>
      <xdr:rowOff>773596</xdr:rowOff>
    </xdr:to>
    <xdr:sp macro="" textlink="">
      <xdr:nvSpPr>
        <xdr:cNvPr id="21" name="正方形/長方形 20">
          <a:hlinkClick xmlns:r="http://schemas.openxmlformats.org/officeDocument/2006/relationships" r:id="rId7"/>
          <a:extLst>
            <a:ext uri="{FF2B5EF4-FFF2-40B4-BE49-F238E27FC236}">
              <a16:creationId xmlns:a16="http://schemas.microsoft.com/office/drawing/2014/main" id="{53052430-B28D-446B-817E-F35BA728CC65}"/>
            </a:ext>
          </a:extLst>
        </xdr:cNvPr>
        <xdr:cNvSpPr/>
      </xdr:nvSpPr>
      <xdr:spPr>
        <a:xfrm flipV="1">
          <a:off x="2065682" y="48514553"/>
          <a:ext cx="4752000" cy="0"/>
        </a:xfrm>
        <a:prstGeom prst="rect">
          <a:avLst/>
        </a:prstGeom>
        <a:noFill/>
        <a:ln w="635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1155141</xdr:colOff>
      <xdr:row>136</xdr:row>
      <xdr:rowOff>573162</xdr:rowOff>
    </xdr:from>
    <xdr:to>
      <xdr:col>12</xdr:col>
      <xdr:colOff>2399359</xdr:colOff>
      <xdr:row>136</xdr:row>
      <xdr:rowOff>573162</xdr:rowOff>
    </xdr:to>
    <xdr:sp macro="" textlink="">
      <xdr:nvSpPr>
        <xdr:cNvPr id="23" name="正方形/長方形 22">
          <a:hlinkClick xmlns:r="http://schemas.openxmlformats.org/officeDocument/2006/relationships" r:id="rId8"/>
          <a:extLst>
            <a:ext uri="{FF2B5EF4-FFF2-40B4-BE49-F238E27FC236}">
              <a16:creationId xmlns:a16="http://schemas.microsoft.com/office/drawing/2014/main" id="{027BAF16-E956-437B-94D2-5CED7736E900}"/>
            </a:ext>
          </a:extLst>
        </xdr:cNvPr>
        <xdr:cNvSpPr/>
      </xdr:nvSpPr>
      <xdr:spPr>
        <a:xfrm>
          <a:off x="8129098" y="53672966"/>
          <a:ext cx="334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11</xdr:col>
      <xdr:colOff>0</xdr:colOff>
      <xdr:row>246</xdr:row>
      <xdr:rowOff>0</xdr:rowOff>
    </xdr:from>
    <xdr:to>
      <xdr:col>12</xdr:col>
      <xdr:colOff>3944218</xdr:colOff>
      <xdr:row>247</xdr:row>
      <xdr:rowOff>0</xdr:rowOff>
    </xdr:to>
    <xdr:sp macro="" textlink="">
      <xdr:nvSpPr>
        <xdr:cNvPr id="24" name="正方形/長方形 23">
          <a:hlinkClick xmlns:r="http://schemas.openxmlformats.org/officeDocument/2006/relationships" r:id="rId9"/>
          <a:extLst>
            <a:ext uri="{FF2B5EF4-FFF2-40B4-BE49-F238E27FC236}">
              <a16:creationId xmlns:a16="http://schemas.microsoft.com/office/drawing/2014/main" id="{80A10DBF-15C7-41D4-8460-4173A2FDD3D5}"/>
            </a:ext>
          </a:extLst>
        </xdr:cNvPr>
        <xdr:cNvSpPr/>
      </xdr:nvSpPr>
      <xdr:spPr>
        <a:xfrm>
          <a:off x="6886575" y="92906850"/>
          <a:ext cx="6049243" cy="2000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247</xdr:row>
      <xdr:rowOff>0</xdr:rowOff>
    </xdr:from>
    <xdr:to>
      <xdr:col>12</xdr:col>
      <xdr:colOff>3944218</xdr:colOff>
      <xdr:row>248</xdr:row>
      <xdr:rowOff>1243</xdr:rowOff>
    </xdr:to>
    <xdr:sp macro="" textlink="">
      <xdr:nvSpPr>
        <xdr:cNvPr id="25" name="正方形/長方形 24">
          <a:hlinkClick xmlns:r="http://schemas.openxmlformats.org/officeDocument/2006/relationships" r:id="rId10"/>
          <a:extLst>
            <a:ext uri="{FF2B5EF4-FFF2-40B4-BE49-F238E27FC236}">
              <a16:creationId xmlns:a16="http://schemas.microsoft.com/office/drawing/2014/main" id="{6402C48E-F39C-436B-A13B-D5ED70100A34}"/>
            </a:ext>
          </a:extLst>
        </xdr:cNvPr>
        <xdr:cNvSpPr/>
      </xdr:nvSpPr>
      <xdr:spPr>
        <a:xfrm>
          <a:off x="6886575" y="93106875"/>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248</xdr:row>
      <xdr:rowOff>0</xdr:rowOff>
    </xdr:from>
    <xdr:to>
      <xdr:col>12</xdr:col>
      <xdr:colOff>3944218</xdr:colOff>
      <xdr:row>249</xdr:row>
      <xdr:rowOff>0</xdr:rowOff>
    </xdr:to>
    <xdr:sp macro="" textlink="">
      <xdr:nvSpPr>
        <xdr:cNvPr id="26" name="正方形/長方形 25">
          <a:hlinkClick xmlns:r="http://schemas.openxmlformats.org/officeDocument/2006/relationships" r:id="rId11"/>
          <a:extLst>
            <a:ext uri="{FF2B5EF4-FFF2-40B4-BE49-F238E27FC236}">
              <a16:creationId xmlns:a16="http://schemas.microsoft.com/office/drawing/2014/main" id="{DE9F56E5-2684-4BAA-AD1A-0FD676328DEA}"/>
            </a:ext>
          </a:extLst>
        </xdr:cNvPr>
        <xdr:cNvSpPr/>
      </xdr:nvSpPr>
      <xdr:spPr>
        <a:xfrm>
          <a:off x="7543800" y="5262562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249</xdr:row>
      <xdr:rowOff>0</xdr:rowOff>
    </xdr:from>
    <xdr:to>
      <xdr:col>12</xdr:col>
      <xdr:colOff>3944218</xdr:colOff>
      <xdr:row>250</xdr:row>
      <xdr:rowOff>1</xdr:rowOff>
    </xdr:to>
    <xdr:sp macro="" textlink="">
      <xdr:nvSpPr>
        <xdr:cNvPr id="27" name="正方形/長方形 26">
          <a:hlinkClick xmlns:r="http://schemas.openxmlformats.org/officeDocument/2006/relationships" r:id="rId12"/>
          <a:extLst>
            <a:ext uri="{FF2B5EF4-FFF2-40B4-BE49-F238E27FC236}">
              <a16:creationId xmlns:a16="http://schemas.microsoft.com/office/drawing/2014/main" id="{1D250619-2613-4872-9DC8-6AA7AB58D431}"/>
            </a:ext>
          </a:extLst>
        </xdr:cNvPr>
        <xdr:cNvSpPr/>
      </xdr:nvSpPr>
      <xdr:spPr>
        <a:xfrm>
          <a:off x="7543800" y="52863750"/>
          <a:ext cx="1372468" cy="2381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250</xdr:row>
      <xdr:rowOff>0</xdr:rowOff>
    </xdr:from>
    <xdr:to>
      <xdr:col>12</xdr:col>
      <xdr:colOff>3944218</xdr:colOff>
      <xdr:row>251</xdr:row>
      <xdr:rowOff>0</xdr:rowOff>
    </xdr:to>
    <xdr:sp macro="" textlink="">
      <xdr:nvSpPr>
        <xdr:cNvPr id="28" name="正方形/長方形 27">
          <a:hlinkClick xmlns:r="http://schemas.openxmlformats.org/officeDocument/2006/relationships" r:id="rId13"/>
          <a:extLst>
            <a:ext uri="{FF2B5EF4-FFF2-40B4-BE49-F238E27FC236}">
              <a16:creationId xmlns:a16="http://schemas.microsoft.com/office/drawing/2014/main" id="{D661ABCD-852F-47C2-8EF8-71E3E0471B2E}"/>
            </a:ext>
          </a:extLst>
        </xdr:cNvPr>
        <xdr:cNvSpPr/>
      </xdr:nvSpPr>
      <xdr:spPr>
        <a:xfrm>
          <a:off x="7543800" y="5310187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250</xdr:row>
      <xdr:rowOff>0</xdr:rowOff>
    </xdr:from>
    <xdr:to>
      <xdr:col>12</xdr:col>
      <xdr:colOff>3944218</xdr:colOff>
      <xdr:row>251</xdr:row>
      <xdr:rowOff>0</xdr:rowOff>
    </xdr:to>
    <xdr:sp macro="" textlink="">
      <xdr:nvSpPr>
        <xdr:cNvPr id="29" name="正方形/長方形 28">
          <a:hlinkClick xmlns:r="http://schemas.openxmlformats.org/officeDocument/2006/relationships" r:id="rId13"/>
          <a:extLst>
            <a:ext uri="{FF2B5EF4-FFF2-40B4-BE49-F238E27FC236}">
              <a16:creationId xmlns:a16="http://schemas.microsoft.com/office/drawing/2014/main" id="{A03FBA13-CD5F-43C3-8400-4A0248DCD089}"/>
            </a:ext>
          </a:extLst>
        </xdr:cNvPr>
        <xdr:cNvSpPr/>
      </xdr:nvSpPr>
      <xdr:spPr>
        <a:xfrm>
          <a:off x="6886575" y="93706950"/>
          <a:ext cx="6049243" cy="2000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251</xdr:row>
      <xdr:rowOff>198782</xdr:rowOff>
    </xdr:from>
    <xdr:to>
      <xdr:col>12</xdr:col>
      <xdr:colOff>3944218</xdr:colOff>
      <xdr:row>253</xdr:row>
      <xdr:rowOff>0</xdr:rowOff>
    </xdr:to>
    <xdr:sp macro="" textlink="">
      <xdr:nvSpPr>
        <xdr:cNvPr id="30" name="正方形/長方形 29">
          <a:hlinkClick xmlns:r="http://schemas.openxmlformats.org/officeDocument/2006/relationships" r:id="rId14"/>
          <a:extLst>
            <a:ext uri="{FF2B5EF4-FFF2-40B4-BE49-F238E27FC236}">
              <a16:creationId xmlns:a16="http://schemas.microsoft.com/office/drawing/2014/main" id="{D72853F0-96C7-4266-8EEE-2B5BA9C992B1}"/>
            </a:ext>
          </a:extLst>
        </xdr:cNvPr>
        <xdr:cNvSpPr/>
      </xdr:nvSpPr>
      <xdr:spPr>
        <a:xfrm>
          <a:off x="7543800" y="53538782"/>
          <a:ext cx="1372468" cy="2774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253</xdr:row>
      <xdr:rowOff>0</xdr:rowOff>
    </xdr:from>
    <xdr:to>
      <xdr:col>12</xdr:col>
      <xdr:colOff>3944218</xdr:colOff>
      <xdr:row>254</xdr:row>
      <xdr:rowOff>0</xdr:rowOff>
    </xdr:to>
    <xdr:sp macro="" textlink="">
      <xdr:nvSpPr>
        <xdr:cNvPr id="31" name="正方形/長方形 30">
          <a:hlinkClick xmlns:r="http://schemas.openxmlformats.org/officeDocument/2006/relationships" r:id="rId15"/>
          <a:extLst>
            <a:ext uri="{FF2B5EF4-FFF2-40B4-BE49-F238E27FC236}">
              <a16:creationId xmlns:a16="http://schemas.microsoft.com/office/drawing/2014/main" id="{4E67F4CD-7A1F-4211-8BCF-97F532F2E722}"/>
            </a:ext>
          </a:extLst>
        </xdr:cNvPr>
        <xdr:cNvSpPr/>
      </xdr:nvSpPr>
      <xdr:spPr>
        <a:xfrm>
          <a:off x="7543800" y="53816250"/>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253</xdr:row>
      <xdr:rowOff>198782</xdr:rowOff>
    </xdr:from>
    <xdr:to>
      <xdr:col>12</xdr:col>
      <xdr:colOff>3944218</xdr:colOff>
      <xdr:row>255</xdr:row>
      <xdr:rowOff>0</xdr:rowOff>
    </xdr:to>
    <xdr:sp macro="" textlink="">
      <xdr:nvSpPr>
        <xdr:cNvPr id="32" name="正方形/長方形 31">
          <a:hlinkClick xmlns:r="http://schemas.openxmlformats.org/officeDocument/2006/relationships" r:id="rId16"/>
          <a:extLst>
            <a:ext uri="{FF2B5EF4-FFF2-40B4-BE49-F238E27FC236}">
              <a16:creationId xmlns:a16="http://schemas.microsoft.com/office/drawing/2014/main" id="{05492CFD-2970-45EE-821D-1AB5AEECF85D}"/>
            </a:ext>
          </a:extLst>
        </xdr:cNvPr>
        <xdr:cNvSpPr/>
      </xdr:nvSpPr>
      <xdr:spPr>
        <a:xfrm>
          <a:off x="7543800" y="54015032"/>
          <a:ext cx="1372468" cy="2774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255</xdr:row>
      <xdr:rowOff>0</xdr:rowOff>
    </xdr:from>
    <xdr:to>
      <xdr:col>12</xdr:col>
      <xdr:colOff>3944218</xdr:colOff>
      <xdr:row>256</xdr:row>
      <xdr:rowOff>0</xdr:rowOff>
    </xdr:to>
    <xdr:sp macro="" textlink="">
      <xdr:nvSpPr>
        <xdr:cNvPr id="33" name="正方形/長方形 32">
          <a:hlinkClick xmlns:r="http://schemas.openxmlformats.org/officeDocument/2006/relationships" r:id="rId17"/>
          <a:extLst>
            <a:ext uri="{FF2B5EF4-FFF2-40B4-BE49-F238E27FC236}">
              <a16:creationId xmlns:a16="http://schemas.microsoft.com/office/drawing/2014/main" id="{D15F7E43-14F0-47D2-8633-85A3BD2AD8FD}"/>
            </a:ext>
          </a:extLst>
        </xdr:cNvPr>
        <xdr:cNvSpPr/>
      </xdr:nvSpPr>
      <xdr:spPr>
        <a:xfrm>
          <a:off x="7543800" y="54292500"/>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256</xdr:row>
      <xdr:rowOff>0</xdr:rowOff>
    </xdr:from>
    <xdr:to>
      <xdr:col>12</xdr:col>
      <xdr:colOff>3944218</xdr:colOff>
      <xdr:row>257</xdr:row>
      <xdr:rowOff>0</xdr:rowOff>
    </xdr:to>
    <xdr:sp macro="" textlink="">
      <xdr:nvSpPr>
        <xdr:cNvPr id="34" name="正方形/長方形 33">
          <a:hlinkClick xmlns:r="http://schemas.openxmlformats.org/officeDocument/2006/relationships" r:id="rId18"/>
          <a:extLst>
            <a:ext uri="{FF2B5EF4-FFF2-40B4-BE49-F238E27FC236}">
              <a16:creationId xmlns:a16="http://schemas.microsoft.com/office/drawing/2014/main" id="{0793F130-51E2-4F50-B6B7-8776265B35B8}"/>
            </a:ext>
          </a:extLst>
        </xdr:cNvPr>
        <xdr:cNvSpPr/>
      </xdr:nvSpPr>
      <xdr:spPr>
        <a:xfrm>
          <a:off x="7543800" y="5453062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257</xdr:row>
      <xdr:rowOff>0</xdr:rowOff>
    </xdr:from>
    <xdr:to>
      <xdr:col>12</xdr:col>
      <xdr:colOff>3944218</xdr:colOff>
      <xdr:row>258</xdr:row>
      <xdr:rowOff>1</xdr:rowOff>
    </xdr:to>
    <xdr:sp macro="" textlink="">
      <xdr:nvSpPr>
        <xdr:cNvPr id="35" name="正方形/長方形 34">
          <a:hlinkClick xmlns:r="http://schemas.openxmlformats.org/officeDocument/2006/relationships" r:id="rId19"/>
          <a:extLst>
            <a:ext uri="{FF2B5EF4-FFF2-40B4-BE49-F238E27FC236}">
              <a16:creationId xmlns:a16="http://schemas.microsoft.com/office/drawing/2014/main" id="{895A095C-DE98-4CAA-9DDE-38DC8FAC4349}"/>
            </a:ext>
          </a:extLst>
        </xdr:cNvPr>
        <xdr:cNvSpPr/>
      </xdr:nvSpPr>
      <xdr:spPr>
        <a:xfrm>
          <a:off x="7543800" y="54768750"/>
          <a:ext cx="1372468" cy="2381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258</xdr:row>
      <xdr:rowOff>0</xdr:rowOff>
    </xdr:from>
    <xdr:to>
      <xdr:col>12</xdr:col>
      <xdr:colOff>3944218</xdr:colOff>
      <xdr:row>259</xdr:row>
      <xdr:rowOff>0</xdr:rowOff>
    </xdr:to>
    <xdr:sp macro="" textlink="">
      <xdr:nvSpPr>
        <xdr:cNvPr id="36" name="正方形/長方形 35">
          <a:hlinkClick xmlns:r="http://schemas.openxmlformats.org/officeDocument/2006/relationships" r:id="rId20"/>
          <a:extLst>
            <a:ext uri="{FF2B5EF4-FFF2-40B4-BE49-F238E27FC236}">
              <a16:creationId xmlns:a16="http://schemas.microsoft.com/office/drawing/2014/main" id="{E0B14E0F-DD23-4A1D-BB4E-3B90EDB4A4A8}"/>
            </a:ext>
          </a:extLst>
        </xdr:cNvPr>
        <xdr:cNvSpPr/>
      </xdr:nvSpPr>
      <xdr:spPr>
        <a:xfrm>
          <a:off x="7543800" y="5500687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258</xdr:row>
      <xdr:rowOff>198782</xdr:rowOff>
    </xdr:from>
    <xdr:to>
      <xdr:col>12</xdr:col>
      <xdr:colOff>3944218</xdr:colOff>
      <xdr:row>259</xdr:row>
      <xdr:rowOff>198782</xdr:rowOff>
    </xdr:to>
    <xdr:sp macro="" textlink="">
      <xdr:nvSpPr>
        <xdr:cNvPr id="37" name="正方形/長方形 36">
          <a:hlinkClick xmlns:r="http://schemas.openxmlformats.org/officeDocument/2006/relationships" r:id="rId21"/>
          <a:extLst>
            <a:ext uri="{FF2B5EF4-FFF2-40B4-BE49-F238E27FC236}">
              <a16:creationId xmlns:a16="http://schemas.microsoft.com/office/drawing/2014/main" id="{FB7C10E9-B986-4D76-8FD8-89958DD4F8E0}"/>
            </a:ext>
          </a:extLst>
        </xdr:cNvPr>
        <xdr:cNvSpPr/>
      </xdr:nvSpPr>
      <xdr:spPr>
        <a:xfrm>
          <a:off x="7543800" y="55205657"/>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259</xdr:row>
      <xdr:rowOff>198782</xdr:rowOff>
    </xdr:from>
    <xdr:to>
      <xdr:col>12</xdr:col>
      <xdr:colOff>3944218</xdr:colOff>
      <xdr:row>261</xdr:row>
      <xdr:rowOff>0</xdr:rowOff>
    </xdr:to>
    <xdr:sp macro="" textlink="">
      <xdr:nvSpPr>
        <xdr:cNvPr id="38" name="正方形/長方形 37">
          <a:hlinkClick xmlns:r="http://schemas.openxmlformats.org/officeDocument/2006/relationships" r:id="rId22"/>
          <a:extLst>
            <a:ext uri="{FF2B5EF4-FFF2-40B4-BE49-F238E27FC236}">
              <a16:creationId xmlns:a16="http://schemas.microsoft.com/office/drawing/2014/main" id="{C4A8CC42-714A-42A4-8956-83094764469B}"/>
            </a:ext>
          </a:extLst>
        </xdr:cNvPr>
        <xdr:cNvSpPr/>
      </xdr:nvSpPr>
      <xdr:spPr>
        <a:xfrm>
          <a:off x="7543800" y="55443782"/>
          <a:ext cx="1372468" cy="2774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261</xdr:row>
      <xdr:rowOff>0</xdr:rowOff>
    </xdr:from>
    <xdr:to>
      <xdr:col>12</xdr:col>
      <xdr:colOff>3944218</xdr:colOff>
      <xdr:row>262</xdr:row>
      <xdr:rowOff>0</xdr:rowOff>
    </xdr:to>
    <xdr:sp macro="" textlink="">
      <xdr:nvSpPr>
        <xdr:cNvPr id="39" name="正方形/長方形 38">
          <a:hlinkClick xmlns:r="http://schemas.openxmlformats.org/officeDocument/2006/relationships" r:id="rId23"/>
          <a:extLst>
            <a:ext uri="{FF2B5EF4-FFF2-40B4-BE49-F238E27FC236}">
              <a16:creationId xmlns:a16="http://schemas.microsoft.com/office/drawing/2014/main" id="{B89B80FA-29D9-461F-80E1-4A4EC56729B1}"/>
            </a:ext>
          </a:extLst>
        </xdr:cNvPr>
        <xdr:cNvSpPr/>
      </xdr:nvSpPr>
      <xdr:spPr>
        <a:xfrm>
          <a:off x="7543800" y="55721250"/>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262</xdr:row>
      <xdr:rowOff>0</xdr:rowOff>
    </xdr:from>
    <xdr:to>
      <xdr:col>12</xdr:col>
      <xdr:colOff>3944218</xdr:colOff>
      <xdr:row>263</xdr:row>
      <xdr:rowOff>1</xdr:rowOff>
    </xdr:to>
    <xdr:sp macro="" textlink="">
      <xdr:nvSpPr>
        <xdr:cNvPr id="40" name="正方形/長方形 39">
          <a:hlinkClick xmlns:r="http://schemas.openxmlformats.org/officeDocument/2006/relationships" r:id="rId24"/>
          <a:extLst>
            <a:ext uri="{FF2B5EF4-FFF2-40B4-BE49-F238E27FC236}">
              <a16:creationId xmlns:a16="http://schemas.microsoft.com/office/drawing/2014/main" id="{9241FBB1-3AB2-4D7F-B66A-2C0A6945D830}"/>
            </a:ext>
          </a:extLst>
        </xdr:cNvPr>
        <xdr:cNvSpPr/>
      </xdr:nvSpPr>
      <xdr:spPr>
        <a:xfrm>
          <a:off x="7543800" y="55959375"/>
          <a:ext cx="1372468" cy="2381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264</xdr:row>
      <xdr:rowOff>198782</xdr:rowOff>
    </xdr:from>
    <xdr:to>
      <xdr:col>12</xdr:col>
      <xdr:colOff>3944218</xdr:colOff>
      <xdr:row>266</xdr:row>
      <xdr:rowOff>0</xdr:rowOff>
    </xdr:to>
    <xdr:sp macro="" textlink="">
      <xdr:nvSpPr>
        <xdr:cNvPr id="42" name="正方形/長方形 41">
          <a:hlinkClick xmlns:r="http://schemas.openxmlformats.org/officeDocument/2006/relationships" r:id="rId25"/>
          <a:extLst>
            <a:ext uri="{FF2B5EF4-FFF2-40B4-BE49-F238E27FC236}">
              <a16:creationId xmlns:a16="http://schemas.microsoft.com/office/drawing/2014/main" id="{A3231746-0A04-4035-AC06-16582CAB9F1B}"/>
            </a:ext>
          </a:extLst>
        </xdr:cNvPr>
        <xdr:cNvSpPr/>
      </xdr:nvSpPr>
      <xdr:spPr>
        <a:xfrm>
          <a:off x="6886575" y="96706082"/>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266</xdr:row>
      <xdr:rowOff>0</xdr:rowOff>
    </xdr:from>
    <xdr:to>
      <xdr:col>12</xdr:col>
      <xdr:colOff>3944218</xdr:colOff>
      <xdr:row>267</xdr:row>
      <xdr:rowOff>0</xdr:rowOff>
    </xdr:to>
    <xdr:sp macro="" textlink="">
      <xdr:nvSpPr>
        <xdr:cNvPr id="43" name="正方形/長方形 42">
          <a:hlinkClick xmlns:r="http://schemas.openxmlformats.org/officeDocument/2006/relationships" r:id="rId26"/>
          <a:extLst>
            <a:ext uri="{FF2B5EF4-FFF2-40B4-BE49-F238E27FC236}">
              <a16:creationId xmlns:a16="http://schemas.microsoft.com/office/drawing/2014/main" id="{ED8E61BD-FC84-4CEE-9973-69D9D38873CC}"/>
            </a:ext>
          </a:extLst>
        </xdr:cNvPr>
        <xdr:cNvSpPr/>
      </xdr:nvSpPr>
      <xdr:spPr>
        <a:xfrm>
          <a:off x="7543800" y="5691187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267</xdr:row>
      <xdr:rowOff>0</xdr:rowOff>
    </xdr:from>
    <xdr:to>
      <xdr:col>12</xdr:col>
      <xdr:colOff>3944218</xdr:colOff>
      <xdr:row>268</xdr:row>
      <xdr:rowOff>1</xdr:rowOff>
    </xdr:to>
    <xdr:sp macro="" textlink="">
      <xdr:nvSpPr>
        <xdr:cNvPr id="44" name="正方形/長方形 43">
          <a:hlinkClick xmlns:r="http://schemas.openxmlformats.org/officeDocument/2006/relationships" r:id="rId27"/>
          <a:extLst>
            <a:ext uri="{FF2B5EF4-FFF2-40B4-BE49-F238E27FC236}">
              <a16:creationId xmlns:a16="http://schemas.microsoft.com/office/drawing/2014/main" id="{7C95FC60-DD8C-4E13-A5DB-6E36729D3F4D}"/>
            </a:ext>
          </a:extLst>
        </xdr:cNvPr>
        <xdr:cNvSpPr/>
      </xdr:nvSpPr>
      <xdr:spPr>
        <a:xfrm>
          <a:off x="6886575" y="97107375"/>
          <a:ext cx="6049243" cy="2000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269</xdr:row>
      <xdr:rowOff>0</xdr:rowOff>
    </xdr:from>
    <xdr:to>
      <xdr:col>12</xdr:col>
      <xdr:colOff>3944218</xdr:colOff>
      <xdr:row>270</xdr:row>
      <xdr:rowOff>0</xdr:rowOff>
    </xdr:to>
    <xdr:sp macro="" textlink="">
      <xdr:nvSpPr>
        <xdr:cNvPr id="45" name="正方形/長方形 44">
          <a:hlinkClick xmlns:r="http://schemas.openxmlformats.org/officeDocument/2006/relationships" r:id="rId28"/>
          <a:extLst>
            <a:ext uri="{FF2B5EF4-FFF2-40B4-BE49-F238E27FC236}">
              <a16:creationId xmlns:a16="http://schemas.microsoft.com/office/drawing/2014/main" id="{56685AC3-44FA-4CF6-ACED-0A773E980E9D}"/>
            </a:ext>
          </a:extLst>
        </xdr:cNvPr>
        <xdr:cNvSpPr/>
      </xdr:nvSpPr>
      <xdr:spPr>
        <a:xfrm>
          <a:off x="7543800" y="57626250"/>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271</xdr:row>
      <xdr:rowOff>200024</xdr:rowOff>
    </xdr:from>
    <xdr:to>
      <xdr:col>12</xdr:col>
      <xdr:colOff>3944218</xdr:colOff>
      <xdr:row>273</xdr:row>
      <xdr:rowOff>0</xdr:rowOff>
    </xdr:to>
    <xdr:sp macro="" textlink="">
      <xdr:nvSpPr>
        <xdr:cNvPr id="46" name="正方形/長方形 45">
          <a:hlinkClick xmlns:r="http://schemas.openxmlformats.org/officeDocument/2006/relationships" r:id="rId29"/>
          <a:extLst>
            <a:ext uri="{FF2B5EF4-FFF2-40B4-BE49-F238E27FC236}">
              <a16:creationId xmlns:a16="http://schemas.microsoft.com/office/drawing/2014/main" id="{021371E7-D89D-49D6-8714-562E423B4171}"/>
            </a:ext>
          </a:extLst>
        </xdr:cNvPr>
        <xdr:cNvSpPr/>
      </xdr:nvSpPr>
      <xdr:spPr>
        <a:xfrm>
          <a:off x="6886575" y="98107499"/>
          <a:ext cx="6049243" cy="2000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274</xdr:row>
      <xdr:rowOff>9525</xdr:rowOff>
    </xdr:from>
    <xdr:to>
      <xdr:col>12</xdr:col>
      <xdr:colOff>3944218</xdr:colOff>
      <xdr:row>275</xdr:row>
      <xdr:rowOff>9525</xdr:rowOff>
    </xdr:to>
    <xdr:sp macro="" textlink="">
      <xdr:nvSpPr>
        <xdr:cNvPr id="47" name="正方形/長方形 46">
          <a:hlinkClick xmlns:r="http://schemas.openxmlformats.org/officeDocument/2006/relationships" r:id="rId30"/>
          <a:extLst>
            <a:ext uri="{FF2B5EF4-FFF2-40B4-BE49-F238E27FC236}">
              <a16:creationId xmlns:a16="http://schemas.microsoft.com/office/drawing/2014/main" id="{9C3857CD-2A93-4EC1-A74B-4C473FEEB9F6}"/>
            </a:ext>
          </a:extLst>
        </xdr:cNvPr>
        <xdr:cNvSpPr/>
      </xdr:nvSpPr>
      <xdr:spPr>
        <a:xfrm>
          <a:off x="6886575" y="98517075"/>
          <a:ext cx="6049243" cy="2000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0</xdr:colOff>
      <xdr:row>5</xdr:row>
      <xdr:rowOff>0</xdr:rowOff>
    </xdr:from>
    <xdr:to>
      <xdr:col>13</xdr:col>
      <xdr:colOff>0</xdr:colOff>
      <xdr:row>7</xdr:row>
      <xdr:rowOff>0</xdr:rowOff>
    </xdr:to>
    <xdr:sp macro="" textlink="">
      <xdr:nvSpPr>
        <xdr:cNvPr id="48" name="正方形/長方形 47">
          <a:hlinkClick xmlns:r="http://schemas.openxmlformats.org/officeDocument/2006/relationships" r:id="rId31"/>
          <a:extLst>
            <a:ext uri="{FF2B5EF4-FFF2-40B4-BE49-F238E27FC236}">
              <a16:creationId xmlns:a16="http://schemas.microsoft.com/office/drawing/2014/main" id="{419FA53A-9B33-4E50-B451-784E42B50A58}"/>
            </a:ext>
          </a:extLst>
        </xdr:cNvPr>
        <xdr:cNvSpPr/>
      </xdr:nvSpPr>
      <xdr:spPr>
        <a:xfrm>
          <a:off x="3023152" y="1225826"/>
          <a:ext cx="4406348" cy="1987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12</xdr:col>
      <xdr:colOff>0</xdr:colOff>
      <xdr:row>7</xdr:row>
      <xdr:rowOff>0</xdr:rowOff>
    </xdr:from>
    <xdr:to>
      <xdr:col>13</xdr:col>
      <xdr:colOff>0</xdr:colOff>
      <xdr:row>8</xdr:row>
      <xdr:rowOff>1</xdr:rowOff>
    </xdr:to>
    <xdr:sp macro="" textlink="">
      <xdr:nvSpPr>
        <xdr:cNvPr id="49" name="正方形/長方形 48">
          <a:hlinkClick xmlns:r="http://schemas.openxmlformats.org/officeDocument/2006/relationships" r:id="rId32"/>
          <a:extLst>
            <a:ext uri="{FF2B5EF4-FFF2-40B4-BE49-F238E27FC236}">
              <a16:creationId xmlns:a16="http://schemas.microsoft.com/office/drawing/2014/main" id="{EB472723-F4C7-45CA-BF57-DC0BA45E0203}"/>
            </a:ext>
          </a:extLst>
        </xdr:cNvPr>
        <xdr:cNvSpPr/>
      </xdr:nvSpPr>
      <xdr:spPr>
        <a:xfrm>
          <a:off x="8229600" y="1428750"/>
          <a:ext cx="685800" cy="2381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12</xdr:col>
      <xdr:colOff>0</xdr:colOff>
      <xdr:row>8</xdr:row>
      <xdr:rowOff>0</xdr:rowOff>
    </xdr:from>
    <xdr:to>
      <xdr:col>13</xdr:col>
      <xdr:colOff>0</xdr:colOff>
      <xdr:row>9</xdr:row>
      <xdr:rowOff>0</xdr:rowOff>
    </xdr:to>
    <xdr:sp macro="" textlink="">
      <xdr:nvSpPr>
        <xdr:cNvPr id="50" name="正方形/長方形 49">
          <a:hlinkClick xmlns:r="http://schemas.openxmlformats.org/officeDocument/2006/relationships" r:id="rId33"/>
          <a:extLst>
            <a:ext uri="{FF2B5EF4-FFF2-40B4-BE49-F238E27FC236}">
              <a16:creationId xmlns:a16="http://schemas.microsoft.com/office/drawing/2014/main" id="{A27F1C28-ADF8-407C-B8F5-D87F0EBD5EC7}"/>
            </a:ext>
          </a:extLst>
        </xdr:cNvPr>
        <xdr:cNvSpPr/>
      </xdr:nvSpPr>
      <xdr:spPr>
        <a:xfrm>
          <a:off x="8229600" y="1666875"/>
          <a:ext cx="685800" cy="2381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12</xdr:col>
      <xdr:colOff>0</xdr:colOff>
      <xdr:row>9</xdr:row>
      <xdr:rowOff>0</xdr:rowOff>
    </xdr:from>
    <xdr:to>
      <xdr:col>13</xdr:col>
      <xdr:colOff>0</xdr:colOff>
      <xdr:row>10</xdr:row>
      <xdr:rowOff>0</xdr:rowOff>
    </xdr:to>
    <xdr:sp macro="" textlink="">
      <xdr:nvSpPr>
        <xdr:cNvPr id="51" name="正方形/長方形 50">
          <a:hlinkClick xmlns:r="http://schemas.openxmlformats.org/officeDocument/2006/relationships" r:id="rId34"/>
          <a:extLst>
            <a:ext uri="{FF2B5EF4-FFF2-40B4-BE49-F238E27FC236}">
              <a16:creationId xmlns:a16="http://schemas.microsoft.com/office/drawing/2014/main" id="{798C61EA-4E0D-404E-9106-7EE3420D56BB}"/>
            </a:ext>
          </a:extLst>
        </xdr:cNvPr>
        <xdr:cNvSpPr/>
      </xdr:nvSpPr>
      <xdr:spPr>
        <a:xfrm>
          <a:off x="8229600" y="1905000"/>
          <a:ext cx="685800" cy="2381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472324</xdr:colOff>
      <xdr:row>112</xdr:row>
      <xdr:rowOff>174315</xdr:rowOff>
    </xdr:from>
    <xdr:to>
      <xdr:col>12</xdr:col>
      <xdr:colOff>1968542</xdr:colOff>
      <xdr:row>112</xdr:row>
      <xdr:rowOff>174315</xdr:rowOff>
    </xdr:to>
    <xdr:sp macro="" textlink="">
      <xdr:nvSpPr>
        <xdr:cNvPr id="52" name="正方形/長方形 51">
          <a:hlinkClick xmlns:r="http://schemas.openxmlformats.org/officeDocument/2006/relationships" r:id="rId35"/>
          <a:extLst>
            <a:ext uri="{FF2B5EF4-FFF2-40B4-BE49-F238E27FC236}">
              <a16:creationId xmlns:a16="http://schemas.microsoft.com/office/drawing/2014/main" id="{484F7EC7-056D-4299-97FA-0B13F63F6924}"/>
            </a:ext>
          </a:extLst>
        </xdr:cNvPr>
        <xdr:cNvSpPr/>
      </xdr:nvSpPr>
      <xdr:spPr>
        <a:xfrm>
          <a:off x="1391694" y="38232902"/>
          <a:ext cx="3600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82826</xdr:colOff>
      <xdr:row>30</xdr:row>
      <xdr:rowOff>828260</xdr:rowOff>
    </xdr:from>
    <xdr:to>
      <xdr:col>12</xdr:col>
      <xdr:colOff>1424609</xdr:colOff>
      <xdr:row>30</xdr:row>
      <xdr:rowOff>969065</xdr:rowOff>
    </xdr:to>
    <xdr:sp macro="" textlink="">
      <xdr:nvSpPr>
        <xdr:cNvPr id="53" name="正方形/長方形 52">
          <a:hlinkClick xmlns:r="http://schemas.openxmlformats.org/officeDocument/2006/relationships" r:id="rId3"/>
          <a:extLst>
            <a:ext uri="{FF2B5EF4-FFF2-40B4-BE49-F238E27FC236}">
              <a16:creationId xmlns:a16="http://schemas.microsoft.com/office/drawing/2014/main" id="{9A0A6EF1-537D-4DC1-9970-D0E73598A497}"/>
            </a:ext>
          </a:extLst>
        </xdr:cNvPr>
        <xdr:cNvSpPr/>
      </xdr:nvSpPr>
      <xdr:spPr>
        <a:xfrm>
          <a:off x="6980514" y="7614823"/>
          <a:ext cx="3445220" cy="1408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97622</xdr:colOff>
      <xdr:row>30</xdr:row>
      <xdr:rowOff>1170708</xdr:rowOff>
    </xdr:from>
    <xdr:to>
      <xdr:col>12</xdr:col>
      <xdr:colOff>1341840</xdr:colOff>
      <xdr:row>30</xdr:row>
      <xdr:rowOff>1170708</xdr:rowOff>
    </xdr:to>
    <xdr:sp macro="" textlink="">
      <xdr:nvSpPr>
        <xdr:cNvPr id="54" name="正方形/長方形 53">
          <a:hlinkClick xmlns:r="http://schemas.openxmlformats.org/officeDocument/2006/relationships" r:id="rId36"/>
          <a:extLst>
            <a:ext uri="{FF2B5EF4-FFF2-40B4-BE49-F238E27FC236}">
              <a16:creationId xmlns:a16="http://schemas.microsoft.com/office/drawing/2014/main" id="{D9383F13-8AEE-4C6F-90FA-33D329CA01BA}"/>
            </a:ext>
          </a:extLst>
        </xdr:cNvPr>
        <xdr:cNvSpPr/>
      </xdr:nvSpPr>
      <xdr:spPr>
        <a:xfrm>
          <a:off x="1016992" y="10894491"/>
          <a:ext cx="334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268</xdr:row>
      <xdr:rowOff>0</xdr:rowOff>
    </xdr:from>
    <xdr:to>
      <xdr:col>12</xdr:col>
      <xdr:colOff>3944218</xdr:colOff>
      <xdr:row>269</xdr:row>
      <xdr:rowOff>0</xdr:rowOff>
    </xdr:to>
    <xdr:sp macro="" textlink="">
      <xdr:nvSpPr>
        <xdr:cNvPr id="55" name="正方形/長方形 54">
          <a:hlinkClick xmlns:r="http://schemas.openxmlformats.org/officeDocument/2006/relationships" r:id="rId37"/>
          <a:extLst>
            <a:ext uri="{FF2B5EF4-FFF2-40B4-BE49-F238E27FC236}">
              <a16:creationId xmlns:a16="http://schemas.microsoft.com/office/drawing/2014/main" id="{E18ECE16-97BC-4CDD-86D4-298C723E0012}"/>
            </a:ext>
          </a:extLst>
        </xdr:cNvPr>
        <xdr:cNvSpPr/>
      </xdr:nvSpPr>
      <xdr:spPr>
        <a:xfrm>
          <a:off x="7543800" y="57388125"/>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273</xdr:row>
      <xdr:rowOff>0</xdr:rowOff>
    </xdr:from>
    <xdr:to>
      <xdr:col>12</xdr:col>
      <xdr:colOff>3944218</xdr:colOff>
      <xdr:row>274</xdr:row>
      <xdr:rowOff>0</xdr:rowOff>
    </xdr:to>
    <xdr:sp macro="" textlink="">
      <xdr:nvSpPr>
        <xdr:cNvPr id="57" name="正方形/長方形 56">
          <a:hlinkClick xmlns:r="http://schemas.openxmlformats.org/officeDocument/2006/relationships" r:id="rId38"/>
          <a:extLst>
            <a:ext uri="{FF2B5EF4-FFF2-40B4-BE49-F238E27FC236}">
              <a16:creationId xmlns:a16="http://schemas.microsoft.com/office/drawing/2014/main" id="{19E91773-8677-43E4-88EB-695D4FAE2318}"/>
            </a:ext>
          </a:extLst>
        </xdr:cNvPr>
        <xdr:cNvSpPr/>
      </xdr:nvSpPr>
      <xdr:spPr>
        <a:xfrm>
          <a:off x="7543800" y="58578750"/>
          <a:ext cx="1372468" cy="2381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2074634</xdr:colOff>
      <xdr:row>242</xdr:row>
      <xdr:rowOff>327715</xdr:rowOff>
    </xdr:from>
    <xdr:to>
      <xdr:col>12</xdr:col>
      <xdr:colOff>4233634</xdr:colOff>
      <xdr:row>242</xdr:row>
      <xdr:rowOff>1479715</xdr:rowOff>
    </xdr:to>
    <xdr:sp macro="" textlink="">
      <xdr:nvSpPr>
        <xdr:cNvPr id="58" name="テキスト ボックス 57">
          <a:extLst>
            <a:ext uri="{FF2B5EF4-FFF2-40B4-BE49-F238E27FC236}">
              <a16:creationId xmlns:a16="http://schemas.microsoft.com/office/drawing/2014/main" id="{E6E339CA-B5D2-47ED-ABC0-AD020306A919}"/>
            </a:ext>
          </a:extLst>
        </xdr:cNvPr>
        <xdr:cNvSpPr txBox="1"/>
      </xdr:nvSpPr>
      <xdr:spPr>
        <a:xfrm>
          <a:off x="8913584" y="51438865"/>
          <a:ext cx="6350" cy="0"/>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baseline="0">
              <a:solidFill>
                <a:schemeClr val="dk1"/>
              </a:solidFill>
              <a:effectLst/>
              <a:latin typeface="+mn-lt"/>
              <a:ea typeface="+mn-ea"/>
              <a:cs typeface="+mn-cs"/>
            </a:rPr>
            <a:t> </a:t>
          </a:r>
          <a:r>
            <a:rPr kumimoji="1" lang="en-US" altLang="ja-JP" sz="1100" b="1" u="sng" baseline="0">
              <a:solidFill>
                <a:srgbClr val="FF0000"/>
              </a:solidFill>
              <a:effectLst/>
              <a:latin typeface="+mn-lt"/>
              <a:ea typeface="+mn-ea"/>
              <a:cs typeface="+mn-cs"/>
            </a:rPr>
            <a:t>STEP.1</a:t>
          </a:r>
          <a:r>
            <a:rPr kumimoji="1" lang="ja-JP" altLang="ja-JP" sz="1100" b="1" baseline="0">
              <a:solidFill>
                <a:srgbClr val="FF0000"/>
              </a:solidFill>
              <a:effectLst/>
              <a:latin typeface="+mn-lt"/>
              <a:ea typeface="+mn-ea"/>
              <a:cs typeface="+mn-cs"/>
            </a:rPr>
            <a:t>　 </a:t>
          </a:r>
          <a:r>
            <a:rPr kumimoji="1" lang="ja-JP" altLang="en-US" sz="1100" baseline="0">
              <a:solidFill>
                <a:srgbClr val="FF0000"/>
              </a:solidFill>
            </a:rPr>
            <a:t>　　　</a:t>
          </a:r>
          <a:endParaRPr kumimoji="1" lang="en-US" altLang="ja-JP" sz="1100" baseline="0">
            <a:solidFill>
              <a:srgbClr val="FF0000"/>
            </a:solidFill>
          </a:endParaRPr>
        </a:p>
        <a:p>
          <a:endParaRPr kumimoji="1" lang="en-US" altLang="ja-JP" sz="1100" baseline="0"/>
        </a:p>
        <a:p>
          <a:r>
            <a:rPr kumimoji="1" lang="ja-JP" altLang="en-US" sz="1100" b="1" baseline="0">
              <a:solidFill>
                <a:schemeClr val="accent1"/>
              </a:solidFill>
            </a:rPr>
            <a:t>　　マークをカーソルクリックすると、左図が現れます。</a:t>
          </a:r>
          <a:endParaRPr kumimoji="1" lang="ja-JP" altLang="en-US" sz="1100" b="1">
            <a:solidFill>
              <a:schemeClr val="accent1"/>
            </a:solidFill>
          </a:endParaRPr>
        </a:p>
      </xdr:txBody>
    </xdr:sp>
    <xdr:clientData/>
  </xdr:twoCellAnchor>
  <xdr:twoCellAnchor>
    <xdr:from>
      <xdr:col>11</xdr:col>
      <xdr:colOff>1827704</xdr:colOff>
      <xdr:row>242</xdr:row>
      <xdr:rowOff>317405</xdr:rowOff>
    </xdr:from>
    <xdr:to>
      <xdr:col>12</xdr:col>
      <xdr:colOff>1894958</xdr:colOff>
      <xdr:row>242</xdr:row>
      <xdr:rowOff>3719528</xdr:rowOff>
    </xdr:to>
    <xdr:pic>
      <xdr:nvPicPr>
        <xdr:cNvPr id="59" name="図 58">
          <a:extLst>
            <a:ext uri="{FF2B5EF4-FFF2-40B4-BE49-F238E27FC236}">
              <a16:creationId xmlns:a16="http://schemas.microsoft.com/office/drawing/2014/main" id="{A8AB25E2-D59A-4BC7-91CE-D9427E7AAAA9}"/>
            </a:ext>
          </a:extLst>
        </xdr:cNvPr>
        <xdr:cNvPicPr>
          <a:picLocks noChangeAspect="1"/>
        </xdr:cNvPicPr>
      </xdr:nvPicPr>
      <xdr:blipFill>
        <a:blip xmlns:r="http://schemas.openxmlformats.org/officeDocument/2006/relationships" r:embed="rId39"/>
        <a:stretch>
          <a:fillRect/>
        </a:stretch>
      </xdr:blipFill>
      <xdr:spPr>
        <a:xfrm>
          <a:off x="8228504" y="51438080"/>
          <a:ext cx="686379" cy="0"/>
        </a:xfrm>
        <a:prstGeom prst="rect">
          <a:avLst/>
        </a:prstGeom>
      </xdr:spPr>
    </xdr:pic>
    <xdr:clientData/>
  </xdr:twoCellAnchor>
  <xdr:twoCellAnchor>
    <xdr:from>
      <xdr:col>12</xdr:col>
      <xdr:colOff>2072300</xdr:colOff>
      <xdr:row>242</xdr:row>
      <xdr:rowOff>1604625</xdr:rowOff>
    </xdr:from>
    <xdr:to>
      <xdr:col>12</xdr:col>
      <xdr:colOff>4232300</xdr:colOff>
      <xdr:row>242</xdr:row>
      <xdr:rowOff>2405065</xdr:rowOff>
    </xdr:to>
    <xdr:sp macro="" textlink="">
      <xdr:nvSpPr>
        <xdr:cNvPr id="60" name="テキスト ボックス 59">
          <a:extLst>
            <a:ext uri="{FF2B5EF4-FFF2-40B4-BE49-F238E27FC236}">
              <a16:creationId xmlns:a16="http://schemas.microsoft.com/office/drawing/2014/main" id="{207FAFD8-1014-4732-908E-9E96280DB7E3}"/>
            </a:ext>
          </a:extLst>
        </xdr:cNvPr>
        <xdr:cNvSpPr txBox="1"/>
      </xdr:nvSpPr>
      <xdr:spPr>
        <a:xfrm>
          <a:off x="8911250" y="51439425"/>
          <a:ext cx="7350" cy="0"/>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rPr>
            <a:t> </a:t>
          </a:r>
          <a:r>
            <a:rPr kumimoji="1" lang="en-US" altLang="ja-JP" sz="1000" b="1" u="sng">
              <a:solidFill>
                <a:srgbClr val="FF0000"/>
              </a:solidFill>
            </a:rPr>
            <a:t>STEP.2</a:t>
          </a:r>
        </a:p>
        <a:p>
          <a:r>
            <a:rPr kumimoji="1" lang="ja-JP" altLang="en-US" sz="1600"/>
            <a:t> ☑</a:t>
          </a:r>
          <a:r>
            <a:rPr kumimoji="1" lang="ja-JP" altLang="en-US" sz="1100" b="1"/>
            <a:t>「該当」</a:t>
          </a:r>
          <a:r>
            <a:rPr kumimoji="1" lang="ja-JP" altLang="en-US" sz="1100"/>
            <a:t>のみにチェック</a:t>
          </a:r>
        </a:p>
      </xdr:txBody>
    </xdr:sp>
    <xdr:clientData/>
  </xdr:twoCellAnchor>
  <xdr:twoCellAnchor>
    <xdr:from>
      <xdr:col>12</xdr:col>
      <xdr:colOff>286777</xdr:colOff>
      <xdr:row>242</xdr:row>
      <xdr:rowOff>1806357</xdr:rowOff>
    </xdr:from>
    <xdr:to>
      <xdr:col>12</xdr:col>
      <xdr:colOff>2156277</xdr:colOff>
      <xdr:row>242</xdr:row>
      <xdr:rowOff>2180073</xdr:rowOff>
    </xdr:to>
    <xdr:cxnSp macro="">
      <xdr:nvCxnSpPr>
        <xdr:cNvPr id="61" name="直線矢印コネクタ 60">
          <a:extLst>
            <a:ext uri="{FF2B5EF4-FFF2-40B4-BE49-F238E27FC236}">
              <a16:creationId xmlns:a16="http://schemas.microsoft.com/office/drawing/2014/main" id="{FE0D3FE1-AC2C-491F-B61B-C488B30AD500}"/>
            </a:ext>
          </a:extLst>
        </xdr:cNvPr>
        <xdr:cNvCxnSpPr/>
      </xdr:nvCxnSpPr>
      <xdr:spPr>
        <a:xfrm flipH="1">
          <a:off x="8516377" y="51431607"/>
          <a:ext cx="402650" cy="2241"/>
        </a:xfrm>
        <a:prstGeom prst="straightConnector1">
          <a:avLst/>
        </a:prstGeom>
        <a:solidFill>
          <a:schemeClr val="bg1">
            <a:lumMod val="85000"/>
          </a:schemeClr>
        </a:solidFill>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107269</xdr:colOff>
      <xdr:row>242</xdr:row>
      <xdr:rowOff>2090073</xdr:rowOff>
    </xdr:from>
    <xdr:to>
      <xdr:col>12</xdr:col>
      <xdr:colOff>286777</xdr:colOff>
      <xdr:row>242</xdr:row>
      <xdr:rowOff>2270073</xdr:rowOff>
    </xdr:to>
    <xdr:sp macro="" textlink="">
      <xdr:nvSpPr>
        <xdr:cNvPr id="62" name="楕円 61">
          <a:extLst>
            <a:ext uri="{FF2B5EF4-FFF2-40B4-BE49-F238E27FC236}">
              <a16:creationId xmlns:a16="http://schemas.microsoft.com/office/drawing/2014/main" id="{5388FC1B-E080-497E-AB03-71F702101C3A}"/>
            </a:ext>
          </a:extLst>
        </xdr:cNvPr>
        <xdr:cNvSpPr/>
      </xdr:nvSpPr>
      <xdr:spPr>
        <a:xfrm>
          <a:off x="8336869" y="51439098"/>
          <a:ext cx="179508" cy="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2505533</xdr:colOff>
      <xdr:row>242</xdr:row>
      <xdr:rowOff>3170478</xdr:rowOff>
    </xdr:from>
    <xdr:to>
      <xdr:col>12</xdr:col>
      <xdr:colOff>4017533</xdr:colOff>
      <xdr:row>242</xdr:row>
      <xdr:rowOff>3530478</xdr:rowOff>
    </xdr:to>
    <xdr:sp macro="" textlink="">
      <xdr:nvSpPr>
        <xdr:cNvPr id="63" name="正方形/長方形 62">
          <a:hlinkClick xmlns:r="http://schemas.openxmlformats.org/officeDocument/2006/relationships" r:id="rId40"/>
          <a:extLst>
            <a:ext uri="{FF2B5EF4-FFF2-40B4-BE49-F238E27FC236}">
              <a16:creationId xmlns:a16="http://schemas.microsoft.com/office/drawing/2014/main" id="{46BEA131-1562-41C1-BAC6-5A963CCAF4DB}"/>
            </a:ext>
          </a:extLst>
        </xdr:cNvPr>
        <xdr:cNvSpPr/>
      </xdr:nvSpPr>
      <xdr:spPr>
        <a:xfrm>
          <a:off x="8915858" y="51433653"/>
          <a:ext cx="0" cy="0"/>
        </a:xfrm>
        <a:prstGeom prst="rect">
          <a:avLst/>
        </a:prstGeom>
        <a:solidFill>
          <a:schemeClr val="accent1"/>
        </a:solidFill>
        <a:ln w="19050">
          <a:solidFill>
            <a:schemeClr val="accent5">
              <a:lumMod val="20000"/>
              <a:lumOff val="80000"/>
            </a:schemeClr>
          </a:solidFill>
        </a:ln>
        <a:effectLst>
          <a:softEdge rad="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00" b="1"/>
            <a:t>【</a:t>
          </a:r>
          <a:r>
            <a:rPr kumimoji="1" lang="ja-JP" altLang="en-US" sz="700" b="1"/>
            <a:t>マニュアル</a:t>
          </a:r>
          <a:r>
            <a:rPr kumimoji="1" lang="en-US" altLang="ja-JP" sz="700" b="1"/>
            <a:t>】</a:t>
          </a:r>
          <a:r>
            <a:rPr kumimoji="1" lang="ja-JP" altLang="en-US" sz="700" b="1"/>
            <a:t>を確認する</a:t>
          </a:r>
          <a:endParaRPr kumimoji="1" lang="en-US" altLang="ja-JP" sz="700" b="1"/>
        </a:p>
      </xdr:txBody>
    </xdr:sp>
    <xdr:clientData/>
  </xdr:twoCellAnchor>
  <xdr:twoCellAnchor>
    <xdr:from>
      <xdr:col>12</xdr:col>
      <xdr:colOff>2163373</xdr:colOff>
      <xdr:row>242</xdr:row>
      <xdr:rowOff>763803</xdr:rowOff>
    </xdr:from>
    <xdr:to>
      <xdr:col>12</xdr:col>
      <xdr:colOff>2391902</xdr:colOff>
      <xdr:row>242</xdr:row>
      <xdr:rowOff>1013770</xdr:rowOff>
    </xdr:to>
    <xdr:pic>
      <xdr:nvPicPr>
        <xdr:cNvPr id="64" name="図 63">
          <a:extLst>
            <a:ext uri="{FF2B5EF4-FFF2-40B4-BE49-F238E27FC236}">
              <a16:creationId xmlns:a16="http://schemas.microsoft.com/office/drawing/2014/main" id="{3C026958-5064-49F4-8586-09DDE3170F78}"/>
            </a:ext>
          </a:extLst>
        </xdr:cNvPr>
        <xdr:cNvPicPr>
          <a:picLocks noChangeAspect="1"/>
        </xdr:cNvPicPr>
      </xdr:nvPicPr>
      <xdr:blipFill rotWithShape="1">
        <a:blip xmlns:r="http://schemas.openxmlformats.org/officeDocument/2006/relationships" r:embed="rId41"/>
        <a:srcRect l="26563" t="17161" r="23437" b="24380"/>
        <a:stretch>
          <a:fillRect/>
        </a:stretch>
      </xdr:blipFill>
      <xdr:spPr>
        <a:xfrm>
          <a:off x="8916598" y="51436803"/>
          <a:ext cx="0" cy="2317"/>
        </a:xfrm>
        <a:prstGeom prst="rect">
          <a:avLst/>
        </a:prstGeom>
        <a:solidFill>
          <a:schemeClr val="bg1">
            <a:lumMod val="85000"/>
          </a:schemeClr>
        </a:solidFill>
      </xdr:spPr>
    </xdr:pic>
    <xdr:clientData/>
  </xdr:twoCellAnchor>
  <xdr:twoCellAnchor>
    <xdr:from>
      <xdr:col>9</xdr:col>
      <xdr:colOff>218615</xdr:colOff>
      <xdr:row>242</xdr:row>
      <xdr:rowOff>96383</xdr:rowOff>
    </xdr:from>
    <xdr:to>
      <xdr:col>11</xdr:col>
      <xdr:colOff>1738309</xdr:colOff>
      <xdr:row>242</xdr:row>
      <xdr:rowOff>1988921</xdr:rowOff>
    </xdr:to>
    <xdr:cxnSp macro="">
      <xdr:nvCxnSpPr>
        <xdr:cNvPr id="65" name="コネクタ: カギ線 64">
          <a:extLst>
            <a:ext uri="{FF2B5EF4-FFF2-40B4-BE49-F238E27FC236}">
              <a16:creationId xmlns:a16="http://schemas.microsoft.com/office/drawing/2014/main" id="{167FA4CD-F0F1-4CEE-AC64-2F91F2176677}"/>
            </a:ext>
          </a:extLst>
        </xdr:cNvPr>
        <xdr:cNvCxnSpPr>
          <a:stCxn id="2" idx="1"/>
          <a:endCxn id="67" idx="0"/>
        </xdr:cNvCxnSpPr>
      </xdr:nvCxnSpPr>
      <xdr:spPr>
        <a:xfrm rot="10800000">
          <a:off x="6390815" y="51293258"/>
          <a:ext cx="1843544" cy="139938"/>
        </a:xfrm>
        <a:prstGeom prst="bentConnector2">
          <a:avLst/>
        </a:prstGeom>
        <a:ln w="76200" cap="flat" cmpd="sng" algn="ctr">
          <a:solidFill>
            <a:srgbClr val="FFFFCC"/>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11</xdr:col>
      <xdr:colOff>1793875</xdr:colOff>
      <xdr:row>242</xdr:row>
      <xdr:rowOff>3946079</xdr:rowOff>
    </xdr:from>
    <xdr:to>
      <xdr:col>12</xdr:col>
      <xdr:colOff>4302125</xdr:colOff>
      <xdr:row>242</xdr:row>
      <xdr:rowOff>4738079</xdr:rowOff>
    </xdr:to>
    <xdr:sp macro="" textlink="">
      <xdr:nvSpPr>
        <xdr:cNvPr id="66" name="テキスト ボックス 65">
          <a:extLst>
            <a:ext uri="{FF2B5EF4-FFF2-40B4-BE49-F238E27FC236}">
              <a16:creationId xmlns:a16="http://schemas.microsoft.com/office/drawing/2014/main" id="{6337E730-7C4C-430F-922A-EB7988F41590}"/>
            </a:ext>
          </a:extLst>
        </xdr:cNvPr>
        <xdr:cNvSpPr txBox="1"/>
      </xdr:nvSpPr>
      <xdr:spPr>
        <a:xfrm>
          <a:off x="8232775" y="51437729"/>
          <a:ext cx="679450" cy="142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フィルター操作により、今回の図面変更について確認の必要な内容が表示されます。</a:t>
          </a:r>
          <a:endParaRPr kumimoji="1" lang="en-US" altLang="ja-JP" sz="800">
            <a:solidFill>
              <a:sysClr val="windowText" lastClr="000000"/>
            </a:solidFill>
          </a:endParaRPr>
        </a:p>
        <a:p>
          <a:r>
            <a:rPr kumimoji="1" lang="ja-JP" altLang="en-US" sz="800">
              <a:solidFill>
                <a:sysClr val="windowText" lastClr="000000"/>
              </a:solidFill>
            </a:rPr>
            <a:t>最新の図面や協議内容と照らし合わせ、チェック・必要事項の入力を行ってください。</a:t>
          </a:r>
          <a:endParaRPr kumimoji="1" lang="en-US" altLang="ja-JP" sz="800">
            <a:solidFill>
              <a:sysClr val="windowText" lastClr="000000"/>
            </a:solidFill>
          </a:endParaRPr>
        </a:p>
        <a:p>
          <a:r>
            <a:rPr kumimoji="1" lang="en-US" altLang="ja-JP" sz="800">
              <a:solidFill>
                <a:srgbClr val="FF0000"/>
              </a:solidFill>
            </a:rPr>
            <a:t>※</a:t>
          </a:r>
          <a:r>
            <a:rPr kumimoji="1" lang="en-US" altLang="ja-JP" sz="800">
              <a:solidFill>
                <a:srgbClr val="FF0000"/>
              </a:solidFill>
              <a:effectLst/>
              <a:latin typeface="+mn-lt"/>
              <a:ea typeface="+mn-ea"/>
              <a:cs typeface="+mn-cs"/>
            </a:rPr>
            <a:t>【</a:t>
          </a:r>
          <a:r>
            <a:rPr kumimoji="1" lang="ja-JP" altLang="en-US" sz="800">
              <a:solidFill>
                <a:srgbClr val="FF0000"/>
              </a:solidFill>
            </a:rPr>
            <a:t>②変更確認</a:t>
          </a:r>
          <a:r>
            <a:rPr kumimoji="1" lang="en-US" altLang="ja-JP" sz="800">
              <a:solidFill>
                <a:srgbClr val="FF0000"/>
              </a:solidFill>
            </a:rPr>
            <a:t>】</a:t>
          </a:r>
          <a:r>
            <a:rPr kumimoji="1" lang="ja-JP" altLang="en-US" sz="800">
              <a:solidFill>
                <a:srgbClr val="FF0000"/>
              </a:solidFill>
            </a:rPr>
            <a:t>のチェック内容を変更した場合には、その都度上記フィルター操作を</a:t>
          </a:r>
          <a:endParaRPr kumimoji="1" lang="en-US" altLang="ja-JP" sz="800">
            <a:solidFill>
              <a:srgbClr val="FF0000"/>
            </a:solidFill>
          </a:endParaRPr>
        </a:p>
        <a:p>
          <a:r>
            <a:rPr kumimoji="1" lang="ja-JP" altLang="en-US" sz="800">
              <a:solidFill>
                <a:srgbClr val="FF0000"/>
              </a:solidFill>
            </a:rPr>
            <a:t>行ってください。</a:t>
          </a:r>
        </a:p>
      </xdr:txBody>
    </xdr:sp>
    <xdr:clientData/>
  </xdr:twoCellAnchor>
  <xdr:twoCellAnchor>
    <xdr:from>
      <xdr:col>9</xdr:col>
      <xdr:colOff>39680</xdr:colOff>
      <xdr:row>242</xdr:row>
      <xdr:rowOff>23813</xdr:rowOff>
    </xdr:from>
    <xdr:to>
      <xdr:col>10</xdr:col>
      <xdr:colOff>119736</xdr:colOff>
      <xdr:row>242</xdr:row>
      <xdr:rowOff>96383</xdr:rowOff>
    </xdr:to>
    <xdr:sp macro="" textlink="">
      <xdr:nvSpPr>
        <xdr:cNvPr id="67" name="正方形/長方形 66">
          <a:extLst>
            <a:ext uri="{FF2B5EF4-FFF2-40B4-BE49-F238E27FC236}">
              <a16:creationId xmlns:a16="http://schemas.microsoft.com/office/drawing/2014/main" id="{66342AD4-CA50-4CF4-BBDA-CC04126D1F37}"/>
            </a:ext>
          </a:extLst>
        </xdr:cNvPr>
        <xdr:cNvSpPr/>
      </xdr:nvSpPr>
      <xdr:spPr>
        <a:xfrm flipH="1" flipV="1">
          <a:off x="6211880" y="51220688"/>
          <a:ext cx="765856" cy="7257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277</xdr:row>
      <xdr:rowOff>0</xdr:rowOff>
    </xdr:from>
    <xdr:to>
      <xdr:col>13</xdr:col>
      <xdr:colOff>0</xdr:colOff>
      <xdr:row>278</xdr:row>
      <xdr:rowOff>0</xdr:rowOff>
    </xdr:to>
    <xdr:sp macro="" textlink="">
      <xdr:nvSpPr>
        <xdr:cNvPr id="69" name="正方形/長方形 68">
          <a:hlinkClick xmlns:r="http://schemas.openxmlformats.org/officeDocument/2006/relationships" r:id="rId42"/>
          <a:extLst>
            <a:ext uri="{FF2B5EF4-FFF2-40B4-BE49-F238E27FC236}">
              <a16:creationId xmlns:a16="http://schemas.microsoft.com/office/drawing/2014/main" id="{5E8F134B-BDDE-4DCC-8BAE-C2FED26C924C}"/>
            </a:ext>
          </a:extLst>
        </xdr:cNvPr>
        <xdr:cNvSpPr/>
      </xdr:nvSpPr>
      <xdr:spPr>
        <a:xfrm>
          <a:off x="6973957" y="102712630"/>
          <a:ext cx="6510130" cy="1987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275</xdr:row>
      <xdr:rowOff>1</xdr:rowOff>
    </xdr:from>
    <xdr:to>
      <xdr:col>13</xdr:col>
      <xdr:colOff>0</xdr:colOff>
      <xdr:row>276</xdr:row>
      <xdr:rowOff>0</xdr:rowOff>
    </xdr:to>
    <xdr:sp macro="" textlink="">
      <xdr:nvSpPr>
        <xdr:cNvPr id="70" name="正方形/長方形 69">
          <a:hlinkClick xmlns:r="http://schemas.openxmlformats.org/officeDocument/2006/relationships" r:id="rId43"/>
          <a:extLst>
            <a:ext uri="{FF2B5EF4-FFF2-40B4-BE49-F238E27FC236}">
              <a16:creationId xmlns:a16="http://schemas.microsoft.com/office/drawing/2014/main" id="{92D1976F-76C6-49CA-B37D-3FDCA4C88822}"/>
            </a:ext>
          </a:extLst>
        </xdr:cNvPr>
        <xdr:cNvSpPr/>
      </xdr:nvSpPr>
      <xdr:spPr>
        <a:xfrm>
          <a:off x="919370" y="102315066"/>
          <a:ext cx="6510130" cy="198782"/>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278</xdr:row>
      <xdr:rowOff>0</xdr:rowOff>
    </xdr:from>
    <xdr:to>
      <xdr:col>13</xdr:col>
      <xdr:colOff>0</xdr:colOff>
      <xdr:row>279</xdr:row>
      <xdr:rowOff>0</xdr:rowOff>
    </xdr:to>
    <xdr:sp macro="" textlink="">
      <xdr:nvSpPr>
        <xdr:cNvPr id="73" name="正方形/長方形 72">
          <a:hlinkClick xmlns:r="http://schemas.openxmlformats.org/officeDocument/2006/relationships" r:id="rId44"/>
          <a:extLst>
            <a:ext uri="{FF2B5EF4-FFF2-40B4-BE49-F238E27FC236}">
              <a16:creationId xmlns:a16="http://schemas.microsoft.com/office/drawing/2014/main" id="{4844D2B7-F9A0-450C-A030-C7410A333D4D}"/>
            </a:ext>
          </a:extLst>
        </xdr:cNvPr>
        <xdr:cNvSpPr/>
      </xdr:nvSpPr>
      <xdr:spPr>
        <a:xfrm>
          <a:off x="6973957" y="102911413"/>
          <a:ext cx="6510130" cy="1987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279</xdr:row>
      <xdr:rowOff>0</xdr:rowOff>
    </xdr:from>
    <xdr:to>
      <xdr:col>13</xdr:col>
      <xdr:colOff>0</xdr:colOff>
      <xdr:row>280</xdr:row>
      <xdr:rowOff>0</xdr:rowOff>
    </xdr:to>
    <xdr:sp macro="" textlink="">
      <xdr:nvSpPr>
        <xdr:cNvPr id="75" name="正方形/長方形 74">
          <a:hlinkClick xmlns:r="http://schemas.openxmlformats.org/officeDocument/2006/relationships" r:id="rId45"/>
          <a:extLst>
            <a:ext uri="{FF2B5EF4-FFF2-40B4-BE49-F238E27FC236}">
              <a16:creationId xmlns:a16="http://schemas.microsoft.com/office/drawing/2014/main" id="{AACB44F1-EE19-4E6D-98FA-24F3C78A2AC6}"/>
            </a:ext>
          </a:extLst>
        </xdr:cNvPr>
        <xdr:cNvSpPr/>
      </xdr:nvSpPr>
      <xdr:spPr>
        <a:xfrm>
          <a:off x="6973957" y="103110196"/>
          <a:ext cx="6510130" cy="198782"/>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11</xdr:col>
      <xdr:colOff>657225</xdr:colOff>
      <xdr:row>147</xdr:row>
      <xdr:rowOff>0</xdr:rowOff>
    </xdr:from>
    <xdr:to>
      <xdr:col>13</xdr:col>
      <xdr:colOff>191368</xdr:colOff>
      <xdr:row>147</xdr:row>
      <xdr:rowOff>200025</xdr:rowOff>
    </xdr:to>
    <xdr:sp macro="" textlink="">
      <xdr:nvSpPr>
        <xdr:cNvPr id="76" name="正方形/長方形 75">
          <a:hlinkClick xmlns:r="http://schemas.openxmlformats.org/officeDocument/2006/relationships" r:id="rId46"/>
          <a:extLst>
            <a:ext uri="{FF2B5EF4-FFF2-40B4-BE49-F238E27FC236}">
              <a16:creationId xmlns:a16="http://schemas.microsoft.com/office/drawing/2014/main" id="{4446F7F9-E513-43D3-A575-FF69DE8A734C}"/>
            </a:ext>
          </a:extLst>
        </xdr:cNvPr>
        <xdr:cNvSpPr/>
      </xdr:nvSpPr>
      <xdr:spPr>
        <a:xfrm>
          <a:off x="7543800" y="56197500"/>
          <a:ext cx="6049243" cy="2000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809625</xdr:colOff>
      <xdr:row>147</xdr:row>
      <xdr:rowOff>152400</xdr:rowOff>
    </xdr:from>
    <xdr:to>
      <xdr:col>13</xdr:col>
      <xdr:colOff>343768</xdr:colOff>
      <xdr:row>147</xdr:row>
      <xdr:rowOff>352425</xdr:rowOff>
    </xdr:to>
    <xdr:sp macro="" textlink="">
      <xdr:nvSpPr>
        <xdr:cNvPr id="77" name="正方形/長方形 76">
          <a:hlinkClick xmlns:r="http://schemas.openxmlformats.org/officeDocument/2006/relationships" r:id="rId46"/>
          <a:extLst>
            <a:ext uri="{FF2B5EF4-FFF2-40B4-BE49-F238E27FC236}">
              <a16:creationId xmlns:a16="http://schemas.microsoft.com/office/drawing/2014/main" id="{10CAA990-1A10-4EA3-A034-7036643ADD75}"/>
            </a:ext>
          </a:extLst>
        </xdr:cNvPr>
        <xdr:cNvSpPr/>
      </xdr:nvSpPr>
      <xdr:spPr>
        <a:xfrm>
          <a:off x="7696200" y="56349900"/>
          <a:ext cx="6049243" cy="2000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271</xdr:row>
      <xdr:rowOff>0</xdr:rowOff>
    </xdr:from>
    <xdr:to>
      <xdr:col>12</xdr:col>
      <xdr:colOff>3944218</xdr:colOff>
      <xdr:row>272</xdr:row>
      <xdr:rowOff>1</xdr:rowOff>
    </xdr:to>
    <xdr:sp macro="" textlink="">
      <xdr:nvSpPr>
        <xdr:cNvPr id="41" name="正方形/長方形 40">
          <a:hlinkClick xmlns:r="http://schemas.openxmlformats.org/officeDocument/2006/relationships" r:id="rId47"/>
          <a:extLst>
            <a:ext uri="{FF2B5EF4-FFF2-40B4-BE49-F238E27FC236}">
              <a16:creationId xmlns:a16="http://schemas.microsoft.com/office/drawing/2014/main" id="{5F3A06ED-B789-459D-8DEE-9E71256C2C40}"/>
            </a:ext>
          </a:extLst>
        </xdr:cNvPr>
        <xdr:cNvSpPr/>
      </xdr:nvSpPr>
      <xdr:spPr>
        <a:xfrm>
          <a:off x="6886575" y="97907475"/>
          <a:ext cx="6049243" cy="200026"/>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264</xdr:row>
      <xdr:rowOff>0</xdr:rowOff>
    </xdr:from>
    <xdr:to>
      <xdr:col>12</xdr:col>
      <xdr:colOff>3944218</xdr:colOff>
      <xdr:row>265</xdr:row>
      <xdr:rowOff>1243</xdr:rowOff>
    </xdr:to>
    <xdr:sp macro="" textlink="">
      <xdr:nvSpPr>
        <xdr:cNvPr id="78" name="正方形/長方形 77">
          <a:hlinkClick xmlns:r="http://schemas.openxmlformats.org/officeDocument/2006/relationships" r:id="rId48"/>
          <a:extLst>
            <a:ext uri="{FF2B5EF4-FFF2-40B4-BE49-F238E27FC236}">
              <a16:creationId xmlns:a16="http://schemas.microsoft.com/office/drawing/2014/main" id="{CF0F96CA-E3F1-4C01-A419-9CBDFA3ABFCC}"/>
            </a:ext>
          </a:extLst>
        </xdr:cNvPr>
        <xdr:cNvSpPr/>
      </xdr:nvSpPr>
      <xdr:spPr>
        <a:xfrm>
          <a:off x="6886575" y="96507300"/>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263</xdr:row>
      <xdr:rowOff>0</xdr:rowOff>
    </xdr:from>
    <xdr:to>
      <xdr:col>12</xdr:col>
      <xdr:colOff>3944218</xdr:colOff>
      <xdr:row>264</xdr:row>
      <xdr:rowOff>1243</xdr:rowOff>
    </xdr:to>
    <xdr:sp macro="" textlink="">
      <xdr:nvSpPr>
        <xdr:cNvPr id="79" name="正方形/長方形 78">
          <a:hlinkClick xmlns:r="http://schemas.openxmlformats.org/officeDocument/2006/relationships" r:id="rId49"/>
          <a:extLst>
            <a:ext uri="{FF2B5EF4-FFF2-40B4-BE49-F238E27FC236}">
              <a16:creationId xmlns:a16="http://schemas.microsoft.com/office/drawing/2014/main" id="{D5CC6132-823B-4FCF-ABAB-07938824942F}"/>
            </a:ext>
          </a:extLst>
        </xdr:cNvPr>
        <xdr:cNvSpPr/>
      </xdr:nvSpPr>
      <xdr:spPr>
        <a:xfrm>
          <a:off x="6886575" y="96307275"/>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xdr:col>
      <xdr:colOff>0</xdr:colOff>
      <xdr:row>251</xdr:row>
      <xdr:rowOff>0</xdr:rowOff>
    </xdr:from>
    <xdr:to>
      <xdr:col>12</xdr:col>
      <xdr:colOff>3944218</xdr:colOff>
      <xdr:row>252</xdr:row>
      <xdr:rowOff>1243</xdr:rowOff>
    </xdr:to>
    <xdr:sp macro="" textlink="">
      <xdr:nvSpPr>
        <xdr:cNvPr id="80" name="正方形/長方形 79">
          <a:hlinkClick xmlns:r="http://schemas.openxmlformats.org/officeDocument/2006/relationships" r:id="rId50"/>
          <a:extLst>
            <a:ext uri="{FF2B5EF4-FFF2-40B4-BE49-F238E27FC236}">
              <a16:creationId xmlns:a16="http://schemas.microsoft.com/office/drawing/2014/main" id="{89E8D850-97DD-4E66-B321-FDCCC2F8723E}"/>
            </a:ext>
          </a:extLst>
        </xdr:cNvPr>
        <xdr:cNvSpPr/>
      </xdr:nvSpPr>
      <xdr:spPr>
        <a:xfrm>
          <a:off x="6886575" y="93906975"/>
          <a:ext cx="6049243" cy="2012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3130827</xdr:colOff>
      <xdr:row>43</xdr:row>
      <xdr:rowOff>977348</xdr:rowOff>
    </xdr:from>
    <xdr:to>
      <xdr:col>12</xdr:col>
      <xdr:colOff>4210827</xdr:colOff>
      <xdr:row>43</xdr:row>
      <xdr:rowOff>977348</xdr:rowOff>
    </xdr:to>
    <xdr:sp macro="" textlink="">
      <xdr:nvSpPr>
        <xdr:cNvPr id="82" name="正方形/長方形 81">
          <a:hlinkClick xmlns:r="http://schemas.openxmlformats.org/officeDocument/2006/relationships" r:id="rId36"/>
          <a:extLst>
            <a:ext uri="{FF2B5EF4-FFF2-40B4-BE49-F238E27FC236}">
              <a16:creationId xmlns:a16="http://schemas.microsoft.com/office/drawing/2014/main" id="{48CCB44A-8A5F-4C10-99C1-1F0956AFE607}"/>
            </a:ext>
          </a:extLst>
        </xdr:cNvPr>
        <xdr:cNvSpPr/>
      </xdr:nvSpPr>
      <xdr:spPr>
        <a:xfrm>
          <a:off x="6153979" y="14991522"/>
          <a:ext cx="1080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2347281</xdr:colOff>
      <xdr:row>71</xdr:row>
      <xdr:rowOff>566531</xdr:rowOff>
    </xdr:from>
    <xdr:to>
      <xdr:col>12</xdr:col>
      <xdr:colOff>4219281</xdr:colOff>
      <xdr:row>71</xdr:row>
      <xdr:rowOff>566531</xdr:rowOff>
    </xdr:to>
    <xdr:sp macro="" textlink="">
      <xdr:nvSpPr>
        <xdr:cNvPr id="84" name="正方形/長方形 83">
          <a:hlinkClick xmlns:r="http://schemas.openxmlformats.org/officeDocument/2006/relationships" r:id="rId36"/>
          <a:extLst>
            <a:ext uri="{FF2B5EF4-FFF2-40B4-BE49-F238E27FC236}">
              <a16:creationId xmlns:a16="http://schemas.microsoft.com/office/drawing/2014/main" id="{82BB6867-ADD8-4013-8B62-AF7E2E177E8B}"/>
            </a:ext>
          </a:extLst>
        </xdr:cNvPr>
        <xdr:cNvSpPr/>
      </xdr:nvSpPr>
      <xdr:spPr>
        <a:xfrm>
          <a:off x="5370433" y="23832379"/>
          <a:ext cx="187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530087</xdr:colOff>
      <xdr:row>95</xdr:row>
      <xdr:rowOff>372716</xdr:rowOff>
    </xdr:from>
    <xdr:to>
      <xdr:col>12</xdr:col>
      <xdr:colOff>1738305</xdr:colOff>
      <xdr:row>95</xdr:row>
      <xdr:rowOff>372716</xdr:rowOff>
    </xdr:to>
    <xdr:sp macro="" textlink="">
      <xdr:nvSpPr>
        <xdr:cNvPr id="86" name="正方形/長方形 85">
          <a:hlinkClick xmlns:r="http://schemas.openxmlformats.org/officeDocument/2006/relationships" r:id="rId5"/>
          <a:extLst>
            <a:ext uri="{FF2B5EF4-FFF2-40B4-BE49-F238E27FC236}">
              <a16:creationId xmlns:a16="http://schemas.microsoft.com/office/drawing/2014/main" id="{8C901B28-ED6F-412E-8D1E-2EAA9D093BE8}"/>
            </a:ext>
          </a:extLst>
        </xdr:cNvPr>
        <xdr:cNvSpPr/>
      </xdr:nvSpPr>
      <xdr:spPr>
        <a:xfrm>
          <a:off x="7504044" y="32219346"/>
          <a:ext cx="331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558248</xdr:colOff>
      <xdr:row>102</xdr:row>
      <xdr:rowOff>367746</xdr:rowOff>
    </xdr:from>
    <xdr:to>
      <xdr:col>12</xdr:col>
      <xdr:colOff>1694466</xdr:colOff>
      <xdr:row>102</xdr:row>
      <xdr:rowOff>367746</xdr:rowOff>
    </xdr:to>
    <xdr:sp macro="" textlink="">
      <xdr:nvSpPr>
        <xdr:cNvPr id="87" name="正方形/長方形 86">
          <a:hlinkClick xmlns:r="http://schemas.openxmlformats.org/officeDocument/2006/relationships" r:id="rId5"/>
          <a:extLst>
            <a:ext uri="{FF2B5EF4-FFF2-40B4-BE49-F238E27FC236}">
              <a16:creationId xmlns:a16="http://schemas.microsoft.com/office/drawing/2014/main" id="{C66AFE4B-F2B0-440F-85F1-2EFF21D91029}"/>
            </a:ext>
          </a:extLst>
        </xdr:cNvPr>
        <xdr:cNvSpPr/>
      </xdr:nvSpPr>
      <xdr:spPr>
        <a:xfrm>
          <a:off x="1477618" y="32959811"/>
          <a:ext cx="3240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1258956</xdr:colOff>
      <xdr:row>136</xdr:row>
      <xdr:rowOff>3354456</xdr:rowOff>
    </xdr:from>
    <xdr:to>
      <xdr:col>12</xdr:col>
      <xdr:colOff>2431174</xdr:colOff>
      <xdr:row>136</xdr:row>
      <xdr:rowOff>3354456</xdr:rowOff>
    </xdr:to>
    <xdr:sp macro="" textlink="">
      <xdr:nvSpPr>
        <xdr:cNvPr id="88" name="正方形/長方形 87">
          <a:hlinkClick xmlns:r="http://schemas.openxmlformats.org/officeDocument/2006/relationships" r:id="rId51"/>
          <a:extLst>
            <a:ext uri="{FF2B5EF4-FFF2-40B4-BE49-F238E27FC236}">
              <a16:creationId xmlns:a16="http://schemas.microsoft.com/office/drawing/2014/main" id="{B610BEBC-1B3D-4E70-A811-DA81D616E42B}"/>
            </a:ext>
          </a:extLst>
        </xdr:cNvPr>
        <xdr:cNvSpPr/>
      </xdr:nvSpPr>
      <xdr:spPr>
        <a:xfrm>
          <a:off x="8232913" y="56454260"/>
          <a:ext cx="32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12</xdr:col>
      <xdr:colOff>811693</xdr:colOff>
      <xdr:row>148</xdr:row>
      <xdr:rowOff>372717</xdr:rowOff>
    </xdr:from>
    <xdr:to>
      <xdr:col>12</xdr:col>
      <xdr:colOff>1315693</xdr:colOff>
      <xdr:row>148</xdr:row>
      <xdr:rowOff>372717</xdr:rowOff>
    </xdr:to>
    <xdr:sp macro="" textlink="">
      <xdr:nvSpPr>
        <xdr:cNvPr id="89" name="正方形/長方形 88">
          <a:hlinkClick xmlns:r="http://schemas.openxmlformats.org/officeDocument/2006/relationships" r:id="rId52"/>
          <a:extLst>
            <a:ext uri="{FF2B5EF4-FFF2-40B4-BE49-F238E27FC236}">
              <a16:creationId xmlns:a16="http://schemas.microsoft.com/office/drawing/2014/main" id="{CE26CE5C-B8F2-491D-922E-43A073A84982}"/>
            </a:ext>
          </a:extLst>
        </xdr:cNvPr>
        <xdr:cNvSpPr/>
      </xdr:nvSpPr>
      <xdr:spPr>
        <a:xfrm>
          <a:off x="3834845" y="60761217"/>
          <a:ext cx="50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12</xdr:col>
      <xdr:colOff>2173351</xdr:colOff>
      <xdr:row>148</xdr:row>
      <xdr:rowOff>376031</xdr:rowOff>
    </xdr:from>
    <xdr:to>
      <xdr:col>12</xdr:col>
      <xdr:colOff>4297351</xdr:colOff>
      <xdr:row>148</xdr:row>
      <xdr:rowOff>376031</xdr:rowOff>
    </xdr:to>
    <xdr:sp macro="" textlink="">
      <xdr:nvSpPr>
        <xdr:cNvPr id="90" name="正方形/長方形 89">
          <a:hlinkClick xmlns:r="http://schemas.openxmlformats.org/officeDocument/2006/relationships" r:id="rId52"/>
          <a:extLst>
            <a:ext uri="{FF2B5EF4-FFF2-40B4-BE49-F238E27FC236}">
              <a16:creationId xmlns:a16="http://schemas.microsoft.com/office/drawing/2014/main" id="{79F8B308-D398-4556-923E-78941F2CD47D}"/>
            </a:ext>
          </a:extLst>
        </xdr:cNvPr>
        <xdr:cNvSpPr/>
      </xdr:nvSpPr>
      <xdr:spPr>
        <a:xfrm>
          <a:off x="5196503" y="60764531"/>
          <a:ext cx="212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11</xdr:col>
      <xdr:colOff>23191</xdr:colOff>
      <xdr:row>148</xdr:row>
      <xdr:rowOff>561562</xdr:rowOff>
    </xdr:from>
    <xdr:to>
      <xdr:col>11</xdr:col>
      <xdr:colOff>1319191</xdr:colOff>
      <xdr:row>148</xdr:row>
      <xdr:rowOff>561562</xdr:rowOff>
    </xdr:to>
    <xdr:sp macro="" textlink="">
      <xdr:nvSpPr>
        <xdr:cNvPr id="91" name="正方形/長方形 90">
          <a:hlinkClick xmlns:r="http://schemas.openxmlformats.org/officeDocument/2006/relationships" r:id="rId52"/>
          <a:extLst>
            <a:ext uri="{FF2B5EF4-FFF2-40B4-BE49-F238E27FC236}">
              <a16:creationId xmlns:a16="http://schemas.microsoft.com/office/drawing/2014/main" id="{600EA581-9DEF-499F-BD41-67577376CF3D}"/>
            </a:ext>
          </a:extLst>
        </xdr:cNvPr>
        <xdr:cNvSpPr/>
      </xdr:nvSpPr>
      <xdr:spPr>
        <a:xfrm>
          <a:off x="6997148" y="57968323"/>
          <a:ext cx="129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11</xdr:col>
      <xdr:colOff>1855298</xdr:colOff>
      <xdr:row>234</xdr:row>
      <xdr:rowOff>372718</xdr:rowOff>
    </xdr:from>
    <xdr:to>
      <xdr:col>12</xdr:col>
      <xdr:colOff>903516</xdr:colOff>
      <xdr:row>234</xdr:row>
      <xdr:rowOff>372718</xdr:rowOff>
    </xdr:to>
    <xdr:sp macro="" textlink="">
      <xdr:nvSpPr>
        <xdr:cNvPr id="92" name="正方形/長方形 91">
          <a:hlinkClick xmlns:r="http://schemas.openxmlformats.org/officeDocument/2006/relationships" r:id="rId53"/>
          <a:extLst>
            <a:ext uri="{FF2B5EF4-FFF2-40B4-BE49-F238E27FC236}">
              <a16:creationId xmlns:a16="http://schemas.microsoft.com/office/drawing/2014/main" id="{FCFEC570-6FAE-4479-80A1-5BF2B27C1215}"/>
            </a:ext>
          </a:extLst>
        </xdr:cNvPr>
        <xdr:cNvSpPr/>
      </xdr:nvSpPr>
      <xdr:spPr>
        <a:xfrm>
          <a:off x="8829255" y="88665327"/>
          <a:ext cx="115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11</xdr:col>
      <xdr:colOff>107014</xdr:colOff>
      <xdr:row>76</xdr:row>
      <xdr:rowOff>1162540</xdr:rowOff>
    </xdr:from>
    <xdr:to>
      <xdr:col>12</xdr:col>
      <xdr:colOff>2503232</xdr:colOff>
      <xdr:row>76</xdr:row>
      <xdr:rowOff>1162540</xdr:rowOff>
    </xdr:to>
    <xdr:sp macro="" textlink="">
      <xdr:nvSpPr>
        <xdr:cNvPr id="93" name="正方形/長方形 92">
          <a:hlinkClick xmlns:r="http://schemas.openxmlformats.org/officeDocument/2006/relationships" r:id="rId54"/>
          <a:extLst>
            <a:ext uri="{FF2B5EF4-FFF2-40B4-BE49-F238E27FC236}">
              <a16:creationId xmlns:a16="http://schemas.microsoft.com/office/drawing/2014/main" id="{E3E0578F-AD64-42F3-9215-71BF23FF9842}"/>
            </a:ext>
          </a:extLst>
        </xdr:cNvPr>
        <xdr:cNvSpPr/>
      </xdr:nvSpPr>
      <xdr:spPr>
        <a:xfrm>
          <a:off x="1026384" y="26507323"/>
          <a:ext cx="4500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1859792</xdr:colOff>
      <xdr:row>20</xdr:row>
      <xdr:rowOff>572478</xdr:rowOff>
    </xdr:from>
    <xdr:to>
      <xdr:col>12</xdr:col>
      <xdr:colOff>3032010</xdr:colOff>
      <xdr:row>20</xdr:row>
      <xdr:rowOff>572478</xdr:rowOff>
    </xdr:to>
    <xdr:sp macro="" textlink="">
      <xdr:nvSpPr>
        <xdr:cNvPr id="94" name="正方形/長方形 93">
          <a:hlinkClick xmlns:r="http://schemas.openxmlformats.org/officeDocument/2006/relationships" r:id="rId55"/>
          <a:extLst>
            <a:ext uri="{FF2B5EF4-FFF2-40B4-BE49-F238E27FC236}">
              <a16:creationId xmlns:a16="http://schemas.microsoft.com/office/drawing/2014/main" id="{F3373D39-548D-405B-95D2-88B2B4928FA2}"/>
            </a:ext>
          </a:extLst>
        </xdr:cNvPr>
        <xdr:cNvSpPr/>
      </xdr:nvSpPr>
      <xdr:spPr>
        <a:xfrm>
          <a:off x="8833749" y="6486261"/>
          <a:ext cx="32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486906</xdr:colOff>
      <xdr:row>30</xdr:row>
      <xdr:rowOff>185078</xdr:rowOff>
    </xdr:from>
    <xdr:to>
      <xdr:col>12</xdr:col>
      <xdr:colOff>1227124</xdr:colOff>
      <xdr:row>30</xdr:row>
      <xdr:rowOff>185078</xdr:rowOff>
    </xdr:to>
    <xdr:sp macro="" textlink="">
      <xdr:nvSpPr>
        <xdr:cNvPr id="95" name="正方形/長方形 94">
          <a:hlinkClick xmlns:r="http://schemas.openxmlformats.org/officeDocument/2006/relationships" r:id="rId54"/>
          <a:extLst>
            <a:ext uri="{FF2B5EF4-FFF2-40B4-BE49-F238E27FC236}">
              <a16:creationId xmlns:a16="http://schemas.microsoft.com/office/drawing/2014/main" id="{7E890550-799D-4C54-A4D2-01C28000212F}"/>
            </a:ext>
          </a:extLst>
        </xdr:cNvPr>
        <xdr:cNvSpPr/>
      </xdr:nvSpPr>
      <xdr:spPr>
        <a:xfrm>
          <a:off x="7460863" y="10256730"/>
          <a:ext cx="284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473655</xdr:colOff>
      <xdr:row>30</xdr:row>
      <xdr:rowOff>370608</xdr:rowOff>
    </xdr:from>
    <xdr:to>
      <xdr:col>12</xdr:col>
      <xdr:colOff>1769655</xdr:colOff>
      <xdr:row>30</xdr:row>
      <xdr:rowOff>370608</xdr:rowOff>
    </xdr:to>
    <xdr:sp macro="" textlink="">
      <xdr:nvSpPr>
        <xdr:cNvPr id="96" name="正方形/長方形 95">
          <a:hlinkClick xmlns:r="http://schemas.openxmlformats.org/officeDocument/2006/relationships" r:id="rId54"/>
          <a:extLst>
            <a:ext uri="{FF2B5EF4-FFF2-40B4-BE49-F238E27FC236}">
              <a16:creationId xmlns:a16="http://schemas.microsoft.com/office/drawing/2014/main" id="{11458C1E-48F8-4EC3-8DBE-BF9B4EC26A44}"/>
            </a:ext>
          </a:extLst>
        </xdr:cNvPr>
        <xdr:cNvSpPr/>
      </xdr:nvSpPr>
      <xdr:spPr>
        <a:xfrm>
          <a:off x="9551394" y="10442260"/>
          <a:ext cx="129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1391479</xdr:colOff>
      <xdr:row>43</xdr:row>
      <xdr:rowOff>173934</xdr:rowOff>
    </xdr:from>
    <xdr:to>
      <xdr:col>12</xdr:col>
      <xdr:colOff>1895479</xdr:colOff>
      <xdr:row>43</xdr:row>
      <xdr:rowOff>173934</xdr:rowOff>
    </xdr:to>
    <xdr:sp macro="" textlink="">
      <xdr:nvSpPr>
        <xdr:cNvPr id="97" name="正方形/長方形 96">
          <a:hlinkClick xmlns:r="http://schemas.openxmlformats.org/officeDocument/2006/relationships" r:id="rId54"/>
          <a:extLst>
            <a:ext uri="{FF2B5EF4-FFF2-40B4-BE49-F238E27FC236}">
              <a16:creationId xmlns:a16="http://schemas.microsoft.com/office/drawing/2014/main" id="{826B5BFE-C3AE-4BED-851E-40B22B12991E}"/>
            </a:ext>
          </a:extLst>
        </xdr:cNvPr>
        <xdr:cNvSpPr/>
      </xdr:nvSpPr>
      <xdr:spPr>
        <a:xfrm>
          <a:off x="10469218" y="15173738"/>
          <a:ext cx="50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3705640</xdr:colOff>
      <xdr:row>66</xdr:row>
      <xdr:rowOff>177248</xdr:rowOff>
    </xdr:from>
    <xdr:to>
      <xdr:col>12</xdr:col>
      <xdr:colOff>4173640</xdr:colOff>
      <xdr:row>66</xdr:row>
      <xdr:rowOff>177248</xdr:rowOff>
    </xdr:to>
    <xdr:sp macro="" textlink="">
      <xdr:nvSpPr>
        <xdr:cNvPr id="98" name="正方形/長方形 97">
          <a:hlinkClick xmlns:r="http://schemas.openxmlformats.org/officeDocument/2006/relationships" r:id="rId36"/>
          <a:extLst>
            <a:ext uri="{FF2B5EF4-FFF2-40B4-BE49-F238E27FC236}">
              <a16:creationId xmlns:a16="http://schemas.microsoft.com/office/drawing/2014/main" id="{22CF6293-E21D-4726-9B99-42D322B1F633}"/>
            </a:ext>
          </a:extLst>
        </xdr:cNvPr>
        <xdr:cNvSpPr/>
      </xdr:nvSpPr>
      <xdr:spPr>
        <a:xfrm>
          <a:off x="6728792" y="21347596"/>
          <a:ext cx="46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33130</xdr:colOff>
      <xdr:row>66</xdr:row>
      <xdr:rowOff>356153</xdr:rowOff>
    </xdr:from>
    <xdr:to>
      <xdr:col>11</xdr:col>
      <xdr:colOff>501130</xdr:colOff>
      <xdr:row>66</xdr:row>
      <xdr:rowOff>356153</xdr:rowOff>
    </xdr:to>
    <xdr:sp macro="" textlink="">
      <xdr:nvSpPr>
        <xdr:cNvPr id="99" name="正方形/長方形 98">
          <a:hlinkClick xmlns:r="http://schemas.openxmlformats.org/officeDocument/2006/relationships" r:id="rId36"/>
          <a:extLst>
            <a:ext uri="{FF2B5EF4-FFF2-40B4-BE49-F238E27FC236}">
              <a16:creationId xmlns:a16="http://schemas.microsoft.com/office/drawing/2014/main" id="{6DC79E92-ED52-49DC-99F5-7574ECC359ED}"/>
            </a:ext>
          </a:extLst>
        </xdr:cNvPr>
        <xdr:cNvSpPr/>
      </xdr:nvSpPr>
      <xdr:spPr>
        <a:xfrm>
          <a:off x="7007087" y="22512131"/>
          <a:ext cx="46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2774674</xdr:colOff>
      <xdr:row>71</xdr:row>
      <xdr:rowOff>165653</xdr:rowOff>
    </xdr:from>
    <xdr:to>
      <xdr:col>12</xdr:col>
      <xdr:colOff>3710674</xdr:colOff>
      <xdr:row>71</xdr:row>
      <xdr:rowOff>165653</xdr:rowOff>
    </xdr:to>
    <xdr:sp macro="" textlink="">
      <xdr:nvSpPr>
        <xdr:cNvPr id="100" name="正方形/長方形 99">
          <a:hlinkClick xmlns:r="http://schemas.openxmlformats.org/officeDocument/2006/relationships" r:id="rId36"/>
          <a:extLst>
            <a:ext uri="{FF2B5EF4-FFF2-40B4-BE49-F238E27FC236}">
              <a16:creationId xmlns:a16="http://schemas.microsoft.com/office/drawing/2014/main" id="{5D0687BE-3EB6-4775-827D-B221CE8693AB}"/>
            </a:ext>
          </a:extLst>
        </xdr:cNvPr>
        <xdr:cNvSpPr/>
      </xdr:nvSpPr>
      <xdr:spPr>
        <a:xfrm>
          <a:off x="11852413" y="24193501"/>
          <a:ext cx="93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1267245</xdr:colOff>
      <xdr:row>76</xdr:row>
      <xdr:rowOff>364434</xdr:rowOff>
    </xdr:from>
    <xdr:to>
      <xdr:col>12</xdr:col>
      <xdr:colOff>2743245</xdr:colOff>
      <xdr:row>76</xdr:row>
      <xdr:rowOff>364434</xdr:rowOff>
    </xdr:to>
    <xdr:sp macro="" textlink="">
      <xdr:nvSpPr>
        <xdr:cNvPr id="101" name="正方形/長方形 100">
          <a:hlinkClick xmlns:r="http://schemas.openxmlformats.org/officeDocument/2006/relationships" r:id="rId36"/>
          <a:extLst>
            <a:ext uri="{FF2B5EF4-FFF2-40B4-BE49-F238E27FC236}">
              <a16:creationId xmlns:a16="http://schemas.microsoft.com/office/drawing/2014/main" id="{A2DAC1F8-7A63-4CA7-AC22-CD18A8255554}"/>
            </a:ext>
          </a:extLst>
        </xdr:cNvPr>
        <xdr:cNvSpPr/>
      </xdr:nvSpPr>
      <xdr:spPr>
        <a:xfrm>
          <a:off x="4290397" y="26057086"/>
          <a:ext cx="147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2319131</xdr:colOff>
      <xdr:row>95</xdr:row>
      <xdr:rowOff>380999</xdr:rowOff>
    </xdr:from>
    <xdr:to>
      <xdr:col>12</xdr:col>
      <xdr:colOff>4191131</xdr:colOff>
      <xdr:row>95</xdr:row>
      <xdr:rowOff>380999</xdr:rowOff>
    </xdr:to>
    <xdr:sp macro="" textlink="">
      <xdr:nvSpPr>
        <xdr:cNvPr id="102" name="正方形/長方形 101">
          <a:hlinkClick xmlns:r="http://schemas.openxmlformats.org/officeDocument/2006/relationships" r:id="rId7"/>
          <a:extLst>
            <a:ext uri="{FF2B5EF4-FFF2-40B4-BE49-F238E27FC236}">
              <a16:creationId xmlns:a16="http://schemas.microsoft.com/office/drawing/2014/main" id="{A9C02A63-FD4D-4B16-A43D-E2D0E97D98E8}"/>
            </a:ext>
          </a:extLst>
        </xdr:cNvPr>
        <xdr:cNvSpPr/>
      </xdr:nvSpPr>
      <xdr:spPr>
        <a:xfrm>
          <a:off x="5342283" y="32815695"/>
          <a:ext cx="187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11596</xdr:colOff>
      <xdr:row>95</xdr:row>
      <xdr:rowOff>574812</xdr:rowOff>
    </xdr:from>
    <xdr:to>
      <xdr:col>12</xdr:col>
      <xdr:colOff>823814</xdr:colOff>
      <xdr:row>95</xdr:row>
      <xdr:rowOff>574812</xdr:rowOff>
    </xdr:to>
    <xdr:sp macro="" textlink="">
      <xdr:nvSpPr>
        <xdr:cNvPr id="103" name="正方形/長方形 102">
          <a:hlinkClick xmlns:r="http://schemas.openxmlformats.org/officeDocument/2006/relationships" r:id="rId7"/>
          <a:extLst>
            <a:ext uri="{FF2B5EF4-FFF2-40B4-BE49-F238E27FC236}">
              <a16:creationId xmlns:a16="http://schemas.microsoft.com/office/drawing/2014/main" id="{BCD2472E-EE69-4F9B-88C6-E6C02779542A}"/>
            </a:ext>
          </a:extLst>
        </xdr:cNvPr>
        <xdr:cNvSpPr/>
      </xdr:nvSpPr>
      <xdr:spPr>
        <a:xfrm>
          <a:off x="930966" y="33009508"/>
          <a:ext cx="291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2330725</xdr:colOff>
      <xdr:row>102</xdr:row>
      <xdr:rowOff>376029</xdr:rowOff>
    </xdr:from>
    <xdr:to>
      <xdr:col>12</xdr:col>
      <xdr:colOff>4166725</xdr:colOff>
      <xdr:row>102</xdr:row>
      <xdr:rowOff>376029</xdr:rowOff>
    </xdr:to>
    <xdr:sp macro="" textlink="">
      <xdr:nvSpPr>
        <xdr:cNvPr id="104" name="正方形/長方形 103">
          <a:hlinkClick xmlns:r="http://schemas.openxmlformats.org/officeDocument/2006/relationships" r:id="rId7"/>
          <a:extLst>
            <a:ext uri="{FF2B5EF4-FFF2-40B4-BE49-F238E27FC236}">
              <a16:creationId xmlns:a16="http://schemas.microsoft.com/office/drawing/2014/main" id="{58A3E7F3-DDA4-474D-ACF3-B89C619FE0AB}"/>
            </a:ext>
          </a:extLst>
        </xdr:cNvPr>
        <xdr:cNvSpPr/>
      </xdr:nvSpPr>
      <xdr:spPr>
        <a:xfrm>
          <a:off x="5353877" y="32968094"/>
          <a:ext cx="183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14912</xdr:colOff>
      <xdr:row>102</xdr:row>
      <xdr:rowOff>561559</xdr:rowOff>
    </xdr:from>
    <xdr:to>
      <xdr:col>12</xdr:col>
      <xdr:colOff>755130</xdr:colOff>
      <xdr:row>102</xdr:row>
      <xdr:rowOff>561559</xdr:rowOff>
    </xdr:to>
    <xdr:sp macro="" textlink="">
      <xdr:nvSpPr>
        <xdr:cNvPr id="105" name="正方形/長方形 104">
          <a:hlinkClick xmlns:r="http://schemas.openxmlformats.org/officeDocument/2006/relationships" r:id="rId7"/>
          <a:extLst>
            <a:ext uri="{FF2B5EF4-FFF2-40B4-BE49-F238E27FC236}">
              <a16:creationId xmlns:a16="http://schemas.microsoft.com/office/drawing/2014/main" id="{6B765F61-843A-49F7-8A4E-BBD92993E2C7}"/>
            </a:ext>
          </a:extLst>
        </xdr:cNvPr>
        <xdr:cNvSpPr/>
      </xdr:nvSpPr>
      <xdr:spPr>
        <a:xfrm>
          <a:off x="934282" y="33153624"/>
          <a:ext cx="284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4000514</xdr:colOff>
      <xdr:row>115</xdr:row>
      <xdr:rowOff>571499</xdr:rowOff>
    </xdr:from>
    <xdr:to>
      <xdr:col>12</xdr:col>
      <xdr:colOff>4324514</xdr:colOff>
      <xdr:row>115</xdr:row>
      <xdr:rowOff>571499</xdr:rowOff>
    </xdr:to>
    <xdr:sp macro="" textlink="">
      <xdr:nvSpPr>
        <xdr:cNvPr id="106" name="正方形/長方形 105">
          <a:hlinkClick xmlns:r="http://schemas.openxmlformats.org/officeDocument/2006/relationships" r:id="rId7"/>
          <a:extLst>
            <a:ext uri="{FF2B5EF4-FFF2-40B4-BE49-F238E27FC236}">
              <a16:creationId xmlns:a16="http://schemas.microsoft.com/office/drawing/2014/main" id="{0FD6232E-35EE-4854-BEE3-833A2356FBE0}"/>
            </a:ext>
          </a:extLst>
        </xdr:cNvPr>
        <xdr:cNvSpPr/>
      </xdr:nvSpPr>
      <xdr:spPr>
        <a:xfrm>
          <a:off x="7023666" y="42282716"/>
          <a:ext cx="32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36446</xdr:colOff>
      <xdr:row>115</xdr:row>
      <xdr:rowOff>765311</xdr:rowOff>
    </xdr:from>
    <xdr:to>
      <xdr:col>12</xdr:col>
      <xdr:colOff>1856664</xdr:colOff>
      <xdr:row>115</xdr:row>
      <xdr:rowOff>765311</xdr:rowOff>
    </xdr:to>
    <xdr:sp macro="" textlink="">
      <xdr:nvSpPr>
        <xdr:cNvPr id="107" name="正方形/長方形 106">
          <a:hlinkClick xmlns:r="http://schemas.openxmlformats.org/officeDocument/2006/relationships" r:id="rId7"/>
          <a:extLst>
            <a:ext uri="{FF2B5EF4-FFF2-40B4-BE49-F238E27FC236}">
              <a16:creationId xmlns:a16="http://schemas.microsoft.com/office/drawing/2014/main" id="{8370200B-AD7F-4629-B1FE-8B24F5737B51}"/>
            </a:ext>
          </a:extLst>
        </xdr:cNvPr>
        <xdr:cNvSpPr/>
      </xdr:nvSpPr>
      <xdr:spPr>
        <a:xfrm>
          <a:off x="955816" y="40041441"/>
          <a:ext cx="392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3829888</xdr:colOff>
      <xdr:row>118</xdr:row>
      <xdr:rowOff>781878</xdr:rowOff>
    </xdr:from>
    <xdr:to>
      <xdr:col>12</xdr:col>
      <xdr:colOff>4297888</xdr:colOff>
      <xdr:row>118</xdr:row>
      <xdr:rowOff>781878</xdr:rowOff>
    </xdr:to>
    <xdr:sp macro="" textlink="">
      <xdr:nvSpPr>
        <xdr:cNvPr id="108" name="正方形/長方形 107">
          <a:hlinkClick xmlns:r="http://schemas.openxmlformats.org/officeDocument/2006/relationships" r:id="rId7"/>
          <a:extLst>
            <a:ext uri="{FF2B5EF4-FFF2-40B4-BE49-F238E27FC236}">
              <a16:creationId xmlns:a16="http://schemas.microsoft.com/office/drawing/2014/main" id="{40969EBC-CB6C-4F11-BCF2-38FB9BB0A660}"/>
            </a:ext>
          </a:extLst>
        </xdr:cNvPr>
        <xdr:cNvSpPr/>
      </xdr:nvSpPr>
      <xdr:spPr>
        <a:xfrm>
          <a:off x="6853040" y="41399791"/>
          <a:ext cx="46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23191</xdr:colOff>
      <xdr:row>118</xdr:row>
      <xdr:rowOff>959126</xdr:rowOff>
    </xdr:from>
    <xdr:to>
      <xdr:col>12</xdr:col>
      <xdr:colOff>2203409</xdr:colOff>
      <xdr:row>118</xdr:row>
      <xdr:rowOff>959126</xdr:rowOff>
    </xdr:to>
    <xdr:sp macro="" textlink="">
      <xdr:nvSpPr>
        <xdr:cNvPr id="109" name="正方形/長方形 108">
          <a:hlinkClick xmlns:r="http://schemas.openxmlformats.org/officeDocument/2006/relationships" r:id="rId7"/>
          <a:extLst>
            <a:ext uri="{FF2B5EF4-FFF2-40B4-BE49-F238E27FC236}">
              <a16:creationId xmlns:a16="http://schemas.microsoft.com/office/drawing/2014/main" id="{DFC3F55E-8364-4692-AFD7-914247D6D19B}"/>
            </a:ext>
          </a:extLst>
        </xdr:cNvPr>
        <xdr:cNvSpPr/>
      </xdr:nvSpPr>
      <xdr:spPr>
        <a:xfrm>
          <a:off x="942561" y="41577039"/>
          <a:ext cx="4284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3518452</xdr:colOff>
      <xdr:row>121</xdr:row>
      <xdr:rowOff>768626</xdr:rowOff>
    </xdr:from>
    <xdr:to>
      <xdr:col>12</xdr:col>
      <xdr:colOff>4346452</xdr:colOff>
      <xdr:row>121</xdr:row>
      <xdr:rowOff>768626</xdr:rowOff>
    </xdr:to>
    <xdr:sp macro="" textlink="">
      <xdr:nvSpPr>
        <xdr:cNvPr id="110" name="正方形/長方形 109">
          <a:hlinkClick xmlns:r="http://schemas.openxmlformats.org/officeDocument/2006/relationships" r:id="rId7"/>
          <a:extLst>
            <a:ext uri="{FF2B5EF4-FFF2-40B4-BE49-F238E27FC236}">
              <a16:creationId xmlns:a16="http://schemas.microsoft.com/office/drawing/2014/main" id="{2823EEF2-299F-4070-8666-51F28D145983}"/>
            </a:ext>
          </a:extLst>
        </xdr:cNvPr>
        <xdr:cNvSpPr/>
      </xdr:nvSpPr>
      <xdr:spPr>
        <a:xfrm>
          <a:off x="6541604" y="45718343"/>
          <a:ext cx="82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26505</xdr:colOff>
      <xdr:row>121</xdr:row>
      <xdr:rowOff>970722</xdr:rowOff>
    </xdr:from>
    <xdr:to>
      <xdr:col>12</xdr:col>
      <xdr:colOff>1918723</xdr:colOff>
      <xdr:row>121</xdr:row>
      <xdr:rowOff>970722</xdr:rowOff>
    </xdr:to>
    <xdr:sp macro="" textlink="">
      <xdr:nvSpPr>
        <xdr:cNvPr id="111" name="正方形/長方形 110">
          <a:hlinkClick xmlns:r="http://schemas.openxmlformats.org/officeDocument/2006/relationships" r:id="rId7"/>
          <a:extLst>
            <a:ext uri="{FF2B5EF4-FFF2-40B4-BE49-F238E27FC236}">
              <a16:creationId xmlns:a16="http://schemas.microsoft.com/office/drawing/2014/main" id="{58E86ABE-59C0-4DA6-A412-DD23B9E7C87F}"/>
            </a:ext>
          </a:extLst>
        </xdr:cNvPr>
        <xdr:cNvSpPr/>
      </xdr:nvSpPr>
      <xdr:spPr>
        <a:xfrm>
          <a:off x="945875" y="45920439"/>
          <a:ext cx="3996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3496926</xdr:colOff>
      <xdr:row>124</xdr:row>
      <xdr:rowOff>780219</xdr:rowOff>
    </xdr:from>
    <xdr:to>
      <xdr:col>12</xdr:col>
      <xdr:colOff>4324926</xdr:colOff>
      <xdr:row>124</xdr:row>
      <xdr:rowOff>780219</xdr:rowOff>
    </xdr:to>
    <xdr:sp macro="" textlink="">
      <xdr:nvSpPr>
        <xdr:cNvPr id="112" name="正方形/長方形 111">
          <a:hlinkClick xmlns:r="http://schemas.openxmlformats.org/officeDocument/2006/relationships" r:id="rId7"/>
          <a:extLst>
            <a:ext uri="{FF2B5EF4-FFF2-40B4-BE49-F238E27FC236}">
              <a16:creationId xmlns:a16="http://schemas.microsoft.com/office/drawing/2014/main" id="{7B918547-59A2-4D8F-B868-D453D997359B}"/>
            </a:ext>
          </a:extLst>
        </xdr:cNvPr>
        <xdr:cNvSpPr/>
      </xdr:nvSpPr>
      <xdr:spPr>
        <a:xfrm>
          <a:off x="6520078" y="47444436"/>
          <a:ext cx="82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38101</xdr:colOff>
      <xdr:row>124</xdr:row>
      <xdr:rowOff>965753</xdr:rowOff>
    </xdr:from>
    <xdr:to>
      <xdr:col>12</xdr:col>
      <xdr:colOff>1894319</xdr:colOff>
      <xdr:row>124</xdr:row>
      <xdr:rowOff>965753</xdr:rowOff>
    </xdr:to>
    <xdr:sp macro="" textlink="">
      <xdr:nvSpPr>
        <xdr:cNvPr id="113" name="正方形/長方形 112">
          <a:hlinkClick xmlns:r="http://schemas.openxmlformats.org/officeDocument/2006/relationships" r:id="rId7"/>
          <a:extLst>
            <a:ext uri="{FF2B5EF4-FFF2-40B4-BE49-F238E27FC236}">
              <a16:creationId xmlns:a16="http://schemas.microsoft.com/office/drawing/2014/main" id="{CEEC623C-BE17-465B-8F2A-2256853A276A}"/>
            </a:ext>
          </a:extLst>
        </xdr:cNvPr>
        <xdr:cNvSpPr/>
      </xdr:nvSpPr>
      <xdr:spPr>
        <a:xfrm>
          <a:off x="957471" y="47629970"/>
          <a:ext cx="3960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2347277</xdr:colOff>
      <xdr:row>66</xdr:row>
      <xdr:rowOff>566531</xdr:rowOff>
    </xdr:from>
    <xdr:to>
      <xdr:col>12</xdr:col>
      <xdr:colOff>4219277</xdr:colOff>
      <xdr:row>66</xdr:row>
      <xdr:rowOff>566531</xdr:rowOff>
    </xdr:to>
    <xdr:sp macro="" textlink="">
      <xdr:nvSpPr>
        <xdr:cNvPr id="7" name="正方形/長方形 6">
          <a:hlinkClick xmlns:r="http://schemas.openxmlformats.org/officeDocument/2006/relationships" r:id="rId36"/>
          <a:extLst>
            <a:ext uri="{FF2B5EF4-FFF2-40B4-BE49-F238E27FC236}">
              <a16:creationId xmlns:a16="http://schemas.microsoft.com/office/drawing/2014/main" id="{6530E209-57B2-448E-8DD7-EA57FDA2C04E}"/>
            </a:ext>
          </a:extLst>
        </xdr:cNvPr>
        <xdr:cNvSpPr/>
      </xdr:nvSpPr>
      <xdr:spPr>
        <a:xfrm>
          <a:off x="5370429" y="21736879"/>
          <a:ext cx="1872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1250677</xdr:colOff>
      <xdr:row>281</xdr:row>
      <xdr:rowOff>422411</xdr:rowOff>
    </xdr:from>
    <xdr:to>
      <xdr:col>12</xdr:col>
      <xdr:colOff>1162895</xdr:colOff>
      <xdr:row>281</xdr:row>
      <xdr:rowOff>422411</xdr:rowOff>
    </xdr:to>
    <xdr:sp macro="" textlink="">
      <xdr:nvSpPr>
        <xdr:cNvPr id="14" name="正方形/長方形 13">
          <a:hlinkClick xmlns:r="http://schemas.openxmlformats.org/officeDocument/2006/relationships" r:id="rId31"/>
          <a:extLst>
            <a:ext uri="{FF2B5EF4-FFF2-40B4-BE49-F238E27FC236}">
              <a16:creationId xmlns:a16="http://schemas.microsoft.com/office/drawing/2014/main" id="{4727F1B4-49E7-408D-8463-AB99C164DD22}"/>
            </a:ext>
          </a:extLst>
        </xdr:cNvPr>
        <xdr:cNvSpPr/>
      </xdr:nvSpPr>
      <xdr:spPr>
        <a:xfrm>
          <a:off x="8224634" y="98115781"/>
          <a:ext cx="2016000" cy="0"/>
        </a:xfrm>
        <a:prstGeom prst="rect">
          <a:avLst/>
        </a:prstGeom>
        <a:noFill/>
        <a:ln w="63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0</a:t>
          </a:r>
          <a:endParaRPr kumimoji="1" lang="ja-JP" altLang="en-US" sz="1100"/>
        </a:p>
      </xdr:txBody>
    </xdr:sp>
    <xdr:clientData/>
  </xdr:twoCellAnchor>
  <xdr:twoCellAnchor>
    <xdr:from>
      <xdr:col>11</xdr:col>
      <xdr:colOff>36447</xdr:colOff>
      <xdr:row>43</xdr:row>
      <xdr:rowOff>1162879</xdr:rowOff>
    </xdr:from>
    <xdr:to>
      <xdr:col>11</xdr:col>
      <xdr:colOff>324447</xdr:colOff>
      <xdr:row>43</xdr:row>
      <xdr:rowOff>1162879</xdr:rowOff>
    </xdr:to>
    <xdr:sp macro="" textlink="">
      <xdr:nvSpPr>
        <xdr:cNvPr id="16" name="正方形/長方形 15">
          <a:hlinkClick xmlns:r="http://schemas.openxmlformats.org/officeDocument/2006/relationships" r:id="rId36"/>
          <a:extLst>
            <a:ext uri="{FF2B5EF4-FFF2-40B4-BE49-F238E27FC236}">
              <a16:creationId xmlns:a16="http://schemas.microsoft.com/office/drawing/2014/main" id="{FF4251E7-B638-4A9D-9533-62F28BE32A38}"/>
            </a:ext>
          </a:extLst>
        </xdr:cNvPr>
        <xdr:cNvSpPr/>
      </xdr:nvSpPr>
      <xdr:spPr>
        <a:xfrm>
          <a:off x="955817" y="15177053"/>
          <a:ext cx="28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1822176</xdr:colOff>
      <xdr:row>171</xdr:row>
      <xdr:rowOff>571500</xdr:rowOff>
    </xdr:from>
    <xdr:to>
      <xdr:col>12</xdr:col>
      <xdr:colOff>3190176</xdr:colOff>
      <xdr:row>171</xdr:row>
      <xdr:rowOff>571500</xdr:rowOff>
    </xdr:to>
    <xdr:sp macro="" textlink="">
      <xdr:nvSpPr>
        <xdr:cNvPr id="18" name="正方形/長方形 17">
          <a:hlinkClick xmlns:r="http://schemas.openxmlformats.org/officeDocument/2006/relationships" r:id="rId54"/>
          <a:extLst>
            <a:ext uri="{FF2B5EF4-FFF2-40B4-BE49-F238E27FC236}">
              <a16:creationId xmlns:a16="http://schemas.microsoft.com/office/drawing/2014/main" id="{35471CF1-EACB-4D01-BC43-05D76784DACF}"/>
            </a:ext>
          </a:extLst>
        </xdr:cNvPr>
        <xdr:cNvSpPr/>
      </xdr:nvSpPr>
      <xdr:spPr>
        <a:xfrm>
          <a:off x="4845328" y="65772196"/>
          <a:ext cx="1368000" cy="0"/>
        </a:xfrm>
        <a:prstGeom prst="rect">
          <a:avLst/>
        </a:prstGeom>
        <a:noFill/>
        <a:ln w="6350">
          <a:solidFill>
            <a:srgbClr val="4472C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276</xdr:row>
      <xdr:rowOff>0</xdr:rowOff>
    </xdr:from>
    <xdr:to>
      <xdr:col>13</xdr:col>
      <xdr:colOff>0</xdr:colOff>
      <xdr:row>277</xdr:row>
      <xdr:rowOff>1</xdr:rowOff>
    </xdr:to>
    <xdr:sp macro="" textlink="">
      <xdr:nvSpPr>
        <xdr:cNvPr id="22" name="正方形/長方形 21">
          <a:hlinkClick xmlns:r="http://schemas.openxmlformats.org/officeDocument/2006/relationships" r:id="rId56"/>
          <a:extLst>
            <a:ext uri="{FF2B5EF4-FFF2-40B4-BE49-F238E27FC236}">
              <a16:creationId xmlns:a16="http://schemas.microsoft.com/office/drawing/2014/main" id="{10351606-06D0-425B-9BA1-961E0266F9E8}"/>
            </a:ext>
          </a:extLst>
        </xdr:cNvPr>
        <xdr:cNvSpPr/>
      </xdr:nvSpPr>
      <xdr:spPr>
        <a:xfrm>
          <a:off x="6973957" y="102513848"/>
          <a:ext cx="6510130" cy="198783"/>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4CCDAEC-C265-438C-B039-E001DD50370C}" name="YearList15" displayName="YearList15" ref="C61:C74" totalsRowShown="0" headerRowDxfId="1166" dataDxfId="1165" tableBorderDxfId="1164">
  <autoFilter ref="C61:C74" xr:uid="{24CCDAEC-C265-438C-B039-E001DD50370C}"/>
  <tableColumns count="1">
    <tableColumn id="1" xr3:uid="{5E600B53-554F-45EE-AE9C-9D1C22796281}" name="・2015年度※平成27" dataDxfId="116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9D20F8-29A0-43A1-B2D5-78B4C5ECCEAF}" name="YearList16" displayName="YearList16" ref="D61:D73" totalsRowShown="0" headerRowDxfId="1162" dataDxfId="1161" tableBorderDxfId="1160">
  <autoFilter ref="D61:D73" xr:uid="{BF9D20F8-29A0-43A1-B2D5-78B4C5ECCEAF}"/>
  <tableColumns count="1">
    <tableColumn id="1" xr3:uid="{516A0B4C-6C6C-43A3-830A-4EE32000AF9F}" name="・2016年度※平成28" dataDxfId="115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037420C-3988-416F-91D1-C303B06BD6DA}" name="YearList17" displayName="YearList17" ref="E61:E72" totalsRowShown="0" headerRowDxfId="1158" dataDxfId="1157" tableBorderDxfId="1156">
  <autoFilter ref="E61:E72" xr:uid="{A037420C-3988-416F-91D1-C303B06BD6DA}"/>
  <tableColumns count="1">
    <tableColumn id="1" xr3:uid="{0895EDC6-F8FC-40EA-A57E-E5E8960DEB99}" name="・2017年度※平成29" dataDxfId="115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A3DA4D4-FF78-4062-8FAE-5CD608E285FC}" name="YearList18" displayName="YearList18" ref="F61:F71" totalsRowShown="0" headerRowDxfId="1154" dataDxfId="1153" tableBorderDxfId="1152">
  <autoFilter ref="F61:F71" xr:uid="{3A3DA4D4-FF78-4062-8FAE-5CD608E285FC}"/>
  <tableColumns count="1">
    <tableColumn id="1" xr3:uid="{86BBB39B-EAF0-4DE7-AC0B-E9FA06D0359A}" name="・2018年度※平成30" dataDxfId="115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C2EE8CF-A58B-4EED-BE26-7AA0BCD43B93}" name="YearList19" displayName="YearList19" ref="G61:G70" totalsRowShown="0" headerRowDxfId="1150" dataDxfId="1149" tableBorderDxfId="1148">
  <autoFilter ref="G61:G70" xr:uid="{9C2EE8CF-A58B-4EED-BE26-7AA0BCD43B93}"/>
  <tableColumns count="1">
    <tableColumn id="1" xr3:uid="{1CD4293C-A792-4E2B-92A7-E8A0DC20D568}" name="・2019年度※令和元" dataDxfId="11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2D9CCA1-2792-4864-86E1-6D421458FC6E}" name="YearList20" displayName="YearList20" ref="H61:H69" totalsRowShown="0" headerRowDxfId="1146" dataDxfId="1145" tableBorderDxfId="1144">
  <autoFilter ref="H61:H69" xr:uid="{B2D9CCA1-2792-4864-86E1-6D421458FC6E}"/>
  <tableColumns count="1">
    <tableColumn id="1" xr3:uid="{FAEB8706-C035-4D0B-A983-E7B974FB1BEA}" name="・2020年度※令和2" dataDxfId="114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090B1C6-5ADE-4F08-A3F3-F567C7DBFB72}" name="YearList21" displayName="YearList21" ref="I61:I68" totalsRowShown="0" headerRowDxfId="1142" dataDxfId="1141" tableBorderDxfId="1140">
  <autoFilter ref="I61:I68" xr:uid="{C090B1C6-5ADE-4F08-A3F3-F567C7DBFB72}"/>
  <tableColumns count="1">
    <tableColumn id="1" xr3:uid="{FCAF9A3F-958B-4338-A85E-8746565B4E94}" name="・2021年度※令和3" dataDxfId="113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C753E66-C88E-4994-8F50-01614CFDA5C9}" name="YearList22" displayName="YearList22" ref="J61:J67" totalsRowShown="0" headerRowDxfId="1138" dataDxfId="1137" tableBorderDxfId="1136">
  <autoFilter ref="J61:J67" xr:uid="{6C753E66-C88E-4994-8F50-01614CFDA5C9}"/>
  <tableColumns count="1">
    <tableColumn id="1" xr3:uid="{D63D962E-18E3-4936-840D-D592BC1357CC}" name="・2022年度※令和4" dataDxfId="113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54B2254-916D-41D9-B50B-B230E73C9D12}" name="YearList23" displayName="YearList23" ref="K61:L66" totalsRowShown="0" headerRowDxfId="1134" tableBorderDxfId="1133">
  <autoFilter ref="K61:L66" xr:uid="{554B2254-916D-41D9-B50B-B230E73C9D12}"/>
  <tableColumns count="2">
    <tableColumn id="1" xr3:uid="{64ECF35B-166B-45DC-9830-B55162DAB489}" name="・2023年度※令和5"/>
    <tableColumn id="2" xr3:uid="{D2AC6CDB-CCC7-479E-A307-9ECD8E8DC70C}" name="列1" dataDxfId="1132">
      <calculatedColumnFormula>IF(S62=1,"▶","")</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C2C7727-010D-4833-AC1C-2F4630B1AA6A}" name="YearList00" displayName="YearList00" ref="B61:B63" totalsRowShown="0">
  <autoFilter ref="B61:B63" xr:uid="{3C2C7727-010D-4833-AC1C-2F4630B1AA6A}"/>
  <tableColumns count="1">
    <tableColumn id="1" xr3:uid="{C4E922AC-6EA1-414D-82A5-80B9B3656BB6}" name="選択してください"/>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7CB04-EABA-4433-90D9-76FD4A84B266}">
  <sheetPr>
    <tabColor rgb="FFFFC000"/>
    <pageSetUpPr autoPageBreaks="0"/>
  </sheetPr>
  <dimension ref="A1:O13"/>
  <sheetViews>
    <sheetView showGridLines="0" showRowColHeaders="0" tabSelected="1" topLeftCell="B1" zoomScale="115" zoomScaleNormal="115" workbookViewId="0">
      <selection activeCell="F5" sqref="F5"/>
    </sheetView>
  </sheetViews>
  <sheetFormatPr defaultColWidth="0" defaultRowHeight="18.75" zeroHeight="1"/>
  <cols>
    <col min="1" max="1" width="0" hidden="1" customWidth="1"/>
    <col min="2" max="2" width="9" customWidth="1"/>
    <col min="3" max="3" width="4.625" customWidth="1"/>
    <col min="4" max="4" width="71.125" customWidth="1"/>
    <col min="5" max="5" width="4.625" customWidth="1"/>
    <col min="6" max="6" width="9" customWidth="1"/>
    <col min="7" max="15" width="0" hidden="1" customWidth="1"/>
    <col min="16" max="16384" width="9" hidden="1"/>
  </cols>
  <sheetData>
    <row r="1" spans="1:14" s="292" customFormat="1" ht="36.75" customHeight="1">
      <c r="A1" s="420"/>
      <c r="B1" s="420"/>
      <c r="C1" s="420"/>
      <c r="D1" s="420"/>
      <c r="E1" s="420"/>
      <c r="F1" s="420"/>
      <c r="G1" s="420"/>
      <c r="H1" s="420"/>
      <c r="I1" s="420"/>
      <c r="J1" s="420"/>
    </row>
    <row r="2" spans="1:14" s="292" customFormat="1" ht="49.5" customHeight="1">
      <c r="A2" s="420"/>
      <c r="B2" s="420"/>
      <c r="D2" s="540" t="s">
        <v>607</v>
      </c>
      <c r="E2" s="69"/>
      <c r="F2" s="429"/>
      <c r="G2" s="429"/>
      <c r="H2" s="429"/>
      <c r="I2" s="429"/>
      <c r="J2" s="429"/>
      <c r="K2" s="428"/>
      <c r="L2" s="428"/>
      <c r="M2" s="428"/>
      <c r="N2" s="428"/>
    </row>
    <row r="3" spans="1:14" s="292" customFormat="1" ht="58.5" customHeight="1">
      <c r="A3" s="420"/>
      <c r="B3" s="420"/>
      <c r="D3" s="431"/>
      <c r="E3" s="431"/>
      <c r="F3" s="429"/>
      <c r="G3" s="429"/>
      <c r="H3" s="429"/>
      <c r="I3" s="429"/>
      <c r="J3" s="429"/>
      <c r="K3" s="428"/>
      <c r="L3" s="428"/>
      <c r="M3" s="428"/>
      <c r="N3" s="428"/>
    </row>
    <row r="4" spans="1:14" s="292" customFormat="1" ht="22.5" customHeight="1">
      <c r="A4" s="420"/>
      <c r="B4" s="420"/>
      <c r="D4" s="526"/>
      <c r="E4" s="430"/>
      <c r="F4" s="429"/>
      <c r="G4" s="429"/>
      <c r="H4" s="429"/>
      <c r="I4" s="429"/>
      <c r="J4" s="429"/>
      <c r="K4" s="428"/>
      <c r="L4" s="428"/>
      <c r="M4" s="428"/>
      <c r="N4" s="428"/>
    </row>
    <row r="5" spans="1:14" s="292" customFormat="1" ht="288.75" customHeight="1">
      <c r="A5" s="420"/>
      <c r="B5" s="420"/>
      <c r="D5" s="539" t="s">
        <v>604</v>
      </c>
      <c r="E5" s="427"/>
      <c r="F5" s="420"/>
      <c r="G5" s="426"/>
      <c r="H5" s="420"/>
      <c r="I5" s="420"/>
      <c r="J5" s="420"/>
    </row>
    <row r="6" spans="1:14" s="292" customFormat="1" ht="23.25" customHeight="1">
      <c r="A6" s="420"/>
      <c r="B6" s="420"/>
      <c r="D6" s="425" t="s">
        <v>750</v>
      </c>
      <c r="E6" s="424"/>
      <c r="F6" s="420"/>
      <c r="G6" s="420"/>
      <c r="H6" s="420"/>
      <c r="I6" s="420"/>
      <c r="J6" s="420"/>
    </row>
    <row r="7" spans="1:14" s="292" customFormat="1" ht="23.25" customHeight="1">
      <c r="A7" s="420"/>
      <c r="B7" s="420"/>
      <c r="D7" s="425" t="s">
        <v>749</v>
      </c>
      <c r="E7" s="424"/>
      <c r="F7" s="420"/>
      <c r="G7" s="420"/>
      <c r="H7" s="420"/>
      <c r="I7" s="420"/>
      <c r="J7" s="420"/>
    </row>
    <row r="8" spans="1:14" s="292" customFormat="1" ht="34.5" customHeight="1">
      <c r="A8" s="420"/>
      <c r="B8" s="420"/>
      <c r="D8" s="423"/>
      <c r="E8" s="423"/>
      <c r="F8" s="420"/>
      <c r="G8" s="420"/>
      <c r="H8" s="420"/>
      <c r="I8" s="420"/>
      <c r="J8" s="420"/>
    </row>
    <row r="9" spans="1:14" s="292" customFormat="1" ht="106.5" customHeight="1">
      <c r="A9" s="420"/>
      <c r="B9" s="420"/>
      <c r="D9" s="527" t="s">
        <v>524</v>
      </c>
      <c r="E9" s="422"/>
      <c r="F9" s="420"/>
      <c r="G9" s="420"/>
      <c r="H9" s="420"/>
      <c r="I9" s="420"/>
      <c r="J9" s="420"/>
    </row>
    <row r="10" spans="1:14" s="292" customFormat="1" ht="63.75" customHeight="1">
      <c r="A10" s="420"/>
      <c r="B10" s="420"/>
      <c r="D10" s="528" t="s">
        <v>523</v>
      </c>
      <c r="E10" s="421"/>
      <c r="F10" s="420"/>
      <c r="G10" s="420"/>
      <c r="H10" s="420"/>
      <c r="I10" s="420"/>
      <c r="J10" s="420"/>
    </row>
    <row r="11" spans="1:14">
      <c r="B11" s="303"/>
      <c r="C11" s="303"/>
      <c r="D11" s="303"/>
      <c r="E11" s="303"/>
      <c r="F11" s="303"/>
      <c r="G11" s="303"/>
      <c r="H11" s="303"/>
      <c r="I11" s="303"/>
      <c r="J11" s="303"/>
    </row>
    <row r="12" spans="1:14">
      <c r="B12" s="303"/>
      <c r="C12" s="303"/>
      <c r="D12" s="303"/>
      <c r="E12" s="303"/>
      <c r="F12" s="303"/>
      <c r="G12" s="303"/>
      <c r="H12" s="303"/>
      <c r="I12" s="303"/>
      <c r="J12" s="303"/>
    </row>
    <row r="13" spans="1:14">
      <c r="B13" s="303"/>
      <c r="C13" s="303"/>
      <c r="D13" s="303"/>
      <c r="E13" s="303"/>
      <c r="F13" s="303"/>
      <c r="G13" s="303"/>
      <c r="H13" s="303"/>
      <c r="I13" s="303"/>
      <c r="J13" s="303"/>
    </row>
  </sheetData>
  <sheetProtection algorithmName="SHA-512" hashValue="eSZgJW7Qa+rLCSf8oxcPhMVyCAZFLdQDyuiB+HK6q4f7+sg0wh2hdgXhtPw7pwu21t1U4YYWcY0zHmqsaH5+Pw==" saltValue="rDuZ2lvBS3LP3UJ3+7OtgQ==" spinCount="100000" sheet="1" objects="1" scenarios="1" selectLockedCells="1" selectUnlockedCells="1"/>
  <phoneticPr fontId="1"/>
  <pageMargins left="0.70866141732283472" right="0.70866141732283472" top="0.74803149606299213" bottom="0.74803149606299213" header="0.31496062992125984" footer="0.31496062992125984"/>
  <pageSetup paperSize="9" orientation="portrait" verticalDpi="1200" r:id="rId1"/>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5A746-E15F-4306-BBAF-9F038016D0B7}">
  <sheetPr>
    <tabColor rgb="FFFFFF00"/>
    <pageSetUpPr autoPageBreaks="0"/>
  </sheetPr>
  <dimension ref="A1:AA424"/>
  <sheetViews>
    <sheetView showGridLines="0" showRowColHeaders="0" topLeftCell="D1" zoomScale="55" zoomScaleNormal="55" zoomScaleSheetLayoutView="40" workbookViewId="0">
      <selection activeCell="E118" sqref="E118"/>
    </sheetView>
  </sheetViews>
  <sheetFormatPr defaultColWidth="0" defaultRowHeight="0" customHeight="1" zeroHeight="1"/>
  <cols>
    <col min="1" max="3" width="9" style="442" hidden="1" customWidth="1"/>
    <col min="4" max="4" width="9.25" style="443" customWidth="1"/>
    <col min="5" max="5" width="11" style="292" customWidth="1"/>
    <col min="6" max="6" width="14.625" style="292" customWidth="1"/>
    <col min="7" max="7" width="52.625" style="450" customWidth="1"/>
    <col min="8" max="9" width="9" style="292" customWidth="1"/>
    <col min="10" max="10" width="15.625" style="292" customWidth="1"/>
    <col min="11" max="11" width="50.625" style="292" customWidth="1"/>
    <col min="12" max="14" width="9" style="292" customWidth="1"/>
    <col min="15" max="18" width="9" style="292" hidden="1" customWidth="1"/>
    <col min="19" max="19" width="65.75" style="292" hidden="1" customWidth="1"/>
    <col min="20" max="20" width="21" style="292" hidden="1" customWidth="1"/>
    <col min="21" max="21" width="79.5" style="292" hidden="1" customWidth="1"/>
    <col min="22" max="26" width="9" style="292" customWidth="1"/>
    <col min="27" max="27" width="9" style="444" customWidth="1"/>
    <col min="28" max="16384" width="9" style="292" hidden="1"/>
  </cols>
  <sheetData>
    <row r="1" spans="1:27" ht="57" customHeight="1">
      <c r="A1" s="631" t="s">
        <v>699</v>
      </c>
      <c r="E1" s="444"/>
      <c r="F1" s="444"/>
      <c r="G1" s="445"/>
      <c r="H1" s="444"/>
      <c r="I1" s="444"/>
      <c r="J1" s="444"/>
      <c r="K1" s="444"/>
      <c r="L1" s="444"/>
      <c r="M1" s="444"/>
      <c r="N1" s="444"/>
      <c r="O1" s="444"/>
      <c r="P1" s="444"/>
      <c r="Q1" s="444"/>
      <c r="R1" s="444"/>
      <c r="S1" s="444"/>
      <c r="T1" s="444"/>
      <c r="U1" s="444"/>
      <c r="V1" s="444"/>
      <c r="W1" s="444"/>
      <c r="X1" s="444"/>
      <c r="Y1" s="444"/>
      <c r="Z1" s="444"/>
    </row>
    <row r="2" spans="1:27" ht="66.75" customHeight="1">
      <c r="G2" s="709" t="s">
        <v>605</v>
      </c>
      <c r="H2" s="710"/>
      <c r="I2" s="710"/>
      <c r="J2" s="710"/>
      <c r="K2" s="710"/>
      <c r="L2" s="710"/>
      <c r="M2" s="710"/>
      <c r="N2" s="710"/>
      <c r="O2" s="711"/>
      <c r="P2" s="711"/>
      <c r="Q2" s="711"/>
      <c r="R2" s="711"/>
      <c r="S2" s="711"/>
      <c r="T2" s="711"/>
      <c r="U2" s="711"/>
      <c r="V2" s="711"/>
      <c r="W2" s="711"/>
    </row>
    <row r="3" spans="1:27" s="449" customFormat="1" ht="85.5" customHeight="1" thickBot="1">
      <c r="A3" s="446"/>
      <c r="B3" s="446"/>
      <c r="C3" s="446"/>
      <c r="D3" s="447"/>
      <c r="E3" s="448"/>
      <c r="F3" s="721" t="s">
        <v>612</v>
      </c>
      <c r="G3" s="721"/>
      <c r="H3" s="721"/>
      <c r="I3" s="721"/>
      <c r="J3" s="721"/>
      <c r="K3" s="721"/>
      <c r="L3" s="721"/>
      <c r="M3" s="721"/>
      <c r="N3" s="721"/>
      <c r="O3" s="721"/>
      <c r="P3" s="721"/>
      <c r="Q3" s="721"/>
      <c r="R3" s="721"/>
      <c r="S3" s="721"/>
      <c r="T3" s="721"/>
      <c r="U3" s="721"/>
      <c r="V3" s="721"/>
      <c r="W3" s="721"/>
      <c r="X3" s="721"/>
      <c r="Y3" s="721"/>
      <c r="AA3" s="447"/>
    </row>
    <row r="4" spans="1:27" s="449" customFormat="1" ht="129" customHeight="1" thickTop="1" thickBot="1">
      <c r="A4" s="446"/>
      <c r="B4" s="446"/>
      <c r="C4" s="446"/>
      <c r="D4" s="447"/>
      <c r="E4" s="448"/>
      <c r="F4" s="722" t="s">
        <v>703</v>
      </c>
      <c r="G4" s="723"/>
      <c r="H4" s="723"/>
      <c r="I4" s="723"/>
      <c r="J4" s="723"/>
      <c r="K4" s="723"/>
      <c r="L4" s="723"/>
      <c r="M4" s="723"/>
      <c r="N4" s="723"/>
      <c r="O4" s="723"/>
      <c r="P4" s="723"/>
      <c r="Q4" s="723"/>
      <c r="R4" s="723"/>
      <c r="S4" s="723"/>
      <c r="T4" s="723"/>
      <c r="U4" s="723"/>
      <c r="V4" s="723"/>
      <c r="W4" s="723"/>
      <c r="X4" s="723"/>
      <c r="Y4" s="724"/>
      <c r="AA4" s="447"/>
    </row>
    <row r="5" spans="1:27" s="449" customFormat="1" ht="12" customHeight="1" thickTop="1">
      <c r="A5" s="446"/>
      <c r="B5" s="446"/>
      <c r="C5" s="446"/>
      <c r="D5" s="447"/>
      <c r="E5" s="448"/>
      <c r="F5" s="515"/>
      <c r="G5" s="515"/>
      <c r="H5" s="515"/>
      <c r="I5" s="515"/>
      <c r="J5" s="515"/>
      <c r="K5" s="515"/>
      <c r="L5" s="515"/>
      <c r="M5" s="515"/>
      <c r="N5" s="515"/>
      <c r="O5" s="515"/>
      <c r="P5" s="515"/>
      <c r="Q5" s="515"/>
      <c r="R5" s="515"/>
      <c r="S5" s="515"/>
      <c r="T5" s="515"/>
      <c r="U5" s="515"/>
      <c r="V5" s="515"/>
      <c r="W5" s="515"/>
      <c r="X5" s="515"/>
      <c r="Y5" s="515"/>
      <c r="AA5" s="447"/>
    </row>
    <row r="6" spans="1:27" s="518" customFormat="1" ht="45.75">
      <c r="A6" s="516"/>
      <c r="B6" s="516"/>
      <c r="C6" s="516"/>
      <c r="D6" s="517"/>
      <c r="E6" s="529" t="s">
        <v>13</v>
      </c>
      <c r="F6" s="530" t="s">
        <v>528</v>
      </c>
      <c r="G6" s="531"/>
      <c r="AA6" s="519"/>
    </row>
    <row r="7" spans="1:27" ht="35.25">
      <c r="F7" s="506" t="s">
        <v>611</v>
      </c>
    </row>
    <row r="8" spans="1:27" s="554" customFormat="1" ht="38.25" customHeight="1">
      <c r="A8" s="552"/>
      <c r="B8" s="552"/>
      <c r="C8" s="552"/>
      <c r="D8" s="553"/>
      <c r="F8" s="555" t="s">
        <v>529</v>
      </c>
      <c r="G8" s="556"/>
      <c r="AA8" s="557"/>
    </row>
    <row r="9" spans="1:27" ht="38.25" customHeight="1">
      <c r="D9" s="452"/>
      <c r="E9" s="712" t="str">
        <f>IF(G21="事業計画申請","事業計画申請",IF(G21="図面相談","図面相談",IF(G21="選択してください","")))</f>
        <v/>
      </c>
      <c r="F9" s="713"/>
      <c r="G9" s="714" t="s">
        <v>606</v>
      </c>
      <c r="H9" s="715"/>
      <c r="I9" s="715"/>
      <c r="J9" s="715"/>
      <c r="K9" s="715"/>
      <c r="L9" s="635"/>
      <c r="M9" s="636"/>
      <c r="N9" s="453"/>
      <c r="O9" s="451"/>
      <c r="P9" s="451"/>
      <c r="Q9" s="451"/>
      <c r="R9" s="451"/>
    </row>
    <row r="10" spans="1:27" ht="22.5" customHeight="1">
      <c r="D10" s="452"/>
      <c r="E10" s="637"/>
      <c r="F10" s="581"/>
      <c r="G10" s="716"/>
      <c r="H10" s="716"/>
      <c r="I10" s="716"/>
      <c r="J10" s="716"/>
      <c r="K10" s="716"/>
      <c r="L10" s="579"/>
      <c r="M10" s="638"/>
      <c r="N10" s="453"/>
      <c r="O10" s="451"/>
      <c r="P10" s="451"/>
      <c r="Q10" s="451"/>
      <c r="R10" s="451"/>
    </row>
    <row r="11" spans="1:27" s="455" customFormat="1" ht="37.5" customHeight="1">
      <c r="A11" s="454"/>
      <c r="B11" s="454"/>
      <c r="C11" s="454"/>
      <c r="D11" s="452"/>
      <c r="E11" s="639"/>
      <c r="F11" s="300"/>
      <c r="G11" s="388"/>
      <c r="H11" s="731" t="s">
        <v>521</v>
      </c>
      <c r="I11" s="731"/>
      <c r="J11" s="731"/>
      <c r="K11" s="389"/>
      <c r="L11" s="732" t="s">
        <v>702</v>
      </c>
      <c r="M11" s="733"/>
      <c r="O11" s="456"/>
      <c r="P11" s="456"/>
      <c r="Q11" s="456"/>
      <c r="R11" s="456"/>
      <c r="AA11" s="457"/>
    </row>
    <row r="12" spans="1:27" ht="16.5" customHeight="1" thickBot="1">
      <c r="D12" s="452"/>
      <c r="E12" s="267"/>
      <c r="F12" s="390"/>
      <c r="G12"/>
      <c r="H12"/>
      <c r="I12"/>
      <c r="J12"/>
      <c r="K12"/>
      <c r="L12"/>
      <c r="M12" s="640"/>
      <c r="N12" s="459"/>
      <c r="O12" s="451"/>
      <c r="P12" s="451"/>
      <c r="Q12" s="451"/>
      <c r="R12" s="451"/>
    </row>
    <row r="13" spans="1:27" s="297" customFormat="1" ht="48" customHeight="1" thickBot="1">
      <c r="A13" s="460"/>
      <c r="B13" s="460"/>
      <c r="C13" s="460"/>
      <c r="D13" s="452"/>
      <c r="E13" s="641"/>
      <c r="F13" s="414" t="s">
        <v>394</v>
      </c>
      <c r="G13" s="726" t="s">
        <v>535</v>
      </c>
      <c r="H13" s="727"/>
      <c r="I13" s="727"/>
      <c r="J13" s="727"/>
      <c r="K13" s="728"/>
      <c r="L13" s="391"/>
      <c r="M13" s="642"/>
      <c r="N13" s="459"/>
      <c r="O13" s="461"/>
      <c r="P13" s="462"/>
      <c r="Q13" s="462"/>
      <c r="R13" s="462"/>
      <c r="AA13" s="463"/>
    </row>
    <row r="14" spans="1:27" ht="16.5" customHeight="1" thickBot="1">
      <c r="D14" s="452"/>
      <c r="E14" s="267"/>
      <c r="F14" s="415"/>
      <c r="G14" s="297"/>
      <c r="H14" s="297"/>
      <c r="I14" s="297"/>
      <c r="J14" s="297"/>
      <c r="K14" s="297"/>
      <c r="L14" s="294"/>
      <c r="M14" s="643"/>
      <c r="O14" s="462"/>
      <c r="P14" s="462"/>
      <c r="Q14" s="462"/>
      <c r="R14" s="462"/>
    </row>
    <row r="15" spans="1:27" s="297" customFormat="1" ht="48.75" customHeight="1" thickBot="1">
      <c r="A15" s="460"/>
      <c r="B15" s="460"/>
      <c r="C15" s="460"/>
      <c r="D15" s="452"/>
      <c r="E15" s="641"/>
      <c r="F15" s="414" t="s">
        <v>396</v>
      </c>
      <c r="G15" s="726" t="s">
        <v>536</v>
      </c>
      <c r="H15" s="727"/>
      <c r="I15" s="727"/>
      <c r="J15" s="727"/>
      <c r="K15" s="728"/>
      <c r="L15" s="391"/>
      <c r="M15" s="642"/>
      <c r="N15" s="464"/>
      <c r="O15" s="461"/>
      <c r="P15" s="462"/>
      <c r="Q15" s="462"/>
      <c r="R15" s="462"/>
      <c r="AA15" s="463"/>
    </row>
    <row r="16" spans="1:27" ht="9" customHeight="1">
      <c r="D16" s="452"/>
      <c r="E16" s="644"/>
      <c r="F16" s="416"/>
      <c r="G16" s="296"/>
      <c r="H16" s="296"/>
      <c r="I16" s="296"/>
      <c r="J16" s="296"/>
      <c r="K16" s="296"/>
      <c r="M16" s="503"/>
      <c r="O16" s="462"/>
      <c r="P16" s="462"/>
      <c r="Q16" s="462"/>
      <c r="R16" s="462"/>
    </row>
    <row r="17" spans="4:21" ht="22.5" customHeight="1">
      <c r="D17" s="452"/>
      <c r="E17" s="267"/>
      <c r="F17" s="414" t="s">
        <v>518</v>
      </c>
      <c r="G17" s="351" t="s">
        <v>400</v>
      </c>
      <c r="H17" s="394"/>
      <c r="I17" s="395"/>
      <c r="J17" s="414" t="s">
        <v>399</v>
      </c>
      <c r="K17" s="351" t="s">
        <v>400</v>
      </c>
      <c r="L17" s="293" t="str">
        <f>IF(COUNTIF(K17,"H00*")=1,"","⇐間違ってます ")</f>
        <v xml:space="preserve">⇐間違ってます </v>
      </c>
      <c r="M17" s="645"/>
      <c r="O17" s="461"/>
      <c r="P17" s="462"/>
      <c r="Q17" s="462"/>
      <c r="R17" s="462"/>
      <c r="U17" s="297"/>
    </row>
    <row r="18" spans="4:21" ht="10.5" customHeight="1">
      <c r="D18" s="452"/>
      <c r="E18" s="267"/>
      <c r="F18" s="415"/>
      <c r="G18" s="397"/>
      <c r="H18" s="398"/>
      <c r="I18" s="399"/>
      <c r="J18" s="415"/>
      <c r="K18" s="392"/>
      <c r="L18" s="398"/>
      <c r="M18" s="645"/>
      <c r="O18" s="462"/>
      <c r="P18" s="462"/>
      <c r="Q18" s="462"/>
      <c r="R18" s="465"/>
    </row>
    <row r="19" spans="4:21" ht="22.5" customHeight="1">
      <c r="D19" s="452"/>
      <c r="E19" s="267"/>
      <c r="F19" s="417" t="s">
        <v>402</v>
      </c>
      <c r="G19" s="352" t="s">
        <v>404</v>
      </c>
      <c r="H19" s="394"/>
      <c r="I19" s="395"/>
      <c r="J19" s="414" t="s">
        <v>405</v>
      </c>
      <c r="K19" s="351" t="s">
        <v>401</v>
      </c>
      <c r="L19" s="394"/>
      <c r="M19" s="646"/>
      <c r="O19" s="461"/>
      <c r="P19" s="462"/>
      <c r="Q19" s="462"/>
      <c r="R19" s="462"/>
      <c r="T19" s="466"/>
      <c r="U19" s="297"/>
    </row>
    <row r="20" spans="4:21" ht="10.5" customHeight="1">
      <c r="D20" s="452"/>
      <c r="E20" s="267"/>
      <c r="F20" s="415"/>
      <c r="G20" s="397"/>
      <c r="H20" s="398"/>
      <c r="I20" s="399"/>
      <c r="J20" s="415"/>
      <c r="K20" s="397"/>
      <c r="L20" s="398"/>
      <c r="M20" s="640"/>
      <c r="O20" s="462"/>
      <c r="P20" s="462"/>
      <c r="Q20" s="462"/>
      <c r="R20" s="465"/>
    </row>
    <row r="21" spans="4:21" ht="23.25" customHeight="1">
      <c r="D21" s="452"/>
      <c r="E21" s="267"/>
      <c r="F21" s="414" t="s">
        <v>517</v>
      </c>
      <c r="G21" s="352" t="s">
        <v>404</v>
      </c>
      <c r="H21" s="400"/>
      <c r="I21"/>
      <c r="J21" s="414" t="s">
        <v>406</v>
      </c>
      <c r="K21" s="353" t="s">
        <v>398</v>
      </c>
      <c r="L21" s="401"/>
      <c r="M21" s="647"/>
      <c r="O21" s="461"/>
      <c r="P21" s="462"/>
      <c r="Q21" s="462"/>
      <c r="R21" s="462"/>
      <c r="S21" s="467"/>
      <c r="U21" s="297"/>
    </row>
    <row r="22" spans="4:21" ht="10.5" customHeight="1">
      <c r="D22" s="452"/>
      <c r="E22" s="267"/>
      <c r="F22" s="392"/>
      <c r="G22" s="397"/>
      <c r="H22" s="398"/>
      <c r="I22" s="399"/>
      <c r="J22" s="415"/>
      <c r="K22" s="397"/>
      <c r="L22" s="398"/>
      <c r="M22" s="640"/>
      <c r="O22" s="462"/>
      <c r="P22" s="462"/>
      <c r="Q22" s="462"/>
      <c r="R22" s="465"/>
    </row>
    <row r="23" spans="4:21" ht="27.75" customHeight="1">
      <c r="D23" s="634"/>
      <c r="E23" s="648"/>
      <c r="F23" s="392" t="s">
        <v>403</v>
      </c>
      <c r="G23" s="344" t="s">
        <v>404</v>
      </c>
      <c r="H23" s="400"/>
      <c r="I23" s="396"/>
      <c r="J23" s="414" t="s">
        <v>408</v>
      </c>
      <c r="K23" s="403">
        <v>46317</v>
      </c>
      <c r="L23" s="404"/>
      <c r="M23" s="647"/>
      <c r="O23" s="461"/>
      <c r="P23" s="462"/>
      <c r="Q23" s="462"/>
      <c r="R23" s="462"/>
    </row>
    <row r="24" spans="4:21" ht="15" customHeight="1">
      <c r="D24" s="634"/>
      <c r="E24" s="649"/>
      <c r="F24" s="10"/>
      <c r="G24" s="10"/>
      <c r="H24" s="10"/>
      <c r="I24" s="10"/>
      <c r="J24" s="10"/>
      <c r="K24" s="10"/>
      <c r="L24" s="10"/>
      <c r="M24" s="650"/>
      <c r="O24" s="462"/>
      <c r="P24" s="462"/>
      <c r="Q24" s="462"/>
      <c r="R24" s="462"/>
    </row>
    <row r="25" spans="4:21" ht="9" customHeight="1">
      <c r="D25" s="634"/>
      <c r="E25" s="651"/>
      <c r="F25" s="354"/>
      <c r="G25" s="405"/>
      <c r="H25" s="405"/>
      <c r="I25" s="405"/>
      <c r="J25" s="405"/>
      <c r="K25" s="405"/>
      <c r="L25" s="405"/>
      <c r="M25" s="652"/>
      <c r="O25" s="451"/>
      <c r="P25" s="451"/>
      <c r="Q25" s="451"/>
      <c r="R25" s="451"/>
    </row>
    <row r="26" spans="4:21" ht="23.25" customHeight="1">
      <c r="D26" s="634"/>
      <c r="E26" s="651"/>
      <c r="F26" s="354"/>
      <c r="G26" s="729" t="s">
        <v>746</v>
      </c>
      <c r="H26" s="729"/>
      <c r="I26" s="729"/>
      <c r="J26" s="729"/>
      <c r="K26" s="729"/>
      <c r="L26" s="729"/>
      <c r="M26" s="730"/>
      <c r="O26" s="451"/>
      <c r="P26" s="451"/>
      <c r="Q26" s="451"/>
      <c r="R26" s="451"/>
    </row>
    <row r="27" spans="4:21" ht="16.5" customHeight="1">
      <c r="D27" s="634"/>
      <c r="E27" s="651"/>
      <c r="F27" s="354"/>
      <c r="G27" s="719"/>
      <c r="H27" s="719"/>
      <c r="I27" s="719"/>
      <c r="J27" s="719"/>
      <c r="K27" s="719"/>
      <c r="L27" s="719"/>
      <c r="M27" s="720"/>
      <c r="O27" s="451"/>
      <c r="P27" s="451"/>
      <c r="Q27" s="451"/>
      <c r="R27" s="451"/>
    </row>
    <row r="28" spans="4:21" ht="53.25" customHeight="1">
      <c r="D28" s="634"/>
      <c r="E28" s="651"/>
      <c r="F28" s="354"/>
      <c r="G28" s="725" t="str">
        <f>IF(O13=0,"「法人名（設置者）」 ","")&amp;IF(O15=0,"「保育施設名」 ","")&amp;IF(P17=0,"「担当者名」 ","")&amp;IF(R17=0,"「保育施設コード」  ","")&amp;IF(P19=0,"「運営開始年度」  ","")&amp;IF(P21=0,"「申請種類」   ","")&amp;IF(R19=0,"「直近の図面変更年度」   ","")&amp;IF(R21=0,"「申請日」 ","")&amp;" が入力されていません。"</f>
        <v>「法人名（設置者）」 「保育施設名」 「担当者名」 「保育施設コード」  「運営開始年度」  「申請種類」   「直近の図面変更年度」   「申請日」  が入力されていません。</v>
      </c>
      <c r="H28" s="725"/>
      <c r="I28" s="725"/>
      <c r="J28" s="725"/>
      <c r="K28" s="725"/>
      <c r="L28" s="295"/>
      <c r="M28" s="653"/>
      <c r="O28" s="451"/>
      <c r="P28" s="451"/>
      <c r="Q28" s="451"/>
      <c r="R28" s="451"/>
    </row>
    <row r="29" spans="4:21" ht="9" customHeight="1">
      <c r="E29" s="654"/>
      <c r="F29" s="355"/>
      <c r="G29" s="355"/>
      <c r="H29" s="355"/>
      <c r="I29" s="355"/>
      <c r="J29" s="355"/>
      <c r="K29" s="356"/>
      <c r="L29" s="355"/>
      <c r="M29" s="655"/>
      <c r="N29" s="471"/>
      <c r="O29" s="471"/>
      <c r="P29" s="471"/>
      <c r="Q29" s="471"/>
      <c r="R29" s="471"/>
      <c r="U29" s="442"/>
    </row>
    <row r="30" spans="4:21" ht="18.75">
      <c r="E30" s="267"/>
      <c r="F30"/>
      <c r="G30" s="734" t="str">
        <f>IF(AND(S①!$BT$7&gt;4,S①!$BT$7&lt;14),"ご回答より、建築基準関係法令等の確認を要する変更の可能性があります。
法令等の確認に際しては、自治体、有資格者（建築士）等に十分確認の上、ご申請願います。","")&amp;IF(S①!$BT$7&gt;=14,"ご回答より、建築基準関係法令等の確認を要する変更と思われます。法令等の確認に際しては、自治体、有資格者（建築士）等に十分確認の上、ご申請願います。","")</f>
        <v/>
      </c>
      <c r="H30" s="734"/>
      <c r="I30" s="734"/>
      <c r="J30" s="734"/>
      <c r="K30" s="734"/>
      <c r="L30" s="357"/>
      <c r="M30" s="640"/>
    </row>
    <row r="31" spans="4:21" ht="18.75">
      <c r="E31" s="267"/>
      <c r="F31"/>
      <c r="G31" s="734"/>
      <c r="H31" s="734"/>
      <c r="I31" s="734"/>
      <c r="J31" s="734"/>
      <c r="K31" s="734"/>
      <c r="L31" s="357"/>
      <c r="M31" s="640"/>
    </row>
    <row r="32" spans="4:21" ht="18.75">
      <c r="E32" s="267"/>
      <c r="F32"/>
      <c r="G32" s="734"/>
      <c r="H32" s="734"/>
      <c r="I32" s="734"/>
      <c r="J32" s="734"/>
      <c r="K32" s="734"/>
      <c r="L32" s="357"/>
      <c r="M32" s="640"/>
    </row>
    <row r="33" spans="1:13" ht="18.75">
      <c r="E33" s="649"/>
      <c r="F33" s="10"/>
      <c r="G33" s="13"/>
      <c r="H33" s="10"/>
      <c r="I33" s="10"/>
      <c r="J33" s="10"/>
      <c r="K33" s="10"/>
      <c r="L33" s="358"/>
      <c r="M33" s="650"/>
    </row>
    <row r="34" spans="1:13" ht="27.75">
      <c r="E34" s="656"/>
      <c r="F34" s="359" t="s">
        <v>301</v>
      </c>
      <c r="G34" s="244"/>
      <c r="H34" s="242"/>
      <c r="I34" s="242"/>
      <c r="J34" s="242"/>
      <c r="K34" s="242"/>
      <c r="L34" s="360"/>
      <c r="M34" s="657"/>
    </row>
    <row r="35" spans="1:13" ht="15.75" customHeight="1">
      <c r="E35" s="267"/>
      <c r="F35"/>
      <c r="G35" s="1"/>
      <c r="H35" s="357"/>
      <c r="I35"/>
      <c r="J35"/>
      <c r="K35"/>
      <c r="L35" s="357"/>
      <c r="M35" s="640"/>
    </row>
    <row r="36" spans="1:13" ht="39">
      <c r="A36" s="442" t="str">
        <f>S①!Q9</f>
        <v>AQ1</v>
      </c>
      <c r="E36" s="267"/>
      <c r="F36" s="412" t="s">
        <v>743</v>
      </c>
      <c r="G36" s="361" t="s">
        <v>742</v>
      </c>
      <c r="H36" s="357"/>
      <c r="I36"/>
      <c r="J36"/>
      <c r="K36"/>
      <c r="L36" s="357"/>
      <c r="M36" s="640"/>
    </row>
    <row r="37" spans="1:13" ht="21.75" customHeight="1">
      <c r="A37" s="442" t="str">
        <f>S①!$BW9</f>
        <v>表示</v>
      </c>
      <c r="E37" s="267"/>
      <c r="F37" s="700" t="s">
        <v>601</v>
      </c>
      <c r="G37" s="362"/>
      <c r="H37" s="357"/>
      <c r="I37"/>
      <c r="J37"/>
      <c r="K37"/>
      <c r="L37" s="357"/>
      <c r="M37" s="640"/>
    </row>
    <row r="38" spans="1:13" ht="19.5">
      <c r="A38" s="442" t="str">
        <f>S①!$P9</f>
        <v>回答待ち</v>
      </c>
      <c r="B38" s="454">
        <f>IF(A38="回答待ち",1,0)</f>
        <v>1</v>
      </c>
      <c r="E38" s="267"/>
      <c r="F38" s="363" t="str">
        <f>S①!Q18</f>
        <v>▶　A</v>
      </c>
      <c r="G38" s="364" t="str">
        <f>S①!O18</f>
        <v>：　あり</v>
      </c>
      <c r="H38" s="357"/>
      <c r="I38"/>
      <c r="J38"/>
      <c r="K38"/>
      <c r="L38" s="357"/>
      <c r="M38" s="640"/>
    </row>
    <row r="39" spans="1:13" ht="19.5">
      <c r="E39" s="267"/>
      <c r="F39" s="363" t="str">
        <f>S①!Q19</f>
        <v>▶　B</v>
      </c>
      <c r="G39" s="364" t="str">
        <f>S①!O19</f>
        <v>：　なし</v>
      </c>
      <c r="H39" s="357"/>
      <c r="I39"/>
      <c r="J39"/>
      <c r="K39" s="701"/>
      <c r="L39" s="357"/>
      <c r="M39" s="640"/>
    </row>
    <row r="40" spans="1:13" ht="19.5">
      <c r="E40" s="649"/>
      <c r="F40" s="658"/>
      <c r="G40" s="659"/>
      <c r="H40" s="358"/>
      <c r="I40" s="10"/>
      <c r="J40" s="10"/>
      <c r="K40" s="702" t="s">
        <v>744</v>
      </c>
      <c r="L40" s="358"/>
      <c r="M40" s="650"/>
    </row>
    <row r="41" spans="1:13" ht="12.75" customHeight="1">
      <c r="D41" s="470"/>
      <c r="E41" s="242"/>
      <c r="F41" s="359"/>
      <c r="G41" s="245"/>
      <c r="H41" s="360"/>
      <c r="I41" s="242"/>
      <c r="J41" s="242"/>
      <c r="K41" s="242"/>
      <c r="L41" s="360"/>
      <c r="M41" s="242"/>
    </row>
    <row r="42" spans="1:13" ht="19.5">
      <c r="F42" s="484"/>
      <c r="G42" s="485"/>
      <c r="H42" s="472"/>
      <c r="K42" s="337"/>
      <c r="L42" s="472"/>
    </row>
    <row r="43" spans="1:13" ht="27.75">
      <c r="E43" s="475"/>
      <c r="F43" s="476" t="s">
        <v>562</v>
      </c>
      <c r="G43" s="566"/>
      <c r="H43" s="478"/>
      <c r="I43" s="477"/>
      <c r="J43" s="477"/>
      <c r="K43" s="477"/>
      <c r="L43" s="478"/>
      <c r="M43" s="479"/>
    </row>
    <row r="44" spans="1:13" ht="18.75">
      <c r="E44" s="458"/>
      <c r="H44" s="472"/>
      <c r="L44" s="472"/>
      <c r="M44" s="440"/>
    </row>
    <row r="45" spans="1:13" ht="24">
      <c r="E45" s="458"/>
      <c r="F45" s="480" t="s">
        <v>563</v>
      </c>
      <c r="G45" s="567" t="s">
        <v>564</v>
      </c>
      <c r="H45" s="472"/>
      <c r="L45" s="472"/>
      <c r="M45" s="440"/>
    </row>
    <row r="46" spans="1:13" ht="19.5">
      <c r="E46" s="458"/>
      <c r="F46" s="568" t="s">
        <v>530</v>
      </c>
      <c r="G46" s="483"/>
      <c r="H46" s="472"/>
      <c r="L46" s="472"/>
      <c r="M46" s="440"/>
    </row>
    <row r="47" spans="1:13" ht="19.5">
      <c r="E47" s="458"/>
      <c r="F47" s="569" t="s">
        <v>530</v>
      </c>
      <c r="G47" s="570" t="s">
        <v>565</v>
      </c>
      <c r="H47" s="472"/>
      <c r="L47" s="472"/>
      <c r="M47" s="440"/>
    </row>
    <row r="48" spans="1:13" ht="19.5">
      <c r="E48" s="458"/>
      <c r="F48" s="482" t="s">
        <v>526</v>
      </c>
      <c r="G48" s="483" t="s">
        <v>566</v>
      </c>
      <c r="H48" s="472"/>
      <c r="L48" s="472"/>
      <c r="M48" s="440"/>
    </row>
    <row r="49" spans="5:13" ht="19.5">
      <c r="E49" s="458"/>
      <c r="G49" s="328" t="s">
        <v>567</v>
      </c>
      <c r="H49" s="494" t="s">
        <v>568</v>
      </c>
      <c r="L49" s="472"/>
      <c r="M49" s="440"/>
    </row>
    <row r="50" spans="5:13" ht="39" customHeight="1">
      <c r="E50" s="458"/>
      <c r="F50" s="489" t="s">
        <v>569</v>
      </c>
      <c r="G50" s="490" t="s">
        <v>570</v>
      </c>
      <c r="H50" s="472"/>
      <c r="J50" s="489" t="s">
        <v>571</v>
      </c>
      <c r="K50" s="490" t="s">
        <v>572</v>
      </c>
      <c r="L50" s="472"/>
      <c r="M50" s="440"/>
    </row>
    <row r="51" spans="5:13" ht="19.5">
      <c r="E51" s="458"/>
      <c r="F51" s="571" t="s">
        <v>530</v>
      </c>
      <c r="G51" s="491"/>
      <c r="H51" s="472"/>
      <c r="J51" s="571" t="s">
        <v>526</v>
      </c>
      <c r="K51" s="491"/>
      <c r="L51" s="472"/>
      <c r="M51" s="440"/>
    </row>
    <row r="52" spans="5:13" ht="19.5">
      <c r="E52" s="458"/>
      <c r="F52" s="572" t="s">
        <v>530</v>
      </c>
      <c r="G52" s="570" t="s">
        <v>573</v>
      </c>
      <c r="H52" s="472"/>
      <c r="J52" s="492" t="s">
        <v>530</v>
      </c>
      <c r="K52" s="491" t="s">
        <v>574</v>
      </c>
      <c r="L52" s="472"/>
      <c r="M52" s="440"/>
    </row>
    <row r="53" spans="5:13" ht="19.5">
      <c r="E53" s="458"/>
      <c r="F53" s="492" t="s">
        <v>526</v>
      </c>
      <c r="G53" s="491" t="s">
        <v>575</v>
      </c>
      <c r="H53" s="472"/>
      <c r="J53" s="572" t="s">
        <v>526</v>
      </c>
      <c r="K53" s="570" t="s">
        <v>576</v>
      </c>
      <c r="L53" s="472"/>
      <c r="M53" s="440"/>
    </row>
    <row r="54" spans="5:13" ht="19.5">
      <c r="E54" s="458"/>
      <c r="F54" s="493"/>
      <c r="G54" s="328" t="s">
        <v>567</v>
      </c>
      <c r="H54" s="494" t="s">
        <v>568</v>
      </c>
      <c r="J54" s="492" t="s">
        <v>538</v>
      </c>
      <c r="K54" s="491" t="s">
        <v>577</v>
      </c>
      <c r="L54" s="472"/>
      <c r="M54" s="440"/>
    </row>
    <row r="55" spans="5:13" ht="19.5">
      <c r="E55" s="458"/>
      <c r="F55" s="493"/>
      <c r="G55" s="632" t="s">
        <v>700</v>
      </c>
      <c r="H55" s="472"/>
      <c r="J55" s="574"/>
      <c r="K55" s="328" t="s">
        <v>567</v>
      </c>
      <c r="L55" s="328" t="s">
        <v>568</v>
      </c>
      <c r="M55" s="440"/>
    </row>
    <row r="56" spans="5:13" ht="24">
      <c r="E56" s="458"/>
      <c r="F56" s="493"/>
      <c r="G56" s="575"/>
      <c r="H56" s="472"/>
      <c r="J56" s="489" t="s">
        <v>578</v>
      </c>
      <c r="K56" s="490" t="s">
        <v>579</v>
      </c>
      <c r="L56" s="472"/>
      <c r="M56" s="440"/>
    </row>
    <row r="57" spans="5:13" ht="19.5">
      <c r="E57" s="458"/>
      <c r="F57" s="493"/>
      <c r="G57" s="573"/>
      <c r="H57" s="472"/>
      <c r="J57" s="495" t="s">
        <v>520</v>
      </c>
      <c r="K57" s="491"/>
      <c r="L57" s="472"/>
      <c r="M57" s="440"/>
    </row>
    <row r="58" spans="5:13" ht="19.5" customHeight="1">
      <c r="E58" s="458"/>
      <c r="F58" s="493"/>
      <c r="G58" s="573"/>
      <c r="H58" s="472"/>
      <c r="J58" s="492" t="s">
        <v>530</v>
      </c>
      <c r="K58" s="491" t="s">
        <v>580</v>
      </c>
      <c r="L58" s="472"/>
      <c r="M58" s="440"/>
    </row>
    <row r="59" spans="5:13" ht="19.5">
      <c r="E59" s="458"/>
      <c r="F59" s="493"/>
      <c r="G59" s="573"/>
      <c r="H59" s="472"/>
      <c r="J59" s="492" t="s">
        <v>526</v>
      </c>
      <c r="K59" s="491" t="s">
        <v>581</v>
      </c>
      <c r="L59" s="472"/>
      <c r="M59" s="440"/>
    </row>
    <row r="60" spans="5:13" ht="19.5">
      <c r="E60" s="458"/>
      <c r="F60" s="493"/>
      <c r="G60" s="573"/>
      <c r="H60" s="472"/>
      <c r="J60" s="492" t="s">
        <v>538</v>
      </c>
      <c r="K60" s="491" t="s">
        <v>582</v>
      </c>
      <c r="L60" s="472"/>
      <c r="M60" s="440"/>
    </row>
    <row r="61" spans="5:13" ht="19.5">
      <c r="E61" s="458"/>
      <c r="F61" s="493"/>
      <c r="G61" s="573"/>
      <c r="H61" s="472"/>
      <c r="J61" s="576"/>
      <c r="K61" s="339" t="s">
        <v>583</v>
      </c>
      <c r="L61" s="328" t="s">
        <v>584</v>
      </c>
      <c r="M61" s="440"/>
    </row>
    <row r="62" spans="5:13" ht="24">
      <c r="E62" s="458"/>
      <c r="F62" s="489" t="s">
        <v>585</v>
      </c>
      <c r="G62" s="490" t="s">
        <v>586</v>
      </c>
      <c r="H62" s="472"/>
      <c r="J62" s="489"/>
      <c r="K62" s="490"/>
      <c r="L62" s="472"/>
      <c r="M62" s="440"/>
    </row>
    <row r="63" spans="5:13" ht="19.5">
      <c r="E63" s="458"/>
      <c r="F63" s="495" t="s">
        <v>520</v>
      </c>
      <c r="G63" s="491"/>
      <c r="H63" s="472"/>
      <c r="J63" s="577"/>
      <c r="K63" s="491"/>
      <c r="L63" s="472"/>
      <c r="M63" s="440"/>
    </row>
    <row r="64" spans="5:13" ht="19.5">
      <c r="E64" s="458"/>
      <c r="F64" s="492" t="s">
        <v>530</v>
      </c>
      <c r="G64" s="491" t="s">
        <v>587</v>
      </c>
      <c r="H64" s="472"/>
      <c r="J64" s="492"/>
      <c r="K64" s="491"/>
      <c r="L64" s="472"/>
      <c r="M64" s="440"/>
    </row>
    <row r="65" spans="1:13" ht="19.5" customHeight="1">
      <c r="E65" s="458"/>
      <c r="F65" s="492" t="s">
        <v>526</v>
      </c>
      <c r="G65" s="491" t="s">
        <v>588</v>
      </c>
      <c r="H65" s="472"/>
      <c r="J65" s="492"/>
      <c r="K65" s="491"/>
      <c r="L65" s="472"/>
      <c r="M65" s="440"/>
    </row>
    <row r="66" spans="1:13" ht="19.5">
      <c r="E66" s="458"/>
      <c r="F66" s="574"/>
      <c r="G66" s="339" t="s">
        <v>589</v>
      </c>
      <c r="H66" s="494" t="s">
        <v>584</v>
      </c>
      <c r="J66" s="578"/>
      <c r="K66" s="481"/>
      <c r="L66" s="472"/>
      <c r="M66" s="440"/>
    </row>
    <row r="67" spans="1:13" ht="19.5">
      <c r="E67" s="458"/>
      <c r="F67" s="493"/>
      <c r="G67" s="573"/>
      <c r="H67" s="472"/>
      <c r="J67" s="574"/>
      <c r="K67" s="328"/>
      <c r="L67" s="328" t="s">
        <v>568</v>
      </c>
      <c r="M67" s="440"/>
    </row>
    <row r="68" spans="1:13" ht="24">
      <c r="E68" s="458"/>
      <c r="F68" s="493"/>
      <c r="G68" s="632" t="s">
        <v>701</v>
      </c>
      <c r="H68" s="472"/>
      <c r="J68" s="489"/>
      <c r="K68" s="490"/>
      <c r="L68" s="472"/>
      <c r="M68" s="440"/>
    </row>
    <row r="69" spans="1:13" ht="19.5">
      <c r="E69" s="458"/>
      <c r="F69" s="493"/>
      <c r="G69" s="573"/>
      <c r="H69" s="472"/>
      <c r="J69" s="574"/>
      <c r="K69" s="491"/>
      <c r="L69" s="472"/>
      <c r="M69" s="440"/>
    </row>
    <row r="70" spans="1:13" ht="19.5">
      <c r="E70" s="458"/>
      <c r="F70" s="493"/>
      <c r="G70" s="573"/>
      <c r="H70" s="472"/>
      <c r="J70" s="492"/>
      <c r="K70" s="491"/>
      <c r="L70" s="472"/>
      <c r="M70" s="440"/>
    </row>
    <row r="71" spans="1:13" ht="19.5">
      <c r="E71" s="458"/>
      <c r="F71" s="493"/>
      <c r="G71" s="573"/>
      <c r="H71" s="472"/>
      <c r="J71" s="492"/>
      <c r="K71" s="491"/>
      <c r="L71" s="472"/>
      <c r="M71" s="440"/>
    </row>
    <row r="72" spans="1:13" ht="19.5">
      <c r="E72" s="458"/>
      <c r="F72" s="493"/>
      <c r="G72" s="573"/>
      <c r="H72" s="472"/>
      <c r="J72" s="574"/>
      <c r="K72" s="339"/>
      <c r="L72" s="328" t="s">
        <v>568</v>
      </c>
      <c r="M72" s="440"/>
    </row>
    <row r="73" spans="1:13" ht="39">
      <c r="E73" s="458"/>
      <c r="F73" s="489" t="s">
        <v>590</v>
      </c>
      <c r="G73" s="490" t="s">
        <v>591</v>
      </c>
      <c r="H73" s="472"/>
      <c r="J73" s="489"/>
      <c r="K73" s="490"/>
      <c r="L73" s="472"/>
      <c r="M73" s="440"/>
    </row>
    <row r="74" spans="1:13" ht="19.5">
      <c r="E74" s="458"/>
      <c r="F74" s="495" t="s">
        <v>520</v>
      </c>
      <c r="G74" s="491"/>
      <c r="H74" s="472"/>
      <c r="J74" s="574"/>
      <c r="K74" s="491"/>
      <c r="L74" s="472"/>
      <c r="M74" s="440"/>
    </row>
    <row r="75" spans="1:13" ht="19.5">
      <c r="E75" s="458"/>
      <c r="F75" s="492" t="s">
        <v>530</v>
      </c>
      <c r="G75" s="491" t="s">
        <v>587</v>
      </c>
      <c r="H75" s="472"/>
      <c r="J75" s="492"/>
      <c r="K75" s="491"/>
      <c r="L75" s="472"/>
      <c r="M75" s="440"/>
    </row>
    <row r="76" spans="1:13" ht="19.5">
      <c r="E76" s="458"/>
      <c r="F76" s="492" t="s">
        <v>526</v>
      </c>
      <c r="G76" s="491" t="s">
        <v>588</v>
      </c>
      <c r="H76" s="472"/>
      <c r="J76" s="492"/>
      <c r="K76" s="491"/>
      <c r="L76" s="472"/>
      <c r="M76" s="440"/>
    </row>
    <row r="77" spans="1:13" ht="19.5">
      <c r="E77" s="458"/>
      <c r="F77" s="496"/>
      <c r="G77" s="339" t="s">
        <v>592</v>
      </c>
      <c r="H77" s="494" t="s">
        <v>584</v>
      </c>
      <c r="K77" s="339"/>
      <c r="L77" s="328" t="s">
        <v>584</v>
      </c>
      <c r="M77" s="440"/>
    </row>
    <row r="78" spans="1:13" ht="19.5">
      <c r="E78" s="458"/>
      <c r="F78" s="484"/>
      <c r="G78" s="327" t="s">
        <v>592</v>
      </c>
      <c r="H78" s="472"/>
      <c r="K78" s="337" t="s">
        <v>593</v>
      </c>
      <c r="L78" s="472"/>
      <c r="M78" s="440"/>
    </row>
    <row r="79" spans="1:13" ht="14.25" customHeight="1">
      <c r="D79" s="470"/>
      <c r="E79" s="475"/>
      <c r="F79" s="476"/>
      <c r="G79" s="486"/>
      <c r="H79" s="487"/>
      <c r="I79" s="488"/>
      <c r="J79" s="488"/>
      <c r="K79" s="488"/>
      <c r="L79" s="487"/>
      <c r="M79" s="479"/>
    </row>
    <row r="80" spans="1:13" ht="19.5">
      <c r="A80" s="630"/>
      <c r="F80" s="484"/>
      <c r="G80" s="485"/>
      <c r="H80" s="472"/>
      <c r="K80" s="337"/>
      <c r="L80" s="472"/>
    </row>
    <row r="81" spans="1:27" ht="19.5">
      <c r="A81" s="630"/>
      <c r="F81" s="484"/>
      <c r="G81" s="485"/>
      <c r="H81" s="472"/>
      <c r="K81" s="337"/>
      <c r="L81" s="472"/>
    </row>
    <row r="82" spans="1:27" ht="42" customHeight="1">
      <c r="F82" s="514" t="s">
        <v>594</v>
      </c>
      <c r="G82" s="485"/>
      <c r="H82" s="472"/>
      <c r="K82" s="337"/>
      <c r="L82" s="472"/>
    </row>
    <row r="83" spans="1:27" ht="19.5">
      <c r="F83" s="484"/>
      <c r="G83" s="485"/>
      <c r="H83" s="472"/>
      <c r="K83" s="337"/>
      <c r="L83" s="472"/>
    </row>
    <row r="84" spans="1:27" ht="19.5">
      <c r="F84" s="484"/>
      <c r="G84" s="485"/>
      <c r="H84" s="472"/>
      <c r="K84" s="337"/>
      <c r="L84" s="472"/>
    </row>
    <row r="85" spans="1:27" ht="33">
      <c r="E85" s="660"/>
      <c r="F85" s="560" t="s">
        <v>595</v>
      </c>
      <c r="G85" s="561"/>
      <c r="H85" s="547"/>
      <c r="I85" s="455"/>
      <c r="J85" s="548"/>
      <c r="K85" s="337"/>
      <c r="L85" s="547"/>
      <c r="M85" s="455"/>
      <c r="N85" s="455"/>
      <c r="O85" s="455"/>
      <c r="P85" s="455"/>
      <c r="Q85" s="455"/>
      <c r="R85" s="455"/>
      <c r="S85" s="455"/>
      <c r="T85" s="455"/>
      <c r="U85" s="455"/>
      <c r="V85" s="455"/>
      <c r="W85" s="455"/>
      <c r="X85" s="455"/>
      <c r="Y85" s="455"/>
      <c r="Z85" s="455"/>
    </row>
    <row r="86" spans="1:27" ht="19.5">
      <c r="F86" s="484"/>
      <c r="G86" s="485"/>
      <c r="H86" s="472"/>
      <c r="K86" s="337"/>
      <c r="L86" s="472"/>
    </row>
    <row r="87" spans="1:27" ht="19.5">
      <c r="F87" s="549"/>
      <c r="G87" s="508"/>
      <c r="H87" s="512"/>
      <c r="I87" s="499"/>
      <c r="J87" s="499"/>
      <c r="K87" s="511"/>
      <c r="L87" s="512"/>
      <c r="M87" s="501"/>
    </row>
    <row r="88" spans="1:27" s="455" customFormat="1" ht="19.5">
      <c r="A88" s="442"/>
      <c r="B88" s="442"/>
      <c r="C88" s="442"/>
      <c r="D88" s="443"/>
      <c r="E88" s="292"/>
      <c r="F88" s="550"/>
      <c r="G88" s="485"/>
      <c r="H88" s="472"/>
      <c r="I88" s="292"/>
      <c r="J88" s="292"/>
      <c r="K88" s="337"/>
      <c r="L88" s="472"/>
      <c r="M88" s="503"/>
      <c r="N88" s="292"/>
      <c r="O88" s="292"/>
      <c r="P88" s="292"/>
      <c r="Q88" s="292"/>
      <c r="R88" s="292"/>
      <c r="S88" s="292"/>
      <c r="T88" s="292"/>
      <c r="U88" s="292"/>
      <c r="V88" s="292"/>
      <c r="W88" s="292"/>
      <c r="X88" s="292"/>
      <c r="Y88" s="292"/>
      <c r="Z88" s="292"/>
      <c r="AA88" s="457"/>
    </row>
    <row r="89" spans="1:27" ht="19.5">
      <c r="F89" s="550"/>
      <c r="G89" s="485"/>
      <c r="H89" s="472"/>
      <c r="K89" s="337"/>
      <c r="L89" s="472"/>
      <c r="M89" s="503"/>
    </row>
    <row r="90" spans="1:27" ht="19.5">
      <c r="F90" s="550"/>
      <c r="G90" s="485"/>
      <c r="H90" s="472"/>
      <c r="K90" s="337"/>
      <c r="L90" s="472"/>
      <c r="M90" s="503"/>
    </row>
    <row r="91" spans="1:27" ht="19.5">
      <c r="A91" s="454"/>
      <c r="B91" s="454"/>
      <c r="C91" s="454"/>
      <c r="F91" s="550"/>
      <c r="G91" s="485"/>
      <c r="H91" s="472"/>
      <c r="K91" s="337"/>
      <c r="L91" s="472"/>
      <c r="M91" s="503"/>
    </row>
    <row r="92" spans="1:27" ht="19.5">
      <c r="F92" s="550"/>
      <c r="G92" s="485"/>
      <c r="H92" s="472"/>
      <c r="K92" s="337"/>
      <c r="L92" s="472"/>
      <c r="M92" s="503"/>
    </row>
    <row r="93" spans="1:27" ht="19.5">
      <c r="F93" s="550"/>
      <c r="G93" s="485"/>
      <c r="H93" s="472"/>
      <c r="K93" s="337"/>
      <c r="L93" s="472"/>
      <c r="M93" s="503"/>
    </row>
    <row r="94" spans="1:27" ht="19.5">
      <c r="F94" s="550"/>
      <c r="G94" s="485"/>
      <c r="H94" s="472"/>
      <c r="K94" s="337"/>
      <c r="L94" s="472"/>
      <c r="M94" s="503"/>
    </row>
    <row r="95" spans="1:27" ht="19.5">
      <c r="F95" s="550"/>
      <c r="G95" s="485"/>
      <c r="H95" s="472"/>
      <c r="K95" s="337"/>
      <c r="L95" s="472"/>
      <c r="M95" s="503"/>
    </row>
    <row r="96" spans="1:27" ht="19.5">
      <c r="F96" s="550"/>
      <c r="G96" s="485"/>
      <c r="H96" s="472"/>
      <c r="K96" s="337"/>
      <c r="L96" s="472"/>
      <c r="M96" s="503"/>
    </row>
    <row r="97" spans="6:13" ht="19.5">
      <c r="F97" s="550"/>
      <c r="G97" s="485"/>
      <c r="H97" s="472"/>
      <c r="K97" s="337"/>
      <c r="L97" s="472"/>
      <c r="M97" s="503"/>
    </row>
    <row r="98" spans="6:13" ht="19.5">
      <c r="F98" s="550"/>
      <c r="G98" s="485"/>
      <c r="H98" s="472"/>
      <c r="K98" s="337"/>
      <c r="L98" s="472"/>
      <c r="M98" s="503"/>
    </row>
    <row r="99" spans="6:13" ht="19.5">
      <c r="F99" s="550"/>
      <c r="G99" s="485"/>
      <c r="H99" s="472"/>
      <c r="K99" s="337"/>
      <c r="L99" s="472"/>
      <c r="M99" s="503"/>
    </row>
    <row r="100" spans="6:13" ht="19.5">
      <c r="F100" s="550"/>
      <c r="G100" s="485"/>
      <c r="H100" s="472"/>
      <c r="K100" s="337"/>
      <c r="L100" s="472"/>
      <c r="M100" s="503"/>
    </row>
    <row r="101" spans="6:13" ht="19.5">
      <c r="F101" s="550"/>
      <c r="G101" s="485"/>
      <c r="H101" s="472"/>
      <c r="K101" s="337"/>
      <c r="L101" s="472"/>
      <c r="M101" s="503"/>
    </row>
    <row r="102" spans="6:13" ht="19.5">
      <c r="F102" s="550"/>
      <c r="G102" s="485"/>
      <c r="H102" s="472"/>
      <c r="K102" s="337"/>
      <c r="L102" s="472"/>
      <c r="M102" s="503"/>
    </row>
    <row r="103" spans="6:13" ht="19.5">
      <c r="F103" s="550"/>
      <c r="G103" s="485"/>
      <c r="H103" s="472"/>
      <c r="K103" s="337"/>
      <c r="L103" s="472"/>
      <c r="M103" s="503"/>
    </row>
    <row r="104" spans="6:13" ht="19.5">
      <c r="F104" s="550"/>
      <c r="G104" s="485"/>
      <c r="H104" s="472"/>
      <c r="K104" s="337"/>
      <c r="L104" s="472"/>
      <c r="M104" s="503"/>
    </row>
    <row r="105" spans="6:13" ht="19.5">
      <c r="F105" s="550"/>
      <c r="G105" s="485"/>
      <c r="H105" s="472"/>
      <c r="K105" s="337"/>
      <c r="L105" s="472"/>
      <c r="M105" s="503"/>
    </row>
    <row r="106" spans="6:13" ht="19.5">
      <c r="F106" s="550"/>
      <c r="G106" s="485"/>
      <c r="H106" s="472"/>
      <c r="K106" s="337"/>
      <c r="L106" s="472"/>
      <c r="M106" s="503"/>
    </row>
    <row r="107" spans="6:13" ht="19.5">
      <c r="F107" s="550"/>
      <c r="G107" s="485"/>
      <c r="H107" s="472"/>
      <c r="K107" s="337"/>
      <c r="L107" s="472"/>
      <c r="M107" s="503"/>
    </row>
    <row r="108" spans="6:13" ht="19.5">
      <c r="F108" s="550"/>
      <c r="G108" s="485"/>
      <c r="H108" s="472"/>
      <c r="K108" s="337"/>
      <c r="L108" s="472"/>
      <c r="M108" s="503"/>
    </row>
    <row r="109" spans="6:13" ht="19.5">
      <c r="F109" s="550"/>
      <c r="G109" s="485"/>
      <c r="H109" s="472"/>
      <c r="K109" s="337"/>
      <c r="L109" s="472"/>
      <c r="M109" s="503"/>
    </row>
    <row r="110" spans="6:13" ht="19.5">
      <c r="F110" s="550"/>
      <c r="G110" s="485"/>
      <c r="H110" s="472"/>
      <c r="K110" s="337"/>
      <c r="L110" s="472"/>
      <c r="M110" s="503"/>
    </row>
    <row r="111" spans="6:13" ht="19.5">
      <c r="F111" s="550"/>
      <c r="G111" s="485"/>
      <c r="H111" s="472"/>
      <c r="K111" s="337"/>
      <c r="L111" s="472"/>
      <c r="M111" s="503"/>
    </row>
    <row r="112" spans="6:13" ht="19.5">
      <c r="F112" s="550"/>
      <c r="G112" s="485"/>
      <c r="H112" s="472"/>
      <c r="K112" s="337"/>
      <c r="L112" s="472"/>
      <c r="M112" s="503"/>
    </row>
    <row r="113" spans="1:27" ht="19.5">
      <c r="F113" s="550"/>
      <c r="G113" s="485"/>
      <c r="H113" s="472"/>
      <c r="K113" s="337"/>
      <c r="L113" s="472"/>
      <c r="M113" s="503"/>
    </row>
    <row r="114" spans="1:27" ht="19.5">
      <c r="F114" s="550"/>
      <c r="G114" s="485"/>
      <c r="H114" s="472"/>
      <c r="K114" s="337"/>
      <c r="L114" s="472"/>
      <c r="M114" s="503"/>
    </row>
    <row r="115" spans="1:27" ht="19.5">
      <c r="F115" s="551"/>
      <c r="G115" s="510"/>
      <c r="H115" s="474"/>
      <c r="I115" s="468"/>
      <c r="J115" s="468"/>
      <c r="K115" s="513"/>
      <c r="L115" s="474"/>
      <c r="M115" s="505"/>
    </row>
    <row r="116" spans="1:27" ht="19.5">
      <c r="A116" s="630" t="s">
        <v>699</v>
      </c>
      <c r="F116" s="484"/>
      <c r="G116" s="485"/>
      <c r="H116" s="472"/>
      <c r="K116" s="337"/>
      <c r="L116" s="472"/>
    </row>
    <row r="117" spans="1:27" ht="19.5">
      <c r="F117" s="484"/>
      <c r="G117" s="485"/>
      <c r="H117" s="472"/>
      <c r="K117" s="337"/>
      <c r="L117" s="472"/>
    </row>
    <row r="118" spans="1:27" ht="33">
      <c r="E118" s="661"/>
      <c r="F118" s="560" t="s">
        <v>596</v>
      </c>
      <c r="G118" s="562"/>
      <c r="H118" s="563"/>
      <c r="I118" s="469"/>
      <c r="J118" s="469"/>
      <c r="K118" s="337"/>
      <c r="L118" s="472"/>
    </row>
    <row r="119" spans="1:27" ht="19.5">
      <c r="F119" s="484"/>
      <c r="G119" s="485"/>
      <c r="H119" s="472"/>
      <c r="K119" s="337"/>
      <c r="L119" s="472"/>
    </row>
    <row r="120" spans="1:27" ht="19.5">
      <c r="F120" s="549"/>
      <c r="G120" s="508"/>
      <c r="H120" s="512"/>
      <c r="I120" s="499"/>
      <c r="J120" s="499"/>
      <c r="K120" s="511"/>
      <c r="L120" s="512"/>
      <c r="M120" s="501"/>
    </row>
    <row r="121" spans="1:27" s="455" customFormat="1" ht="19.5">
      <c r="A121" s="442"/>
      <c r="B121" s="442"/>
      <c r="C121" s="442"/>
      <c r="D121" s="443"/>
      <c r="E121" s="292"/>
      <c r="F121" s="550"/>
      <c r="G121" s="485"/>
      <c r="H121" s="472"/>
      <c r="I121" s="292"/>
      <c r="J121" s="292"/>
      <c r="K121" s="337"/>
      <c r="L121" s="472"/>
      <c r="M121" s="503"/>
      <c r="N121" s="292"/>
      <c r="O121" s="292"/>
      <c r="P121" s="292"/>
      <c r="Q121" s="292"/>
      <c r="R121" s="292"/>
      <c r="S121" s="292"/>
      <c r="T121" s="292"/>
      <c r="U121" s="292"/>
      <c r="V121" s="292"/>
      <c r="W121" s="292"/>
      <c r="X121" s="292"/>
      <c r="Y121" s="292"/>
      <c r="Z121" s="292"/>
      <c r="AA121" s="457"/>
    </row>
    <row r="122" spans="1:27" ht="19.5">
      <c r="F122" s="550"/>
      <c r="G122" s="485"/>
      <c r="H122" s="472"/>
      <c r="K122" s="337"/>
      <c r="L122" s="472"/>
      <c r="M122" s="503"/>
    </row>
    <row r="123" spans="1:27" ht="19.5">
      <c r="F123" s="550"/>
      <c r="G123" s="485"/>
      <c r="H123" s="472"/>
      <c r="K123" s="337"/>
      <c r="L123" s="472"/>
      <c r="M123" s="503"/>
    </row>
    <row r="124" spans="1:27" ht="19.5">
      <c r="A124" s="454"/>
      <c r="B124" s="454"/>
      <c r="C124" s="454"/>
      <c r="F124" s="550"/>
      <c r="G124" s="485"/>
      <c r="H124" s="472"/>
      <c r="K124" s="337"/>
      <c r="L124" s="472"/>
      <c r="M124" s="503"/>
    </row>
    <row r="125" spans="1:27" ht="19.5">
      <c r="F125" s="550"/>
      <c r="G125" s="485"/>
      <c r="H125" s="472"/>
      <c r="K125" s="337"/>
      <c r="L125" s="472"/>
      <c r="M125" s="503"/>
    </row>
    <row r="126" spans="1:27" ht="19.5">
      <c r="F126" s="550"/>
      <c r="G126" s="485"/>
      <c r="H126" s="472"/>
      <c r="K126" s="337"/>
      <c r="L126" s="472"/>
      <c r="M126" s="503"/>
    </row>
    <row r="127" spans="1:27" ht="19.5">
      <c r="F127" s="550"/>
      <c r="G127" s="485"/>
      <c r="H127" s="472"/>
      <c r="K127" s="337"/>
      <c r="L127" s="472"/>
      <c r="M127" s="503"/>
    </row>
    <row r="128" spans="1:27" ht="19.5">
      <c r="F128" s="550"/>
      <c r="G128" s="485"/>
      <c r="H128" s="472"/>
      <c r="K128" s="337"/>
      <c r="L128" s="472"/>
      <c r="M128" s="503"/>
    </row>
    <row r="129" spans="6:13" ht="19.5">
      <c r="F129" s="550"/>
      <c r="G129" s="485"/>
      <c r="H129" s="472"/>
      <c r="K129" s="337"/>
      <c r="L129" s="472"/>
      <c r="M129" s="503"/>
    </row>
    <row r="130" spans="6:13" ht="19.5">
      <c r="F130" s="550"/>
      <c r="G130" s="485"/>
      <c r="H130" s="472"/>
      <c r="K130" s="337"/>
      <c r="L130" s="472"/>
      <c r="M130" s="503"/>
    </row>
    <row r="131" spans="6:13" ht="19.5">
      <c r="F131" s="550"/>
      <c r="G131" s="485"/>
      <c r="H131" s="472"/>
      <c r="K131" s="337"/>
      <c r="L131" s="472"/>
      <c r="M131" s="503"/>
    </row>
    <row r="132" spans="6:13" ht="19.5">
      <c r="F132" s="550"/>
      <c r="G132" s="485"/>
      <c r="H132" s="472"/>
      <c r="K132" s="337"/>
      <c r="L132" s="472"/>
      <c r="M132" s="503"/>
    </row>
    <row r="133" spans="6:13" ht="19.5">
      <c r="F133" s="550"/>
      <c r="G133" s="485"/>
      <c r="H133" s="472"/>
      <c r="K133" s="337"/>
      <c r="L133" s="472"/>
      <c r="M133" s="503"/>
    </row>
    <row r="134" spans="6:13" ht="19.5">
      <c r="F134" s="550"/>
      <c r="G134" s="485"/>
      <c r="H134" s="472"/>
      <c r="K134" s="337"/>
      <c r="L134" s="472"/>
      <c r="M134" s="503"/>
    </row>
    <row r="135" spans="6:13" ht="19.5">
      <c r="F135" s="550"/>
      <c r="G135" s="485"/>
      <c r="H135" s="472"/>
      <c r="K135" s="337"/>
      <c r="L135" s="472"/>
      <c r="M135" s="503"/>
    </row>
    <row r="136" spans="6:13" ht="19.5">
      <c r="F136" s="550"/>
      <c r="G136" s="485"/>
      <c r="H136" s="472"/>
      <c r="K136" s="337"/>
      <c r="L136" s="472"/>
      <c r="M136" s="503"/>
    </row>
    <row r="137" spans="6:13" ht="19.5">
      <c r="F137" s="550"/>
      <c r="G137" s="485"/>
      <c r="H137" s="472"/>
      <c r="K137" s="337"/>
      <c r="L137" s="472"/>
      <c r="M137" s="503"/>
    </row>
    <row r="138" spans="6:13" ht="19.5">
      <c r="F138" s="550"/>
      <c r="G138" s="485"/>
      <c r="H138" s="472"/>
      <c r="K138" s="337"/>
      <c r="L138" s="472"/>
      <c r="M138" s="503"/>
    </row>
    <row r="139" spans="6:13" ht="19.5">
      <c r="F139" s="550"/>
      <c r="G139" s="485"/>
      <c r="H139" s="472"/>
      <c r="K139" s="337"/>
      <c r="L139" s="472"/>
      <c r="M139" s="503"/>
    </row>
    <row r="140" spans="6:13" ht="19.5">
      <c r="F140" s="550"/>
      <c r="G140" s="485"/>
      <c r="H140" s="472"/>
      <c r="K140" s="337"/>
      <c r="L140" s="472"/>
      <c r="M140" s="503"/>
    </row>
    <row r="141" spans="6:13" ht="19.5">
      <c r="F141" s="550"/>
      <c r="G141" s="485"/>
      <c r="H141" s="472"/>
      <c r="K141" s="337"/>
      <c r="L141" s="472"/>
      <c r="M141" s="503"/>
    </row>
    <row r="142" spans="6:13" ht="19.5">
      <c r="F142" s="550"/>
      <c r="G142" s="485"/>
      <c r="H142" s="472"/>
      <c r="K142" s="337"/>
      <c r="L142" s="472"/>
      <c r="M142" s="503"/>
    </row>
    <row r="143" spans="6:13" ht="19.5">
      <c r="F143" s="550"/>
      <c r="G143" s="485"/>
      <c r="H143" s="472"/>
      <c r="K143" s="337"/>
      <c r="L143" s="472"/>
      <c r="M143" s="503"/>
    </row>
    <row r="144" spans="6:13" ht="19.5">
      <c r="F144" s="550"/>
      <c r="G144" s="485"/>
      <c r="H144" s="472"/>
      <c r="K144" s="337"/>
      <c r="L144" s="472"/>
      <c r="M144" s="503"/>
    </row>
    <row r="145" spans="5:26" ht="19.5">
      <c r="F145" s="550"/>
      <c r="G145" s="485"/>
      <c r="H145" s="472"/>
      <c r="K145" s="337"/>
      <c r="L145" s="472"/>
      <c r="M145" s="503"/>
    </row>
    <row r="146" spans="5:26" ht="19.5">
      <c r="F146" s="550"/>
      <c r="G146" s="485"/>
      <c r="H146" s="472"/>
      <c r="K146" s="337"/>
      <c r="L146" s="472"/>
      <c r="M146" s="503"/>
    </row>
    <row r="147" spans="5:26" ht="19.5">
      <c r="F147" s="550"/>
      <c r="G147" s="485"/>
      <c r="H147" s="472"/>
      <c r="K147" s="337"/>
      <c r="L147" s="472"/>
      <c r="M147" s="503"/>
    </row>
    <row r="148" spans="5:26" ht="19.5">
      <c r="F148" s="551"/>
      <c r="G148" s="510"/>
      <c r="H148" s="474"/>
      <c r="I148" s="468"/>
      <c r="J148" s="468"/>
      <c r="K148" s="513"/>
      <c r="L148" s="474"/>
      <c r="M148" s="505"/>
    </row>
    <row r="149" spans="5:26" ht="19.5">
      <c r="F149" s="484"/>
      <c r="G149" s="485"/>
      <c r="H149" s="472"/>
      <c r="K149" s="337"/>
      <c r="L149" s="472"/>
    </row>
    <row r="150" spans="5:26" ht="19.5">
      <c r="E150" s="499"/>
      <c r="F150" s="507"/>
      <c r="G150" s="508"/>
      <c r="H150" s="512"/>
      <c r="I150" s="499"/>
      <c r="J150" s="499"/>
      <c r="K150" s="511"/>
      <c r="L150" s="512"/>
      <c r="M150" s="499"/>
      <c r="N150" s="499"/>
      <c r="O150" s="499"/>
      <c r="P150" s="499"/>
      <c r="Q150" s="499"/>
      <c r="R150" s="499"/>
      <c r="S150" s="499"/>
      <c r="T150" s="499"/>
      <c r="U150" s="499"/>
      <c r="V150" s="499"/>
      <c r="W150" s="499"/>
      <c r="X150" s="499"/>
      <c r="Y150" s="499"/>
      <c r="Z150" s="499"/>
    </row>
    <row r="151" spans="5:26" ht="19.5">
      <c r="F151" s="484"/>
      <c r="G151" s="485"/>
      <c r="H151" s="472"/>
      <c r="K151" s="337"/>
      <c r="L151" s="472"/>
    </row>
    <row r="152" spans="5:26" ht="19.5">
      <c r="F152" s="484"/>
      <c r="G152" s="485"/>
      <c r="H152" s="472"/>
      <c r="K152" s="337"/>
      <c r="L152" s="472"/>
    </row>
    <row r="153" spans="5:26" ht="19.5">
      <c r="F153" s="484"/>
      <c r="G153" s="485"/>
      <c r="H153" s="472"/>
      <c r="K153" s="337"/>
      <c r="L153" s="472"/>
    </row>
    <row r="154" spans="5:26" ht="35.25">
      <c r="F154" s="565" t="s">
        <v>522</v>
      </c>
      <c r="G154" s="485"/>
      <c r="H154" s="472"/>
      <c r="K154" s="337"/>
      <c r="L154" s="472"/>
    </row>
    <row r="155" spans="5:26" ht="30">
      <c r="F155" s="564" t="s">
        <v>613</v>
      </c>
      <c r="G155" s="485"/>
      <c r="H155" s="472"/>
      <c r="K155" s="337"/>
      <c r="L155" s="472"/>
    </row>
    <row r="156" spans="5:26" ht="19.5">
      <c r="F156" s="484"/>
      <c r="G156" s="485"/>
      <c r="H156" s="472"/>
      <c r="K156" s="337"/>
      <c r="L156" s="472"/>
    </row>
    <row r="157" spans="5:26" ht="19.5">
      <c r="E157" s="498"/>
      <c r="F157" s="507"/>
      <c r="G157" s="508"/>
      <c r="H157" s="512"/>
      <c r="I157" s="499"/>
      <c r="J157" s="499"/>
      <c r="K157" s="511"/>
      <c r="L157" s="512"/>
      <c r="M157" s="501"/>
    </row>
    <row r="158" spans="5:26" ht="19.5">
      <c r="E158" s="502"/>
      <c r="F158" s="484"/>
      <c r="G158" s="485"/>
      <c r="H158" s="472"/>
      <c r="K158" s="337"/>
      <c r="L158" s="472"/>
      <c r="M158" s="503"/>
    </row>
    <row r="159" spans="5:26" ht="19.5">
      <c r="E159" s="502"/>
      <c r="F159" s="484"/>
      <c r="G159" s="485"/>
      <c r="H159" s="472"/>
      <c r="K159" s="337"/>
      <c r="L159" s="472"/>
      <c r="M159" s="503"/>
    </row>
    <row r="160" spans="5:26" ht="19.5">
      <c r="E160" s="502"/>
      <c r="F160" s="484"/>
      <c r="G160" s="485"/>
      <c r="H160" s="472"/>
      <c r="K160" s="337"/>
      <c r="L160" s="472"/>
      <c r="M160" s="503"/>
    </row>
    <row r="161" spans="5:13" ht="19.5">
      <c r="E161" s="502"/>
      <c r="F161" s="484"/>
      <c r="G161" s="485"/>
      <c r="H161" s="472"/>
      <c r="K161" s="337"/>
      <c r="L161" s="472"/>
      <c r="M161" s="503"/>
    </row>
    <row r="162" spans="5:13" ht="19.5">
      <c r="E162" s="502"/>
      <c r="F162" s="484"/>
      <c r="G162" s="485"/>
      <c r="H162" s="472"/>
      <c r="K162" s="337"/>
      <c r="L162" s="472"/>
      <c r="M162" s="503"/>
    </row>
    <row r="163" spans="5:13" ht="19.5">
      <c r="E163" s="502"/>
      <c r="F163" s="484"/>
      <c r="G163" s="485"/>
      <c r="H163" s="472"/>
      <c r="K163" s="337"/>
      <c r="L163" s="472"/>
      <c r="M163" s="503"/>
    </row>
    <row r="164" spans="5:13" ht="19.5">
      <c r="E164" s="502"/>
      <c r="F164" s="484"/>
      <c r="G164" s="485"/>
      <c r="H164" s="472"/>
      <c r="K164" s="337"/>
      <c r="L164" s="472"/>
      <c r="M164" s="503"/>
    </row>
    <row r="165" spans="5:13" ht="19.5">
      <c r="E165" s="502"/>
      <c r="F165" s="484"/>
      <c r="G165" s="485"/>
      <c r="H165" s="472"/>
      <c r="K165" s="337"/>
      <c r="L165" s="472"/>
      <c r="M165" s="503"/>
    </row>
    <row r="166" spans="5:13" ht="19.5">
      <c r="E166" s="502"/>
      <c r="F166" s="484"/>
      <c r="G166" s="485"/>
      <c r="H166" s="472"/>
      <c r="K166" s="337"/>
      <c r="L166" s="472"/>
      <c r="M166" s="503"/>
    </row>
    <row r="167" spans="5:13" ht="19.5">
      <c r="E167" s="502"/>
      <c r="F167" s="484"/>
      <c r="G167" s="485"/>
      <c r="H167" s="472"/>
      <c r="K167" s="337"/>
      <c r="L167" s="472"/>
      <c r="M167" s="503"/>
    </row>
    <row r="168" spans="5:13" ht="19.5">
      <c r="E168" s="502"/>
      <c r="F168" s="484"/>
      <c r="G168" s="485"/>
      <c r="H168" s="472"/>
      <c r="K168" s="337"/>
      <c r="L168" s="472"/>
      <c r="M168" s="503"/>
    </row>
    <row r="169" spans="5:13" ht="19.5">
      <c r="E169" s="502"/>
      <c r="F169" s="484"/>
      <c r="G169" s="485"/>
      <c r="H169" s="472"/>
      <c r="K169" s="337"/>
      <c r="L169" s="472"/>
      <c r="M169" s="503"/>
    </row>
    <row r="170" spans="5:13" ht="18.75" customHeight="1">
      <c r="E170" s="502"/>
      <c r="F170" s="484"/>
      <c r="G170" s="485"/>
      <c r="H170" s="472"/>
      <c r="K170" s="337"/>
      <c r="L170" s="472"/>
      <c r="M170" s="503"/>
    </row>
    <row r="171" spans="5:13" ht="19.5">
      <c r="E171" s="502"/>
      <c r="F171" s="484"/>
      <c r="G171" s="485"/>
      <c r="H171" s="472"/>
      <c r="K171" s="337"/>
      <c r="L171" s="472"/>
      <c r="M171" s="503"/>
    </row>
    <row r="172" spans="5:13" ht="19.5">
      <c r="E172" s="502"/>
      <c r="F172" s="484"/>
      <c r="G172" s="485"/>
      <c r="H172" s="472"/>
      <c r="K172" s="337"/>
      <c r="L172" s="472"/>
      <c r="M172" s="503"/>
    </row>
    <row r="173" spans="5:13" ht="18.75" customHeight="1">
      <c r="E173" s="502"/>
      <c r="F173" s="484"/>
      <c r="G173" s="485"/>
      <c r="H173" s="472"/>
      <c r="K173" s="337"/>
      <c r="L173" s="472"/>
      <c r="M173" s="503"/>
    </row>
    <row r="174" spans="5:13" ht="18.75" customHeight="1">
      <c r="E174" s="504"/>
      <c r="F174" s="509"/>
      <c r="G174" s="510"/>
      <c r="H174" s="474"/>
      <c r="I174" s="468"/>
      <c r="J174" s="468"/>
      <c r="K174" s="513"/>
      <c r="L174" s="474"/>
      <c r="M174" s="505"/>
    </row>
    <row r="175" spans="5:13" ht="19.5">
      <c r="F175" s="484"/>
      <c r="G175" s="485"/>
      <c r="H175" s="472"/>
      <c r="K175" s="337"/>
      <c r="L175" s="472"/>
    </row>
    <row r="176" spans="5:13" ht="19.5">
      <c r="F176" s="484"/>
      <c r="G176" s="485"/>
      <c r="H176" s="472"/>
      <c r="K176" s="337"/>
      <c r="L176" s="472"/>
    </row>
    <row r="177" spans="4:26" ht="19.5">
      <c r="F177" s="484"/>
      <c r="G177" s="485"/>
      <c r="H177" s="472"/>
      <c r="K177" s="337"/>
      <c r="L177" s="472"/>
    </row>
    <row r="178" spans="4:26" ht="45.75">
      <c r="D178" s="517"/>
      <c r="E178" s="529" t="s">
        <v>13</v>
      </c>
      <c r="F178" s="530" t="s">
        <v>531</v>
      </c>
      <c r="G178" s="531"/>
      <c r="H178" s="518"/>
      <c r="I178" s="518"/>
      <c r="J178" s="518"/>
      <c r="K178" s="518"/>
      <c r="L178" s="518"/>
      <c r="M178" s="518"/>
      <c r="N178" s="518"/>
      <c r="O178" s="518"/>
      <c r="P178" s="518"/>
      <c r="Q178" s="518"/>
      <c r="R178" s="518"/>
      <c r="S178" s="518"/>
      <c r="T178" s="518"/>
      <c r="U178" s="518"/>
      <c r="V178" s="518"/>
      <c r="W178" s="518"/>
      <c r="X178" s="518"/>
      <c r="Y178" s="518"/>
      <c r="Z178" s="518"/>
    </row>
    <row r="179" spans="4:26" ht="35.25">
      <c r="F179" s="506" t="s">
        <v>610</v>
      </c>
    </row>
    <row r="180" spans="4:26" ht="30">
      <c r="F180" s="497" t="s">
        <v>747</v>
      </c>
    </row>
    <row r="181" spans="4:26" ht="18.75"/>
    <row r="182" spans="4:26" ht="18.75"/>
    <row r="183" spans="4:26" ht="18.75"/>
    <row r="184" spans="4:26" ht="18.75"/>
    <row r="185" spans="4:26" ht="18.75"/>
    <row r="186" spans="4:26" ht="18.75"/>
    <row r="187" spans="4:26" ht="18.75"/>
    <row r="188" spans="4:26" ht="18.75"/>
    <row r="189" spans="4:26" ht="18.75"/>
    <row r="190" spans="4:26" ht="18.75"/>
    <row r="191" spans="4:26" ht="18.75"/>
    <row r="192" spans="4:26" ht="18.75"/>
    <row r="193" ht="18.75"/>
    <row r="194" ht="18.75"/>
    <row r="195" ht="18.75"/>
    <row r="196" ht="18.75"/>
    <row r="197" ht="18.75"/>
    <row r="198" ht="18.75"/>
    <row r="199" ht="18.75"/>
    <row r="200" ht="18.75"/>
    <row r="201" ht="18.75"/>
    <row r="202" ht="18.75"/>
    <row r="203" ht="18.75"/>
    <row r="204" ht="18.75"/>
    <row r="205" ht="18.75"/>
    <row r="206" ht="18.75"/>
    <row r="207" ht="18.75"/>
    <row r="208" ht="33" customHeight="1"/>
    <row r="209" spans="5:13" ht="18.75"/>
    <row r="210" spans="5:13" ht="18.75"/>
    <row r="211" spans="5:13" ht="18.75"/>
    <row r="212" spans="5:13" ht="18.75"/>
    <row r="213" spans="5:13" ht="18.75"/>
    <row r="214" spans="5:13" ht="18.75"/>
    <row r="215" spans="5:13" ht="18.75"/>
    <row r="216" spans="5:13" ht="18.75"/>
    <row r="217" spans="5:13" ht="18.75"/>
    <row r="218" spans="5:13" ht="18.75"/>
    <row r="219" spans="5:13" ht="18.75">
      <c r="E219" s="498"/>
      <c r="F219" s="499"/>
      <c r="G219" s="500"/>
      <c r="H219" s="499"/>
      <c r="I219" s="499"/>
      <c r="J219" s="499"/>
      <c r="K219" s="499"/>
      <c r="L219" s="499"/>
      <c r="M219" s="501"/>
    </row>
    <row r="220" spans="5:13" ht="18.75">
      <c r="E220" s="502"/>
      <c r="M220" s="503"/>
    </row>
    <row r="221" spans="5:13" ht="18.75">
      <c r="E221" s="502"/>
      <c r="M221" s="503"/>
    </row>
    <row r="222" spans="5:13" ht="18.75">
      <c r="E222" s="502"/>
      <c r="M222" s="503"/>
    </row>
    <row r="223" spans="5:13" ht="18.75">
      <c r="E223" s="502"/>
      <c r="M223" s="503"/>
    </row>
    <row r="224" spans="5:13" ht="18.75">
      <c r="E224" s="502"/>
      <c r="M224" s="503"/>
    </row>
    <row r="225" spans="5:13" ht="18.75">
      <c r="E225" s="502"/>
      <c r="M225" s="503"/>
    </row>
    <row r="226" spans="5:13" ht="18.75">
      <c r="E226" s="502"/>
      <c r="M226" s="503"/>
    </row>
    <row r="227" spans="5:13" ht="18.75">
      <c r="E227" s="502"/>
      <c r="M227" s="503"/>
    </row>
    <row r="228" spans="5:13" ht="18.75">
      <c r="E228" s="502"/>
      <c r="M228" s="503"/>
    </row>
    <row r="229" spans="5:13" ht="18.75">
      <c r="E229" s="502"/>
      <c r="M229" s="503"/>
    </row>
    <row r="230" spans="5:13" ht="18.75">
      <c r="E230" s="502"/>
      <c r="M230" s="503"/>
    </row>
    <row r="231" spans="5:13" ht="18.75">
      <c r="E231" s="502"/>
      <c r="M231" s="503"/>
    </row>
    <row r="232" spans="5:13" ht="18.75">
      <c r="E232" s="502"/>
      <c r="M232" s="503"/>
    </row>
    <row r="233" spans="5:13" ht="18.75">
      <c r="E233" s="502"/>
      <c r="M233" s="503"/>
    </row>
    <row r="234" spans="5:13" ht="18.75">
      <c r="E234" s="502"/>
      <c r="M234" s="503"/>
    </row>
    <row r="235" spans="5:13" ht="18.75">
      <c r="E235" s="502"/>
      <c r="M235" s="503"/>
    </row>
    <row r="236" spans="5:13" ht="18.75">
      <c r="E236" s="502"/>
      <c r="M236" s="503"/>
    </row>
    <row r="237" spans="5:13" ht="19.5" customHeight="1">
      <c r="E237" s="502"/>
      <c r="M237" s="503"/>
    </row>
    <row r="238" spans="5:13" ht="19.5" customHeight="1">
      <c r="E238" s="502"/>
      <c r="M238" s="503"/>
    </row>
    <row r="239" spans="5:13" ht="18.75" customHeight="1">
      <c r="E239" s="502"/>
      <c r="M239" s="503"/>
    </row>
    <row r="240" spans="5:13" ht="18.75">
      <c r="E240" s="502"/>
      <c r="M240" s="503"/>
    </row>
    <row r="241" spans="5:13" ht="18.75">
      <c r="E241" s="502"/>
      <c r="M241" s="503"/>
    </row>
    <row r="242" spans="5:13" ht="18.75">
      <c r="E242" s="502"/>
      <c r="M242" s="503"/>
    </row>
    <row r="243" spans="5:13" ht="18.75">
      <c r="E243" s="502"/>
      <c r="M243" s="503"/>
    </row>
    <row r="244" spans="5:13" ht="18.75">
      <c r="E244" s="502"/>
      <c r="M244" s="503"/>
    </row>
    <row r="245" spans="5:13" ht="18.75">
      <c r="E245" s="502"/>
      <c r="M245" s="503"/>
    </row>
    <row r="246" spans="5:13" ht="18.75">
      <c r="E246" s="502"/>
      <c r="M246" s="503"/>
    </row>
    <row r="247" spans="5:13" ht="18.75">
      <c r="E247" s="502"/>
      <c r="M247" s="503"/>
    </row>
    <row r="248" spans="5:13" ht="18.75">
      <c r="E248" s="502"/>
      <c r="M248" s="503"/>
    </row>
    <row r="249" spans="5:13" ht="18.75">
      <c r="E249" s="502"/>
      <c r="M249" s="503"/>
    </row>
    <row r="250" spans="5:13" ht="18.75">
      <c r="E250" s="502"/>
      <c r="M250" s="503"/>
    </row>
    <row r="251" spans="5:13" ht="18.75">
      <c r="E251" s="502"/>
      <c r="M251" s="503"/>
    </row>
    <row r="252" spans="5:13" ht="18.75">
      <c r="E252" s="502"/>
      <c r="M252" s="503"/>
    </row>
    <row r="253" spans="5:13" ht="18.75" customHeight="1">
      <c r="E253" s="502"/>
      <c r="M253" s="503"/>
    </row>
    <row r="254" spans="5:13" ht="18.75">
      <c r="E254" s="502"/>
      <c r="M254" s="503"/>
    </row>
    <row r="255" spans="5:13" ht="18.75" customHeight="1">
      <c r="E255" s="502"/>
      <c r="M255" s="503"/>
    </row>
    <row r="256" spans="5:13" ht="18.75">
      <c r="E256" s="502"/>
      <c r="M256" s="503"/>
    </row>
    <row r="257" spans="1:13" ht="18.75">
      <c r="E257" s="502"/>
      <c r="M257" s="503"/>
    </row>
    <row r="258" spans="1:13" ht="18.75">
      <c r="E258" s="502"/>
      <c r="M258" s="503"/>
    </row>
    <row r="259" spans="1:13" ht="18.75">
      <c r="E259" s="502"/>
      <c r="M259" s="503"/>
    </row>
    <row r="260" spans="1:13" ht="18.75">
      <c r="E260" s="504"/>
      <c r="F260" s="468"/>
      <c r="G260" s="473"/>
      <c r="H260" s="468"/>
      <c r="I260" s="468"/>
      <c r="J260" s="468"/>
      <c r="K260" s="468"/>
      <c r="L260" s="468"/>
      <c r="M260" s="505"/>
    </row>
    <row r="261" spans="1:13" ht="18.75">
      <c r="A261" s="443"/>
    </row>
    <row r="262" spans="1:13" ht="18.75">
      <c r="E262" s="498"/>
      <c r="F262" s="499"/>
      <c r="G262" s="500"/>
      <c r="H262" s="499"/>
      <c r="I262" s="499"/>
      <c r="J262" s="499"/>
      <c r="K262" s="499"/>
      <c r="L262" s="499"/>
      <c r="M262" s="501"/>
    </row>
    <row r="263" spans="1:13" ht="18.75">
      <c r="E263" s="502"/>
      <c r="M263" s="503"/>
    </row>
    <row r="264" spans="1:13" ht="18.75">
      <c r="E264" s="502"/>
      <c r="M264" s="503"/>
    </row>
    <row r="265" spans="1:13" ht="18.75">
      <c r="E265" s="502"/>
      <c r="M265" s="503"/>
    </row>
    <row r="266" spans="1:13" ht="18.75">
      <c r="E266" s="502"/>
      <c r="M266" s="503"/>
    </row>
    <row r="267" spans="1:13" ht="18.75">
      <c r="E267" s="502"/>
      <c r="M267" s="503"/>
    </row>
    <row r="268" spans="1:13" ht="18.75">
      <c r="E268" s="502"/>
      <c r="M268" s="503"/>
    </row>
    <row r="269" spans="1:13" ht="18.75">
      <c r="E269" s="502"/>
      <c r="M269" s="503"/>
    </row>
    <row r="270" spans="1:13" ht="18.75">
      <c r="E270" s="502"/>
      <c r="M270" s="503"/>
    </row>
    <row r="271" spans="1:13" ht="18.75">
      <c r="E271" s="502"/>
      <c r="M271" s="503"/>
    </row>
    <row r="272" spans="1:13" ht="18.75">
      <c r="E272" s="502"/>
      <c r="M272" s="503"/>
    </row>
    <row r="273" spans="5:13" ht="18.75">
      <c r="E273" s="502"/>
      <c r="M273" s="503"/>
    </row>
    <row r="274" spans="5:13" ht="18.75">
      <c r="E274" s="502"/>
      <c r="M274" s="503"/>
    </row>
    <row r="275" spans="5:13" ht="18.75">
      <c r="E275" s="502"/>
      <c r="M275" s="503"/>
    </row>
    <row r="276" spans="5:13" ht="18.75">
      <c r="E276" s="502"/>
      <c r="M276" s="503"/>
    </row>
    <row r="277" spans="5:13" ht="18.75">
      <c r="E277" s="502"/>
      <c r="M277" s="503"/>
    </row>
    <row r="278" spans="5:13" ht="18.75">
      <c r="E278" s="502"/>
      <c r="M278" s="503"/>
    </row>
    <row r="279" spans="5:13" ht="18.75">
      <c r="E279" s="502"/>
      <c r="M279" s="503"/>
    </row>
    <row r="280" spans="5:13" ht="18.75">
      <c r="E280" s="502"/>
      <c r="M280" s="503"/>
    </row>
    <row r="281" spans="5:13" ht="18.75">
      <c r="E281" s="502"/>
      <c r="M281" s="503"/>
    </row>
    <row r="282" spans="5:13" ht="18.75">
      <c r="E282" s="502"/>
      <c r="M282" s="503"/>
    </row>
    <row r="283" spans="5:13" ht="18.75">
      <c r="E283" s="502"/>
      <c r="M283" s="503"/>
    </row>
    <row r="284" spans="5:13" ht="18.75">
      <c r="E284" s="502"/>
      <c r="M284" s="503"/>
    </row>
    <row r="285" spans="5:13" ht="18.75">
      <c r="E285" s="502"/>
      <c r="M285" s="503"/>
    </row>
    <row r="286" spans="5:13" ht="18.75">
      <c r="E286" s="502"/>
      <c r="M286" s="503"/>
    </row>
    <row r="287" spans="5:13" ht="18.75">
      <c r="E287" s="502"/>
      <c r="M287" s="503"/>
    </row>
    <row r="288" spans="5:13" ht="18.75">
      <c r="E288" s="504"/>
      <c r="F288" s="468"/>
      <c r="G288" s="473"/>
      <c r="H288" s="468"/>
      <c r="I288" s="468"/>
      <c r="J288" s="468"/>
      <c r="K288" s="468"/>
      <c r="L288" s="468"/>
      <c r="M288" s="505"/>
    </row>
    <row r="289" spans="5:13" ht="18.75"/>
    <row r="290" spans="5:13" ht="18.75">
      <c r="E290" s="498"/>
      <c r="F290" s="499"/>
      <c r="G290" s="500"/>
      <c r="H290" s="499"/>
      <c r="I290" s="499"/>
      <c r="J290" s="499"/>
      <c r="K290" s="499"/>
      <c r="L290" s="499"/>
      <c r="M290" s="501"/>
    </row>
    <row r="291" spans="5:13" ht="18.75">
      <c r="E291" s="502"/>
      <c r="M291" s="503"/>
    </row>
    <row r="292" spans="5:13" ht="18.75">
      <c r="E292" s="502"/>
      <c r="M292" s="503"/>
    </row>
    <row r="293" spans="5:13" ht="18.75">
      <c r="E293" s="502"/>
      <c r="M293" s="503"/>
    </row>
    <row r="294" spans="5:13" ht="18.75">
      <c r="E294" s="502"/>
      <c r="M294" s="503"/>
    </row>
    <row r="295" spans="5:13" ht="18.75">
      <c r="E295" s="502"/>
      <c r="M295" s="503"/>
    </row>
    <row r="296" spans="5:13" ht="18.75">
      <c r="E296" s="502"/>
      <c r="M296" s="503"/>
    </row>
    <row r="297" spans="5:13" ht="18.75">
      <c r="E297" s="502"/>
      <c r="M297" s="503"/>
    </row>
    <row r="298" spans="5:13" ht="18.75">
      <c r="E298" s="502"/>
      <c r="M298" s="503"/>
    </row>
    <row r="299" spans="5:13" ht="18.75">
      <c r="E299" s="502"/>
      <c r="M299" s="503"/>
    </row>
    <row r="300" spans="5:13" ht="18.75">
      <c r="E300" s="502"/>
      <c r="M300" s="503"/>
    </row>
    <row r="301" spans="5:13" ht="18.75">
      <c r="E301" s="502"/>
      <c r="M301" s="503"/>
    </row>
    <row r="302" spans="5:13" ht="18.75">
      <c r="E302" s="502"/>
      <c r="M302" s="503"/>
    </row>
    <row r="303" spans="5:13" ht="18.75">
      <c r="E303" s="502"/>
      <c r="M303" s="503"/>
    </row>
    <row r="304" spans="5:13" ht="18.75">
      <c r="E304" s="502"/>
      <c r="M304" s="503"/>
    </row>
    <row r="305" spans="5:13" ht="18.75">
      <c r="E305" s="502"/>
      <c r="M305" s="503"/>
    </row>
    <row r="306" spans="5:13" ht="18.75">
      <c r="E306" s="502"/>
      <c r="M306" s="503"/>
    </row>
    <row r="307" spans="5:13" ht="18.75">
      <c r="E307" s="502"/>
      <c r="M307" s="503"/>
    </row>
    <row r="308" spans="5:13" ht="18.75">
      <c r="E308" s="502"/>
      <c r="M308" s="503"/>
    </row>
    <row r="309" spans="5:13" ht="18.75">
      <c r="E309" s="502"/>
      <c r="M309" s="503"/>
    </row>
    <row r="310" spans="5:13" ht="18.75">
      <c r="E310" s="502"/>
      <c r="M310" s="503"/>
    </row>
    <row r="311" spans="5:13" ht="18.75">
      <c r="E311" s="502"/>
      <c r="M311" s="503"/>
    </row>
    <row r="312" spans="5:13" ht="18.75">
      <c r="E312" s="502"/>
      <c r="M312" s="503"/>
    </row>
    <row r="313" spans="5:13" ht="18.75">
      <c r="E313" s="502"/>
      <c r="M313" s="503"/>
    </row>
    <row r="314" spans="5:13" ht="18.75">
      <c r="E314" s="502"/>
      <c r="M314" s="503"/>
    </row>
    <row r="315" spans="5:13" ht="18.75">
      <c r="E315" s="502"/>
      <c r="M315" s="503"/>
    </row>
    <row r="316" spans="5:13" ht="18.75">
      <c r="E316" s="502"/>
      <c r="M316" s="503"/>
    </row>
    <row r="317" spans="5:13" ht="18.75">
      <c r="E317" s="502"/>
      <c r="M317" s="503"/>
    </row>
    <row r="318" spans="5:13" ht="18.75">
      <c r="E318" s="504"/>
      <c r="F318" s="468"/>
      <c r="G318" s="473"/>
      <c r="H318" s="468"/>
      <c r="I318" s="468"/>
      <c r="J318" s="468"/>
      <c r="K318" s="468"/>
      <c r="L318" s="468"/>
      <c r="M318" s="505"/>
    </row>
    <row r="319" spans="5:13" ht="18.75"/>
    <row r="320" spans="5:13" ht="18.75">
      <c r="E320" s="498"/>
      <c r="F320" s="499"/>
      <c r="G320" s="500"/>
      <c r="H320" s="499"/>
      <c r="I320" s="499"/>
      <c r="J320" s="499"/>
      <c r="K320" s="499"/>
      <c r="L320" s="499"/>
      <c r="M320" s="501"/>
    </row>
    <row r="321" spans="5:13" ht="18.75">
      <c r="E321" s="502"/>
      <c r="M321" s="503"/>
    </row>
    <row r="322" spans="5:13" ht="18.75">
      <c r="E322" s="502"/>
      <c r="M322" s="503"/>
    </row>
    <row r="323" spans="5:13" ht="18.75">
      <c r="E323" s="502"/>
      <c r="M323" s="503"/>
    </row>
    <row r="324" spans="5:13" ht="18.75">
      <c r="E324" s="502"/>
      <c r="M324" s="503"/>
    </row>
    <row r="325" spans="5:13" ht="18.75">
      <c r="E325" s="502"/>
      <c r="M325" s="503"/>
    </row>
    <row r="326" spans="5:13" ht="18.75">
      <c r="E326" s="502"/>
      <c r="M326" s="503"/>
    </row>
    <row r="327" spans="5:13" ht="18.75">
      <c r="E327" s="502"/>
      <c r="M327" s="503"/>
    </row>
    <row r="328" spans="5:13" ht="18.75">
      <c r="E328" s="502"/>
      <c r="M328" s="503"/>
    </row>
    <row r="329" spans="5:13" ht="18.75">
      <c r="E329" s="502"/>
      <c r="M329" s="503"/>
    </row>
    <row r="330" spans="5:13" ht="18.75">
      <c r="E330" s="502"/>
      <c r="M330" s="503"/>
    </row>
    <row r="331" spans="5:13" ht="18.75">
      <c r="E331" s="502"/>
      <c r="M331" s="503"/>
    </row>
    <row r="332" spans="5:13" ht="18.75">
      <c r="E332" s="502"/>
      <c r="M332" s="503"/>
    </row>
    <row r="333" spans="5:13" ht="18.75">
      <c r="E333" s="502"/>
      <c r="M333" s="503"/>
    </row>
    <row r="334" spans="5:13" ht="18.75">
      <c r="E334" s="502"/>
      <c r="M334" s="503"/>
    </row>
    <row r="335" spans="5:13" ht="18.75">
      <c r="E335" s="502"/>
      <c r="M335" s="503"/>
    </row>
    <row r="336" spans="5:13" ht="18.75">
      <c r="E336" s="502"/>
      <c r="M336" s="503"/>
    </row>
    <row r="337" spans="1:27" ht="18.75">
      <c r="E337" s="502"/>
      <c r="M337" s="503"/>
    </row>
    <row r="338" spans="1:27" ht="18.75">
      <c r="E338" s="502"/>
      <c r="M338" s="503"/>
    </row>
    <row r="339" spans="1:27" ht="18.75">
      <c r="E339" s="502"/>
      <c r="M339" s="503"/>
    </row>
    <row r="340" spans="1:27" ht="18.75">
      <c r="E340" s="502"/>
      <c r="M340" s="503"/>
    </row>
    <row r="341" spans="1:27" ht="18.75">
      <c r="E341" s="502"/>
      <c r="M341" s="503"/>
    </row>
    <row r="342" spans="1:27" ht="18.75">
      <c r="E342" s="502"/>
      <c r="M342" s="503"/>
    </row>
    <row r="343" spans="1:27" ht="18.75">
      <c r="E343" s="502"/>
      <c r="M343" s="503"/>
    </row>
    <row r="344" spans="1:27" ht="18.75">
      <c r="E344" s="502"/>
      <c r="M344" s="503"/>
    </row>
    <row r="345" spans="1:27" ht="18.75">
      <c r="E345" s="502"/>
      <c r="M345" s="503"/>
    </row>
    <row r="346" spans="1:27" s="518" customFormat="1" ht="18.75">
      <c r="A346" s="442"/>
      <c r="B346" s="442"/>
      <c r="C346" s="442"/>
      <c r="D346" s="443"/>
      <c r="E346" s="502"/>
      <c r="F346" s="292"/>
      <c r="G346" s="450"/>
      <c r="H346" s="292"/>
      <c r="I346" s="292"/>
      <c r="J346" s="292"/>
      <c r="K346" s="292"/>
      <c r="L346" s="292"/>
      <c r="M346" s="503"/>
      <c r="N346" s="292"/>
      <c r="O346" s="292"/>
      <c r="P346" s="292"/>
      <c r="Q346" s="292"/>
      <c r="R346" s="292"/>
      <c r="S346" s="292"/>
      <c r="T346" s="292"/>
      <c r="U346" s="292"/>
      <c r="V346" s="292"/>
      <c r="W346" s="292"/>
      <c r="X346" s="292"/>
      <c r="Y346" s="292"/>
      <c r="Z346" s="292"/>
      <c r="AA346" s="519"/>
    </row>
    <row r="347" spans="1:27" ht="18.75">
      <c r="E347" s="502"/>
      <c r="M347" s="503"/>
    </row>
    <row r="348" spans="1:27" ht="18.75">
      <c r="E348" s="502"/>
      <c r="M348" s="503"/>
    </row>
    <row r="349" spans="1:27" ht="18.75">
      <c r="A349" s="516"/>
      <c r="B349" s="516"/>
      <c r="C349" s="516"/>
      <c r="E349" s="502"/>
      <c r="M349" s="503"/>
    </row>
    <row r="350" spans="1:27" ht="18.75">
      <c r="E350" s="502"/>
      <c r="M350" s="503"/>
    </row>
    <row r="351" spans="1:27" ht="18.75">
      <c r="E351" s="502"/>
      <c r="M351" s="503"/>
    </row>
    <row r="352" spans="1:27" ht="18.75">
      <c r="E352" s="502"/>
      <c r="M352" s="503"/>
    </row>
    <row r="353" spans="5:13" ht="18.75">
      <c r="E353" s="502"/>
      <c r="M353" s="503"/>
    </row>
    <row r="354" spans="5:13" ht="18.75">
      <c r="E354" s="502"/>
      <c r="M354" s="503"/>
    </row>
    <row r="355" spans="5:13" ht="18.75">
      <c r="E355" s="502"/>
      <c r="M355" s="503"/>
    </row>
    <row r="356" spans="5:13" ht="18.75">
      <c r="E356" s="502"/>
      <c r="M356" s="503"/>
    </row>
    <row r="357" spans="5:13" ht="18.75">
      <c r="E357" s="502"/>
      <c r="M357" s="503"/>
    </row>
    <row r="358" spans="5:13" ht="18.75">
      <c r="E358" s="502"/>
      <c r="M358" s="503"/>
    </row>
    <row r="359" spans="5:13" ht="18.75">
      <c r="E359" s="502"/>
      <c r="M359" s="503"/>
    </row>
    <row r="360" spans="5:13" ht="18.75">
      <c r="E360" s="502"/>
      <c r="M360" s="503"/>
    </row>
    <row r="361" spans="5:13" ht="18.75">
      <c r="E361" s="502"/>
      <c r="M361" s="503"/>
    </row>
    <row r="362" spans="5:13" ht="18.75">
      <c r="E362" s="502"/>
      <c r="M362" s="503"/>
    </row>
    <row r="363" spans="5:13" ht="18.75">
      <c r="E363" s="502"/>
      <c r="M363" s="503"/>
    </row>
    <row r="364" spans="5:13" ht="18.75">
      <c r="E364" s="502"/>
      <c r="M364" s="503"/>
    </row>
    <row r="365" spans="5:13" ht="18.75">
      <c r="E365" s="502"/>
      <c r="M365" s="503"/>
    </row>
    <row r="366" spans="5:13" ht="18.75">
      <c r="E366" s="502"/>
      <c r="M366" s="503"/>
    </row>
    <row r="367" spans="5:13" ht="18.75">
      <c r="E367" s="502"/>
      <c r="M367" s="503"/>
    </row>
    <row r="368" spans="5:13" ht="18.75">
      <c r="E368" s="499"/>
      <c r="F368" s="499"/>
      <c r="G368" s="500"/>
      <c r="H368" s="499"/>
      <c r="I368" s="499"/>
      <c r="J368" s="499"/>
      <c r="K368" s="499"/>
      <c r="L368" s="499"/>
      <c r="M368" s="499"/>
    </row>
    <row r="369" spans="4:26" ht="18.75"/>
    <row r="370" spans="4:26" ht="18.75"/>
    <row r="371" spans="4:26" ht="45.75">
      <c r="D371" s="517"/>
      <c r="E371" s="529" t="s">
        <v>13</v>
      </c>
      <c r="F371" s="530" t="s">
        <v>532</v>
      </c>
      <c r="G371" s="531"/>
      <c r="H371" s="518"/>
      <c r="I371" s="518"/>
      <c r="J371" s="518"/>
      <c r="K371" s="518"/>
      <c r="L371" s="518"/>
      <c r="M371" s="518"/>
      <c r="N371" s="518"/>
      <c r="O371" s="518"/>
      <c r="P371" s="518"/>
      <c r="Q371" s="518"/>
      <c r="R371" s="518"/>
      <c r="S371" s="518"/>
      <c r="T371" s="518"/>
      <c r="U371" s="518"/>
      <c r="V371" s="518"/>
      <c r="W371" s="518"/>
      <c r="X371" s="518"/>
      <c r="Y371" s="518"/>
      <c r="Z371" s="518"/>
    </row>
    <row r="372" spans="4:26" ht="35.25">
      <c r="F372" s="506" t="s">
        <v>748</v>
      </c>
    </row>
    <row r="373" spans="4:26" ht="30">
      <c r="F373" s="497"/>
    </row>
    <row r="374" spans="4:26" ht="18.75"/>
    <row r="375" spans="4:26" ht="18.75"/>
    <row r="376" spans="4:26" ht="18.75"/>
    <row r="377" spans="4:26" ht="18.75"/>
    <row r="378" spans="4:26" ht="18.75"/>
    <row r="379" spans="4:26" ht="18.75"/>
    <row r="380" spans="4:26" ht="18.75"/>
    <row r="381" spans="4:26" ht="18.75"/>
    <row r="382" spans="4:26" ht="30">
      <c r="F382" s="558" t="s">
        <v>533</v>
      </c>
    </row>
    <row r="383" spans="4:26" ht="30">
      <c r="F383" s="559" t="s">
        <v>756</v>
      </c>
    </row>
    <row r="384" spans="4:26" ht="30">
      <c r="F384" s="559" t="s">
        <v>757</v>
      </c>
    </row>
    <row r="385" spans="5:26" ht="75" customHeight="1">
      <c r="F385" s="717" t="s">
        <v>534</v>
      </c>
      <c r="G385" s="718"/>
      <c r="H385" s="718"/>
      <c r="I385" s="718"/>
      <c r="J385" s="718"/>
      <c r="K385" s="718"/>
      <c r="L385" s="718"/>
      <c r="M385" s="718"/>
    </row>
    <row r="386" spans="5:26" ht="18.75">
      <c r="E386" s="444"/>
      <c r="F386" s="444"/>
      <c r="G386" s="445"/>
      <c r="H386" s="444"/>
      <c r="I386" s="444"/>
      <c r="J386" s="444"/>
      <c r="K386" s="444"/>
      <c r="L386" s="444"/>
      <c r="M386" s="444"/>
      <c r="N386" s="444"/>
      <c r="O386" s="444"/>
      <c r="P386" s="444"/>
      <c r="Q386" s="444"/>
      <c r="R386" s="444"/>
      <c r="S386" s="444"/>
      <c r="T386" s="444"/>
      <c r="U386" s="444"/>
      <c r="V386" s="444"/>
      <c r="W386" s="444"/>
      <c r="X386" s="444"/>
      <c r="Y386" s="444"/>
      <c r="Z386" s="444"/>
    </row>
    <row r="387" spans="5:26" ht="18.75">
      <c r="E387" s="444"/>
      <c r="F387" s="444"/>
      <c r="G387" s="445"/>
      <c r="H387" s="444"/>
      <c r="I387" s="444"/>
      <c r="J387" s="444"/>
      <c r="K387" s="444"/>
      <c r="L387" s="444"/>
      <c r="M387" s="444"/>
      <c r="N387" s="444"/>
      <c r="O387" s="444"/>
      <c r="P387" s="444"/>
      <c r="Q387" s="444"/>
      <c r="R387" s="444"/>
      <c r="S387" s="444"/>
      <c r="T387" s="444"/>
      <c r="U387" s="444"/>
      <c r="V387" s="444"/>
      <c r="W387" s="444"/>
      <c r="X387" s="444"/>
      <c r="Y387" s="444"/>
      <c r="Z387" s="444"/>
    </row>
    <row r="388" spans="5:26" ht="18.75">
      <c r="E388" s="444"/>
      <c r="F388" s="444"/>
      <c r="G388" s="445"/>
      <c r="H388" s="444"/>
      <c r="I388" s="444"/>
      <c r="J388" s="444"/>
      <c r="K388" s="444"/>
      <c r="L388" s="444"/>
      <c r="M388" s="444"/>
      <c r="N388" s="444"/>
      <c r="O388" s="444"/>
      <c r="P388" s="444"/>
      <c r="Q388" s="444"/>
      <c r="R388" s="444"/>
      <c r="S388" s="444"/>
      <c r="T388" s="444"/>
      <c r="U388" s="444"/>
      <c r="V388" s="444"/>
      <c r="W388" s="444"/>
      <c r="X388" s="444"/>
      <c r="Y388" s="444"/>
      <c r="Z388" s="444"/>
    </row>
    <row r="389" spans="5:26" ht="18.75" hidden="1"/>
    <row r="390" spans="5:26" ht="18.75" hidden="1"/>
    <row r="391" spans="5:26" ht="18.75" hidden="1"/>
    <row r="392" spans="5:26" ht="18.75" hidden="1"/>
    <row r="393" spans="5:26" ht="18.75" hidden="1"/>
    <row r="394" spans="5:26" ht="18.75" hidden="1"/>
    <row r="395" spans="5:26" ht="18.75" hidden="1"/>
    <row r="396" spans="5:26" ht="18.75" hidden="1"/>
    <row r="397" spans="5:26" ht="18.75" hidden="1"/>
    <row r="398" spans="5:26" ht="18.75" hidden="1"/>
    <row r="399" spans="5:26" ht="18.75" hidden="1"/>
    <row r="400" spans="5:26" ht="18.75" hidden="1"/>
    <row r="401" ht="18.75" hidden="1"/>
    <row r="402" ht="18.75" hidden="1"/>
    <row r="403" ht="18.75" hidden="1"/>
    <row r="404" ht="18.75" hidden="1"/>
    <row r="405" ht="18.75" hidden="1"/>
    <row r="406" ht="18.75" hidden="1"/>
    <row r="407" ht="18.75" hidden="1"/>
    <row r="408" ht="18.75" hidden="1"/>
    <row r="409" ht="18.75" hidden="1"/>
    <row r="410" ht="18.75" hidden="1"/>
    <row r="411" ht="18.75" hidden="1"/>
    <row r="412" ht="18.75" hidden="1"/>
    <row r="413" ht="18.75" hidden="1"/>
    <row r="414" ht="18.75" hidden="1"/>
    <row r="415" ht="18.75" hidden="1"/>
    <row r="416" ht="18.75" hidden="1"/>
    <row r="417" ht="18.75" hidden="1"/>
    <row r="418" ht="18.75" hidden="1"/>
    <row r="419" ht="18.75" hidden="1"/>
    <row r="420" ht="18.75" hidden="1"/>
    <row r="421" ht="18.75" hidden="1"/>
    <row r="422" ht="18.75" hidden="1"/>
    <row r="423" ht="18.75" hidden="1"/>
    <row r="424" ht="18.75" hidden="1"/>
  </sheetData>
  <sheetProtection algorithmName="SHA-512" hashValue="ICY1xQwFv1qEa40byJOZvOIYYhe95wQusYcU+/CYsrZoyXpiKKbgLt6uLyq6kUyZrHIGJEQZq7v3Wr6sWKN8Rg==" saltValue="qUiqF1tYMNx2RvEtuRjYkA==" spinCount="100000" sheet="1" objects="1" scenarios="1" selectLockedCells="1"/>
  <mergeCells count="15">
    <mergeCell ref="G2:W2"/>
    <mergeCell ref="E9:F9"/>
    <mergeCell ref="G9:K9"/>
    <mergeCell ref="G10:K10"/>
    <mergeCell ref="F385:M385"/>
    <mergeCell ref="G27:M27"/>
    <mergeCell ref="F3:Y3"/>
    <mergeCell ref="F4:Y4"/>
    <mergeCell ref="G28:K28"/>
    <mergeCell ref="G15:K15"/>
    <mergeCell ref="G26:M26"/>
    <mergeCell ref="H11:J11"/>
    <mergeCell ref="L11:M11"/>
    <mergeCell ref="G13:K13"/>
    <mergeCell ref="G30:K32"/>
  </mergeCells>
  <phoneticPr fontId="1"/>
  <conditionalFormatting sqref="F23:H23">
    <cfRule type="expression" dxfId="1131" priority="2">
      <formula>$G$14&lt;&gt;"事業計画申請"</formula>
    </cfRule>
  </conditionalFormatting>
  <conditionalFormatting sqref="G13">
    <cfRule type="expression" dxfId="1130" priority="9">
      <formula>$G$6=$S$6</formula>
    </cfRule>
  </conditionalFormatting>
  <conditionalFormatting sqref="G15">
    <cfRule type="expression" dxfId="1129" priority="10">
      <formula>$G$8=$S$8</formula>
    </cfRule>
  </conditionalFormatting>
  <conditionalFormatting sqref="G17">
    <cfRule type="expression" dxfId="1128" priority="11">
      <formula>$G$10=$S$10</formula>
    </cfRule>
  </conditionalFormatting>
  <conditionalFormatting sqref="G28">
    <cfRule type="expression" dxfId="1127" priority="4">
      <formula>$O$17&lt;8</formula>
    </cfRule>
  </conditionalFormatting>
  <conditionalFormatting sqref="G19:H19">
    <cfRule type="expression" dxfId="1126" priority="12">
      <formula>$G$12=$S$11</formula>
    </cfRule>
  </conditionalFormatting>
  <conditionalFormatting sqref="G21:H21">
    <cfRule type="expression" dxfId="1125" priority="13">
      <formula>$G$14=$S$11</formula>
    </cfRule>
  </conditionalFormatting>
  <conditionalFormatting sqref="G23:H23">
    <cfRule type="expression" dxfId="1124" priority="14">
      <formula>$G$16=$S$11</formula>
    </cfRule>
  </conditionalFormatting>
  <conditionalFormatting sqref="G26:M26">
    <cfRule type="expression" dxfId="1123" priority="8">
      <formula>OR($O$6=0,$O$8=0,$O$10=0,$O$12=0,$O$14=0)</formula>
    </cfRule>
  </conditionalFormatting>
  <conditionalFormatting sqref="K17">
    <cfRule type="expression" dxfId="1122" priority="15">
      <formula>$K$10=$S$10</formula>
    </cfRule>
  </conditionalFormatting>
  <conditionalFormatting sqref="K21">
    <cfRule type="expression" dxfId="1121" priority="16">
      <formula>$K$14=$S$10</formula>
    </cfRule>
  </conditionalFormatting>
  <conditionalFormatting sqref="K19:L19">
    <cfRule type="expression" dxfId="1120" priority="17">
      <formula>$K$12=$S$11</formula>
    </cfRule>
  </conditionalFormatting>
  <conditionalFormatting sqref="L17">
    <cfRule type="expression" dxfId="1119" priority="18">
      <formula>$K$10=$S$10</formula>
    </cfRule>
  </conditionalFormatting>
  <dataValidations count="5">
    <dataValidation type="list" allowBlank="1" showInputMessage="1" showErrorMessage="1" sqref="G23" xr:uid="{67271907-0DD8-49D0-BC06-01693D1B8ED8}">
      <formula1>"選択してください,あり,なし"</formula1>
    </dataValidation>
    <dataValidation type="list" imeMode="fullAlpha" allowBlank="1" showInputMessage="1" showErrorMessage="1" sqref="H19" xr:uid="{D6600DEA-DA00-4818-BD34-69D78FBD86FC}">
      <formula1>運営開始年度</formula1>
    </dataValidation>
    <dataValidation type="list" allowBlank="1" showInputMessage="1" showErrorMessage="1" sqref="K19:L19" xr:uid="{3D41C1B9-220C-4F00-9F7A-F8B684487F1C}">
      <formula1>INDIRECT(G19)</formula1>
    </dataValidation>
    <dataValidation type="list" imeMode="fullAlpha" allowBlank="1" showInputMessage="1" showErrorMessage="1" sqref="G19" xr:uid="{7274957F-0370-481E-A519-0BF916C50ED2}">
      <formula1>運営開始年度1</formula1>
    </dataValidation>
    <dataValidation type="list" allowBlank="1" showInputMessage="1" showErrorMessage="1" sqref="G21" xr:uid="{8849634B-1CAD-4D99-AE32-650C188961F8}">
      <formula1>"選択してください,図面相談,事業計画申請"</formula1>
    </dataValidation>
  </dataValidations>
  <hyperlinks>
    <hyperlink ref="G55" location="'【マニュアル】 '!A80" display="「 場所の移動 」の例：リンク先へ　➡" xr:uid="{7BC30F59-8955-4CE0-969B-B5707EACD33B}"/>
    <hyperlink ref="G68" location="'【マニュアル】 '!A115" display="「 床面積・出入口・部屋形状 」の例：リンク先へ　➡" xr:uid="{B97D5D23-3FAF-4EBB-8D53-03FCDC3C9E3E}"/>
  </hyperlinks>
  <pageMargins left="0.23622047244094491" right="0.23622047244094491" top="0.74803149606299213" bottom="0.74803149606299213" header="0.31496062992125984" footer="0.31496062992125984"/>
  <pageSetup paperSize="9" scale="37" orientation="portrait" r:id="rId1"/>
  <rowBreaks count="2" manualBreakCount="2">
    <brk id="177" min="4" max="25" man="1"/>
    <brk id="289" min="4" max="25" man="1"/>
  </rowBreaks>
  <colBreaks count="1" manualBreakCount="1">
    <brk id="26"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27E77AC-3873-4CA1-B116-CDF9087DCA1F}">
          <x14:formula1>
            <xm:f>S①!$Q$10:$Q$12</xm:f>
          </x14:formula1>
          <xm:sqref>F37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4DA61-57F9-4FE1-A7AF-4ADC5E188AB3}">
  <sheetPr>
    <tabColor rgb="FF92D050"/>
    <pageSetUpPr autoPageBreaks="0"/>
  </sheetPr>
  <dimension ref="A1:U303"/>
  <sheetViews>
    <sheetView showGridLines="0" showRowColHeaders="0" topLeftCell="D1" zoomScale="70" zoomScaleNormal="70" workbookViewId="0">
      <selection activeCell="G6" sqref="G6:K6"/>
    </sheetView>
  </sheetViews>
  <sheetFormatPr defaultColWidth="0" defaultRowHeight="18.75" zeroHeight="1"/>
  <cols>
    <col min="1" max="3" width="9" style="2" hidden="1" customWidth="1"/>
    <col min="4" max="4" width="9" style="411" customWidth="1"/>
    <col min="5" max="5" width="9" customWidth="1"/>
    <col min="6" max="6" width="14.625" customWidth="1"/>
    <col min="7" max="7" width="52.625" style="1" customWidth="1"/>
    <col min="8" max="9" width="9" customWidth="1"/>
    <col min="10" max="10" width="15.625" customWidth="1"/>
    <col min="11" max="11" width="50.625" customWidth="1"/>
    <col min="12" max="14" width="9" customWidth="1"/>
    <col min="15" max="18" width="9" hidden="1" customWidth="1"/>
    <col min="19" max="19" width="65.75" hidden="1" customWidth="1"/>
    <col min="20" max="20" width="21" hidden="1" customWidth="1"/>
    <col min="21" max="21" width="79.5" hidden="1" customWidth="1"/>
    <col min="22" max="16384" width="9" hidden="1"/>
  </cols>
  <sheetData>
    <row r="1" spans="1:21" ht="39" customHeight="1" thickTop="1">
      <c r="D1" s="407"/>
      <c r="E1" s="298"/>
      <c r="F1" s="299"/>
      <c r="G1" s="299"/>
      <c r="H1" s="299"/>
      <c r="I1" s="299"/>
      <c r="J1" s="299"/>
      <c r="K1" s="299"/>
      <c r="L1" s="299"/>
      <c r="M1" s="299"/>
      <c r="N1" s="299"/>
      <c r="O1" s="617"/>
      <c r="P1" s="617"/>
      <c r="Q1" s="617"/>
      <c r="R1" s="617"/>
    </row>
    <row r="2" spans="1:21" ht="60.75" customHeight="1">
      <c r="D2" s="614"/>
      <c r="E2" s="746" t="str">
        <f>IF(G14="事業計画申請","事業計画申請",IF(G14="図面相談","図面相談",IF(G14="選択してください","")))</f>
        <v/>
      </c>
      <c r="F2" s="746"/>
      <c r="G2" s="738" t="s">
        <v>606</v>
      </c>
      <c r="H2" s="739"/>
      <c r="I2" s="739"/>
      <c r="J2" s="739"/>
      <c r="K2" s="739"/>
      <c r="L2" s="579"/>
      <c r="M2" s="580"/>
      <c r="N2" s="345"/>
      <c r="O2" s="617"/>
      <c r="P2" s="617"/>
      <c r="Q2" s="617"/>
      <c r="R2" s="617"/>
    </row>
    <row r="3" spans="1:21" ht="22.5" customHeight="1">
      <c r="D3" s="614"/>
      <c r="E3" s="581"/>
      <c r="F3" s="581"/>
      <c r="G3" s="716"/>
      <c r="H3" s="716"/>
      <c r="I3" s="716"/>
      <c r="J3" s="716"/>
      <c r="K3" s="716"/>
      <c r="L3" s="579"/>
      <c r="M3" s="580"/>
      <c r="N3" s="345"/>
      <c r="O3" s="617"/>
      <c r="P3" s="617"/>
      <c r="Q3" s="617"/>
      <c r="R3" s="617"/>
    </row>
    <row r="4" spans="1:21" s="300" customFormat="1" ht="37.5" customHeight="1">
      <c r="A4" s="615"/>
      <c r="B4" s="615"/>
      <c r="C4" s="615"/>
      <c r="D4" s="614"/>
      <c r="G4" s="388"/>
      <c r="H4" s="747" t="s">
        <v>521</v>
      </c>
      <c r="I4" s="747"/>
      <c r="J4" s="747"/>
      <c r="K4" s="389"/>
      <c r="L4" s="732" t="str">
        <f>S①!BS1</f>
        <v>K0A0B0</v>
      </c>
      <c r="M4" s="732"/>
      <c r="N4" s="346"/>
      <c r="O4" s="618"/>
      <c r="P4" s="618"/>
      <c r="Q4" s="618"/>
      <c r="R4" s="618"/>
    </row>
    <row r="5" spans="1:21" ht="16.5" customHeight="1" thickBot="1">
      <c r="D5" s="614"/>
      <c r="F5" s="390"/>
      <c r="G5"/>
      <c r="N5" s="347"/>
      <c r="O5" s="617"/>
      <c r="P5" s="617"/>
      <c r="Q5" s="617"/>
      <c r="R5" s="617"/>
    </row>
    <row r="6" spans="1:21" s="301" customFormat="1" ht="48" customHeight="1" thickBot="1">
      <c r="A6" s="616"/>
      <c r="B6" s="616"/>
      <c r="C6" s="616"/>
      <c r="D6" s="614"/>
      <c r="F6" s="414" t="s">
        <v>394</v>
      </c>
      <c r="G6" s="726" t="s">
        <v>535</v>
      </c>
      <c r="H6" s="727"/>
      <c r="I6" s="727"/>
      <c r="J6" s="727"/>
      <c r="K6" s="728"/>
      <c r="L6" s="391"/>
      <c r="M6" s="391"/>
      <c r="N6" s="347"/>
      <c r="O6" s="619">
        <f>P6+R6</f>
        <v>0</v>
      </c>
      <c r="P6" s="620">
        <f>IF(G6=S6,0,1)</f>
        <v>0</v>
      </c>
      <c r="Q6" s="620"/>
      <c r="R6" s="620"/>
      <c r="S6" s="301" t="s">
        <v>395</v>
      </c>
      <c r="U6" s="301" t="s">
        <v>616</v>
      </c>
    </row>
    <row r="7" spans="1:21" ht="16.5" customHeight="1" thickBot="1">
      <c r="D7" s="614"/>
      <c r="F7" s="415"/>
      <c r="G7" s="297"/>
      <c r="H7" s="297"/>
      <c r="I7" s="297"/>
      <c r="J7" s="297"/>
      <c r="K7" s="297"/>
      <c r="L7" s="294"/>
      <c r="M7" s="294"/>
      <c r="N7" s="303"/>
      <c r="O7" s="620"/>
      <c r="P7" s="620"/>
      <c r="Q7" s="620"/>
      <c r="R7" s="620"/>
    </row>
    <row r="8" spans="1:21" s="301" customFormat="1" ht="48.75" customHeight="1" thickBot="1">
      <c r="A8" s="616"/>
      <c r="B8" s="616"/>
      <c r="C8" s="616"/>
      <c r="D8" s="614"/>
      <c r="F8" s="414" t="s">
        <v>396</v>
      </c>
      <c r="G8" s="726" t="s">
        <v>536</v>
      </c>
      <c r="H8" s="727"/>
      <c r="I8" s="727"/>
      <c r="J8" s="727"/>
      <c r="K8" s="728"/>
      <c r="L8" s="391"/>
      <c r="M8" s="391"/>
      <c r="N8" s="348"/>
      <c r="O8" s="619">
        <f>P8+R8</f>
        <v>0</v>
      </c>
      <c r="P8" s="620">
        <f>IF(G8=S8,0,1)</f>
        <v>0</v>
      </c>
      <c r="Q8" s="620"/>
      <c r="R8" s="620"/>
      <c r="S8" s="301" t="s">
        <v>397</v>
      </c>
      <c r="U8" s="301" t="s">
        <v>617</v>
      </c>
    </row>
    <row r="9" spans="1:21" ht="9" customHeight="1">
      <c r="D9" s="614"/>
      <c r="E9" s="393"/>
      <c r="F9" s="416"/>
      <c r="G9" s="296"/>
      <c r="H9" s="296"/>
      <c r="I9" s="296"/>
      <c r="J9" s="296"/>
      <c r="K9" s="296"/>
      <c r="L9" s="292"/>
      <c r="M9" s="292"/>
      <c r="N9" s="303"/>
      <c r="O9" s="620"/>
      <c r="P9" s="620"/>
      <c r="Q9" s="620"/>
      <c r="R9" s="620"/>
    </row>
    <row r="10" spans="1:21" ht="22.5" customHeight="1">
      <c r="D10" s="614"/>
      <c r="F10" s="414" t="s">
        <v>518</v>
      </c>
      <c r="G10" s="351" t="s">
        <v>400</v>
      </c>
      <c r="H10" s="394"/>
      <c r="I10" s="395"/>
      <c r="J10" s="414" t="s">
        <v>399</v>
      </c>
      <c r="K10" s="351" t="s">
        <v>400</v>
      </c>
      <c r="L10" s="706" t="str">
        <f>IF(COUNTIF(K10,"H00*")=1,"","⇐間違ってます ")</f>
        <v xml:space="preserve">⇐間違ってます </v>
      </c>
      <c r="M10" s="396"/>
      <c r="N10" s="303"/>
      <c r="O10" s="619">
        <f>P10+R10</f>
        <v>0</v>
      </c>
      <c r="P10" s="620">
        <f>IF(G10="入力してください",0,1)</f>
        <v>0</v>
      </c>
      <c r="Q10" s="620"/>
      <c r="R10" s="620">
        <f>IF(K10="入力してください",0,1)</f>
        <v>0</v>
      </c>
      <c r="S10" t="s">
        <v>398</v>
      </c>
      <c r="U10" s="301" t="s">
        <v>618</v>
      </c>
    </row>
    <row r="11" spans="1:21" ht="10.5" customHeight="1">
      <c r="D11" s="614"/>
      <c r="F11" s="415"/>
      <c r="G11" s="397"/>
      <c r="H11" s="398"/>
      <c r="I11" s="399"/>
      <c r="J11" s="415"/>
      <c r="K11" s="392"/>
      <c r="L11" s="398"/>
      <c r="M11" s="396"/>
      <c r="N11" s="303"/>
      <c r="O11" s="620"/>
      <c r="P11" s="620"/>
      <c r="Q11" s="620"/>
      <c r="R11" s="621"/>
      <c r="S11" t="s">
        <v>401</v>
      </c>
    </row>
    <row r="12" spans="1:21" ht="22.5" customHeight="1">
      <c r="D12" s="614"/>
      <c r="F12" s="417" t="s">
        <v>402</v>
      </c>
      <c r="G12" s="352" t="s">
        <v>404</v>
      </c>
      <c r="H12" s="394"/>
      <c r="I12" s="395"/>
      <c r="J12" s="414" t="s">
        <v>405</v>
      </c>
      <c r="K12" s="351" t="s">
        <v>404</v>
      </c>
      <c r="L12" s="394"/>
      <c r="M12" s="399"/>
      <c r="N12" s="303"/>
      <c r="O12" s="619">
        <f>P12+R12</f>
        <v>0</v>
      </c>
      <c r="P12" s="620">
        <f>IF(G12="選択してください",0,1)</f>
        <v>0</v>
      </c>
      <c r="Q12" s="620"/>
      <c r="R12" s="620">
        <f>IF(K12="選択してください",0,1)</f>
        <v>0</v>
      </c>
      <c r="T12" s="349" t="str">
        <f>IF(LEN(K10)=7,"","⇐文字数も間違ってます")</f>
        <v>⇐文字数も間違ってます</v>
      </c>
      <c r="U12" s="301" t="s">
        <v>619</v>
      </c>
    </row>
    <row r="13" spans="1:21" ht="10.5" customHeight="1">
      <c r="D13" s="614"/>
      <c r="F13" s="415"/>
      <c r="G13" s="397"/>
      <c r="H13" s="398"/>
      <c r="I13" s="399"/>
      <c r="J13" s="415"/>
      <c r="K13" s="397"/>
      <c r="L13" s="398"/>
      <c r="N13" s="303"/>
      <c r="O13" s="620"/>
      <c r="P13" s="620"/>
      <c r="Q13" s="620"/>
      <c r="R13" s="621"/>
    </row>
    <row r="14" spans="1:21" ht="23.25" customHeight="1">
      <c r="D14" s="614"/>
      <c r="F14" s="414" t="s">
        <v>517</v>
      </c>
      <c r="G14" s="352" t="s">
        <v>404</v>
      </c>
      <c r="H14" s="400"/>
      <c r="J14" s="414" t="s">
        <v>406</v>
      </c>
      <c r="K14" s="353" t="s">
        <v>704</v>
      </c>
      <c r="L14" s="401"/>
      <c r="M14" s="402"/>
      <c r="N14" s="303"/>
      <c r="O14" s="619">
        <f>P14+R14</f>
        <v>0</v>
      </c>
      <c r="P14" s="620">
        <f>IF(G14="選択してください",0,1)</f>
        <v>0</v>
      </c>
      <c r="Q14" s="620"/>
      <c r="R14" s="620">
        <f>IF(K14="入力してください",0,1)</f>
        <v>0</v>
      </c>
      <c r="S14" s="622" t="s">
        <v>407</v>
      </c>
      <c r="U14" s="301" t="s">
        <v>620</v>
      </c>
    </row>
    <row r="15" spans="1:21" ht="10.5" customHeight="1">
      <c r="D15" s="614"/>
      <c r="F15" s="392"/>
      <c r="G15" s="397"/>
      <c r="H15" s="398"/>
      <c r="I15" s="399"/>
      <c r="J15" s="415"/>
      <c r="K15" s="397"/>
      <c r="L15" s="398"/>
      <c r="N15" s="303"/>
      <c r="O15" s="620"/>
      <c r="P15" s="620"/>
      <c r="Q15" s="620"/>
      <c r="R15" s="621"/>
    </row>
    <row r="16" spans="1:21" ht="27.75" customHeight="1">
      <c r="D16" s="614"/>
      <c r="E16" s="23"/>
      <c r="F16" s="705" t="s">
        <v>403</v>
      </c>
      <c r="G16" s="351" t="s">
        <v>510</v>
      </c>
      <c r="H16" s="400"/>
      <c r="I16" s="396"/>
      <c r="J16" s="414" t="s">
        <v>408</v>
      </c>
      <c r="K16" s="403">
        <f ca="1">TODAY()</f>
        <v>46322</v>
      </c>
      <c r="L16" s="404"/>
      <c r="M16" s="402"/>
      <c r="N16" s="303"/>
      <c r="O16" s="619"/>
      <c r="P16" s="620"/>
      <c r="Q16" s="620"/>
      <c r="R16" s="620"/>
      <c r="S16" t="str" cm="1">
        <f t="array" aca="1" ref="S16:S17" ca="1">INDIRECT($G$12)</f>
        <v>選択してください</v>
      </c>
    </row>
    <row r="17" spans="1:21" ht="15" customHeight="1">
      <c r="D17" s="614"/>
      <c r="E17" s="10"/>
      <c r="F17" s="10"/>
      <c r="G17" s="10"/>
      <c r="H17" s="10"/>
      <c r="I17" s="10"/>
      <c r="J17" s="10"/>
      <c r="K17" s="10"/>
      <c r="L17" s="10"/>
      <c r="M17" s="10"/>
      <c r="N17" s="303"/>
      <c r="O17" s="620">
        <f>SUM(P6:R14)</f>
        <v>0</v>
      </c>
      <c r="P17" s="620"/>
      <c r="Q17" s="620"/>
      <c r="R17" s="620"/>
      <c r="S17" t="str">
        <f ca="1"/>
        <v>運営開始年度を先に入力ください</v>
      </c>
    </row>
    <row r="18" spans="1:21" ht="9" customHeight="1">
      <c r="D18" s="614"/>
      <c r="E18" s="354"/>
      <c r="F18" s="354"/>
      <c r="G18" s="405"/>
      <c r="H18" s="405"/>
      <c r="I18" s="405"/>
      <c r="J18" s="405"/>
      <c r="K18" s="405"/>
      <c r="L18" s="405"/>
      <c r="M18" s="405"/>
      <c r="N18" s="303"/>
      <c r="O18" s="617"/>
      <c r="P18" s="617"/>
      <c r="Q18" s="617"/>
      <c r="R18" s="617"/>
    </row>
    <row r="19" spans="1:21" ht="23.25" customHeight="1">
      <c r="D19" s="614"/>
      <c r="E19" s="354"/>
      <c r="F19" s="354"/>
      <c r="G19" s="729" t="s">
        <v>746</v>
      </c>
      <c r="H19" s="729"/>
      <c r="I19" s="729"/>
      <c r="J19" s="729"/>
      <c r="K19" s="729"/>
      <c r="L19" s="729"/>
      <c r="M19" s="729"/>
      <c r="N19" s="303"/>
      <c r="O19" s="617"/>
      <c r="P19" s="617"/>
      <c r="Q19" s="617"/>
      <c r="R19" s="617"/>
    </row>
    <row r="20" spans="1:21" ht="16.5" customHeight="1">
      <c r="D20" s="614"/>
      <c r="E20" s="354"/>
      <c r="F20" s="354"/>
      <c r="G20" s="719"/>
      <c r="H20" s="719"/>
      <c r="I20" s="719"/>
      <c r="J20" s="719"/>
      <c r="K20" s="719"/>
      <c r="L20" s="719"/>
      <c r="M20" s="719"/>
      <c r="N20" s="303"/>
      <c r="O20" s="617"/>
      <c r="P20" s="617"/>
      <c r="Q20" s="617"/>
      <c r="R20" s="617"/>
    </row>
    <row r="21" spans="1:21" ht="53.25" customHeight="1">
      <c r="D21" s="614"/>
      <c r="E21" s="354"/>
      <c r="F21" s="354"/>
      <c r="G21" s="725" t="str">
        <f>IF(O6=0,"「法人名（設置者）」 ","")&amp;IF(O8=0,"「保育施設名」 ","")&amp;IF(P10=0,"「担当者名」 ","")&amp;IF(R10=0,"「保育施設コード」  ","")&amp;IF(P12=0,"「運営開始年度」  ","")&amp;IF(P14=0,"「申請種類」   ","")&amp;IF(R12=0,"「直近の図面変更年度」   ","")&amp;IF(R14=0,"「申請日」 ","")&amp;" が入力されていません。"</f>
        <v>「法人名（設置者）」 「保育施設名」 「担当者名」 「保育施設コード」  「運営開始年度」  「申請種類」   「直近の図面変更年度」   「申請日」  が入力されていません。</v>
      </c>
      <c r="H21" s="725"/>
      <c r="I21" s="725"/>
      <c r="J21" s="725"/>
      <c r="K21" s="725"/>
      <c r="L21" s="295"/>
      <c r="M21" s="295"/>
      <c r="N21" s="303"/>
      <c r="O21" s="617"/>
      <c r="P21" s="617"/>
      <c r="Q21" s="617"/>
      <c r="R21" s="617"/>
    </row>
    <row r="22" spans="1:21" ht="9" customHeight="1">
      <c r="D22" s="408"/>
      <c r="E22" s="355"/>
      <c r="F22" s="355"/>
      <c r="G22" s="355"/>
      <c r="H22" s="355"/>
      <c r="I22" s="355"/>
      <c r="J22" s="355"/>
      <c r="K22" s="356"/>
      <c r="L22" s="355"/>
      <c r="M22" s="355"/>
      <c r="N22" s="302"/>
      <c r="O22" s="623"/>
      <c r="P22" s="623"/>
      <c r="Q22" s="623"/>
      <c r="R22" s="623"/>
      <c r="U22" s="2"/>
    </row>
    <row r="23" spans="1:21">
      <c r="D23" s="408"/>
      <c r="G23" s="734" t="str">
        <f>IF(AND(S①!$BT$7&gt;4,S①!$BT$7&lt;14),"ご回答より、建築基準関係法令等の確認を要する変更の可能性があります。
法令等の確認に際しては、自治体、有資格者（建築士）等に十分確認の上、ご申請願います。","")&amp;IF(S①!$BT$7&gt;=14,"ご回答より、建築基準関係法令等の確認を要する変更と思われます。法令等の確認に際しては、自治体、有資格者（建築士）等に十分確認の上、ご申請願います。","")</f>
        <v/>
      </c>
      <c r="H23" s="734"/>
      <c r="I23" s="734"/>
      <c r="J23" s="734"/>
      <c r="K23" s="734"/>
      <c r="L23" s="357"/>
      <c r="N23" s="303"/>
    </row>
    <row r="24" spans="1:21">
      <c r="D24" s="408"/>
      <c r="G24" s="734"/>
      <c r="H24" s="734"/>
      <c r="I24" s="734"/>
      <c r="J24" s="734"/>
      <c r="K24" s="734"/>
      <c r="L24" s="357"/>
      <c r="N24" s="303"/>
    </row>
    <row r="25" spans="1:21">
      <c r="D25" s="408"/>
      <c r="G25" s="734"/>
      <c r="H25" s="734"/>
      <c r="I25" s="734"/>
      <c r="J25" s="734"/>
      <c r="K25" s="734"/>
      <c r="L25" s="357"/>
      <c r="N25" s="303"/>
    </row>
    <row r="26" spans="1:21">
      <c r="D26" s="409"/>
      <c r="E26" s="10"/>
      <c r="F26" s="10"/>
      <c r="G26" s="13"/>
      <c r="H26" s="10"/>
      <c r="I26" s="10"/>
      <c r="J26" s="10"/>
      <c r="K26" s="10"/>
      <c r="L26" s="358"/>
      <c r="M26" s="10"/>
      <c r="N26" s="303"/>
    </row>
    <row r="27" spans="1:21" ht="27.75">
      <c r="C27" s="624">
        <f>B31</f>
        <v>1</v>
      </c>
      <c r="D27" s="408" t="s">
        <v>272</v>
      </c>
      <c r="E27" s="242"/>
      <c r="F27" s="359" t="s">
        <v>301</v>
      </c>
      <c r="G27" s="244"/>
      <c r="H27" s="242"/>
      <c r="I27" s="242"/>
      <c r="J27" s="242"/>
      <c r="K27" s="242"/>
      <c r="L27" s="360"/>
      <c r="M27" s="242"/>
      <c r="N27" s="303"/>
    </row>
    <row r="28" spans="1:21" ht="15.75" customHeight="1">
      <c r="D28" s="408"/>
      <c r="H28" s="357"/>
      <c r="L28" s="357"/>
      <c r="N28" s="303"/>
    </row>
    <row r="29" spans="1:21" ht="39">
      <c r="A29" s="2" t="str">
        <f>S①!Q9</f>
        <v>AQ1</v>
      </c>
      <c r="D29" s="408"/>
      <c r="F29" s="412" t="str">
        <f>S①!Q9</f>
        <v>AQ1</v>
      </c>
      <c r="G29" s="361" t="str">
        <f>S①!O9</f>
        <v>今回の申請にあたり、建築関連法規の確認や資料作成に有資格者（建築士）は関わりましたか</v>
      </c>
      <c r="H29" s="357"/>
      <c r="L29" s="357"/>
      <c r="N29" s="303"/>
    </row>
    <row r="30" spans="1:21" ht="21.75" customHeight="1">
      <c r="A30" s="2" t="str">
        <f>S①!$BW9</f>
        <v>表示</v>
      </c>
      <c r="D30" s="408"/>
      <c r="F30" s="534" t="s">
        <v>601</v>
      </c>
      <c r="G30" s="362"/>
      <c r="H30" s="357"/>
      <c r="L30" s="357"/>
      <c r="N30" s="303"/>
    </row>
    <row r="31" spans="1:21" ht="19.5">
      <c r="A31" s="2" t="str">
        <f>S①!$P9</f>
        <v>回答待ち</v>
      </c>
      <c r="B31" s="615">
        <f>IF(A31="回答待ち",1,0)</f>
        <v>1</v>
      </c>
      <c r="D31" s="408"/>
      <c r="F31" s="363" t="str">
        <f>S①!Q11</f>
        <v>▶　A</v>
      </c>
      <c r="G31" s="364" t="str">
        <f>S①!O11</f>
        <v>：　有資格者（建築士）は関わった</v>
      </c>
      <c r="H31" s="357"/>
      <c r="L31" s="357"/>
      <c r="N31" s="303"/>
    </row>
    <row r="32" spans="1:21" ht="19.5">
      <c r="D32" s="408"/>
      <c r="F32" s="363" t="str">
        <f>S①!Q12</f>
        <v>▶　B</v>
      </c>
      <c r="G32" s="364" t="str">
        <f>S①!O12</f>
        <v>：　有資格者（建築士）は関わらなかった</v>
      </c>
      <c r="H32" s="357"/>
      <c r="L32" s="357"/>
      <c r="N32" s="303"/>
    </row>
    <row r="33" spans="1:14" ht="19.5">
      <c r="D33" s="409"/>
      <c r="F33" s="16"/>
      <c r="G33" s="14"/>
      <c r="H33" s="357"/>
      <c r="K33" s="338" t="str">
        <f>S①!O8</f>
        <v>AQ1  を回答ください</v>
      </c>
      <c r="L33" s="357"/>
      <c r="N33" s="303"/>
    </row>
    <row r="34" spans="1:14" ht="27.75">
      <c r="C34" s="624">
        <f>IF((B38+B43+B48)=3,1,0)</f>
        <v>1</v>
      </c>
      <c r="D34" s="408" t="s">
        <v>299</v>
      </c>
      <c r="E34" s="242"/>
      <c r="F34" s="359" t="s">
        <v>306</v>
      </c>
      <c r="G34" s="245"/>
      <c r="H34" s="360"/>
      <c r="I34" s="242"/>
      <c r="J34" s="242"/>
      <c r="K34" s="242"/>
      <c r="L34" s="360"/>
      <c r="M34" s="242"/>
      <c r="N34" s="303"/>
    </row>
    <row r="35" spans="1:14" ht="15.75" customHeight="1">
      <c r="D35" s="408"/>
      <c r="H35" s="357"/>
      <c r="L35" s="357"/>
      <c r="N35" s="303"/>
    </row>
    <row r="36" spans="1:14" ht="24">
      <c r="A36" s="2" t="str">
        <f>S①!Q16</f>
        <v>BQ1</v>
      </c>
      <c r="D36" s="408"/>
      <c r="F36" s="412" t="str">
        <f>S①!Q16</f>
        <v>BQ1</v>
      </c>
      <c r="G36" s="365" t="str">
        <f>S①!O16</f>
        <v>建物の増築・増床がありますか</v>
      </c>
      <c r="H36" s="357"/>
      <c r="L36" s="357"/>
      <c r="N36" s="303"/>
    </row>
    <row r="37" spans="1:14" ht="21.75" customHeight="1">
      <c r="A37" s="2" t="str">
        <f>S①!$BW16</f>
        <v>表示</v>
      </c>
      <c r="D37" s="408"/>
      <c r="F37" s="535" t="s">
        <v>601</v>
      </c>
      <c r="G37" s="366"/>
      <c r="H37" s="357"/>
      <c r="L37" s="357"/>
      <c r="N37" s="303"/>
    </row>
    <row r="38" spans="1:14" ht="19.5">
      <c r="A38" s="2" t="str">
        <f>S①!$P16</f>
        <v>回答待ち</v>
      </c>
      <c r="B38" s="615">
        <f>IF(A38="回答待ち",1,0)</f>
        <v>1</v>
      </c>
      <c r="D38" s="408"/>
      <c r="F38" s="367" t="str">
        <f>S①!Q18</f>
        <v>▶　A</v>
      </c>
      <c r="G38" s="364" t="str">
        <f>S①!O18</f>
        <v>：　あり</v>
      </c>
      <c r="H38" s="357"/>
      <c r="L38" s="357"/>
      <c r="N38" s="303"/>
    </row>
    <row r="39" spans="1:14" ht="19.5">
      <c r="D39" s="408"/>
      <c r="F39" s="367" t="str">
        <f>S①!Q19</f>
        <v>▶　B</v>
      </c>
      <c r="G39" s="364" t="str">
        <f>S①!O19</f>
        <v>：　なし</v>
      </c>
      <c r="H39" s="357"/>
      <c r="L39" s="357"/>
      <c r="N39" s="303"/>
    </row>
    <row r="40" spans="1:14">
      <c r="D40" s="408"/>
      <c r="F40" s="16"/>
      <c r="G40" s="14"/>
      <c r="H40" s="357"/>
      <c r="L40" s="357"/>
      <c r="N40" s="303"/>
    </row>
    <row r="41" spans="1:14" ht="24">
      <c r="A41" s="2" t="str">
        <f>S①!Q21</f>
        <v>BQ2</v>
      </c>
      <c r="D41" s="408"/>
      <c r="F41" s="412" t="str">
        <f>S①!Q21</f>
        <v>BQ2</v>
      </c>
      <c r="G41" s="365" t="str">
        <f>S①!O21</f>
        <v>保育に供する室の設置が現在より上の階になりますか</v>
      </c>
      <c r="H41" s="357"/>
      <c r="L41" s="357"/>
      <c r="N41" s="303"/>
    </row>
    <row r="42" spans="1:14" ht="21.75" customHeight="1">
      <c r="A42" s="2" t="str">
        <f>S①!$BW21</f>
        <v>表示</v>
      </c>
      <c r="D42" s="408"/>
      <c r="F42" s="535" t="s">
        <v>601</v>
      </c>
      <c r="G42" s="368"/>
      <c r="H42" s="357"/>
      <c r="L42" s="357"/>
      <c r="N42" s="303"/>
    </row>
    <row r="43" spans="1:14" ht="19.5">
      <c r="A43" s="2" t="str">
        <f>S①!$P21</f>
        <v>回答待ち</v>
      </c>
      <c r="B43" s="615">
        <f>IF(A43="回答待ち",1,0)</f>
        <v>1</v>
      </c>
      <c r="D43" s="408"/>
      <c r="F43" s="363" t="str">
        <f>S①!Q23</f>
        <v>▶　A</v>
      </c>
      <c r="G43" s="364" t="str">
        <f>S①!O23</f>
        <v>：　あり</v>
      </c>
      <c r="H43" s="357"/>
      <c r="L43" s="357"/>
      <c r="N43" s="303"/>
    </row>
    <row r="44" spans="1:14" ht="19.5">
      <c r="D44" s="408"/>
      <c r="F44" s="363" t="str">
        <f>S①!Q24</f>
        <v>▶　B</v>
      </c>
      <c r="G44" s="364" t="str">
        <f>S①!O24</f>
        <v>：　なし</v>
      </c>
      <c r="H44" s="357"/>
      <c r="L44" s="357"/>
      <c r="N44" s="303"/>
    </row>
    <row r="45" spans="1:14">
      <c r="D45" s="408"/>
      <c r="F45" s="16"/>
      <c r="G45" s="14"/>
      <c r="H45" s="357"/>
      <c r="L45" s="357"/>
      <c r="N45" s="303"/>
    </row>
    <row r="46" spans="1:14" ht="24">
      <c r="A46" s="2" t="str">
        <f>S①!Q26</f>
        <v>BQ3</v>
      </c>
      <c r="D46" s="408"/>
      <c r="F46" s="412" t="str">
        <f>S①!Q26</f>
        <v>BQ3</v>
      </c>
      <c r="G46" s="365" t="str">
        <f>S①!O26</f>
        <v>保育所全体の床面積が減る計画がありますか</v>
      </c>
      <c r="H46" s="357"/>
      <c r="L46" s="357"/>
      <c r="N46" s="303"/>
    </row>
    <row r="47" spans="1:14" ht="21.75" customHeight="1">
      <c r="A47" s="2" t="str">
        <f>S①!$BW26</f>
        <v>表示</v>
      </c>
      <c r="D47" s="408"/>
      <c r="F47" s="535" t="s">
        <v>601</v>
      </c>
      <c r="G47" s="364"/>
      <c r="H47" s="357"/>
      <c r="L47" s="357"/>
      <c r="N47" s="303"/>
    </row>
    <row r="48" spans="1:14" ht="19.5">
      <c r="A48" s="2" t="str">
        <f>S①!$P26</f>
        <v>回答待ち</v>
      </c>
      <c r="B48" s="615">
        <f>IF(A48="回答待ち",1,0)</f>
        <v>1</v>
      </c>
      <c r="D48" s="408"/>
      <c r="F48" s="369" t="str">
        <f>S①!Q28</f>
        <v>▶　A</v>
      </c>
      <c r="G48" s="364" t="str">
        <f>S①!O28</f>
        <v>：　あり</v>
      </c>
      <c r="H48" s="357"/>
      <c r="L48" s="357"/>
      <c r="N48" s="303"/>
    </row>
    <row r="49" spans="1:14" ht="19.5">
      <c r="D49" s="408"/>
      <c r="F49" s="369" t="str">
        <f>S①!Q29</f>
        <v>▶　B</v>
      </c>
      <c r="G49" s="364" t="str">
        <f>S①!O29</f>
        <v>：　なし</v>
      </c>
      <c r="H49" s="357"/>
      <c r="L49" s="357"/>
      <c r="N49" s="303"/>
    </row>
    <row r="50" spans="1:14" ht="19.5">
      <c r="D50" s="409"/>
      <c r="F50" s="16"/>
      <c r="G50" s="14"/>
      <c r="H50" s="357"/>
      <c r="K50" s="337" t="str">
        <f>S①!O15</f>
        <v>BQ1 BQ2 BQ3  を回答ください</v>
      </c>
      <c r="L50" s="357"/>
      <c r="N50" s="303"/>
    </row>
    <row r="51" spans="1:14" ht="27.75">
      <c r="C51" s="624">
        <f>IF((B55)=1,1,0)</f>
        <v>1</v>
      </c>
      <c r="D51" s="408" t="s">
        <v>300</v>
      </c>
      <c r="E51" s="242"/>
      <c r="F51" s="359" t="s">
        <v>310</v>
      </c>
      <c r="G51" s="245"/>
      <c r="H51" s="360"/>
      <c r="I51" s="242"/>
      <c r="J51" s="242"/>
      <c r="K51" s="242"/>
      <c r="L51" s="360"/>
      <c r="M51" s="242"/>
      <c r="N51" s="303"/>
    </row>
    <row r="52" spans="1:14" ht="15.75" customHeight="1">
      <c r="D52" s="408"/>
      <c r="H52" s="357"/>
      <c r="L52" s="357"/>
      <c r="N52" s="303"/>
    </row>
    <row r="53" spans="1:14" ht="24">
      <c r="A53" s="2" t="str">
        <f>S①!Q33</f>
        <v>CQ0</v>
      </c>
      <c r="D53" s="408"/>
      <c r="F53" s="412" t="str">
        <f>S①!Q33</f>
        <v>CQ0</v>
      </c>
      <c r="G53" s="365" t="str">
        <f>S①!O33</f>
        <v>今回の申請で年齢別内訳の変更がありますか</v>
      </c>
      <c r="H53" s="357"/>
      <c r="L53" s="357"/>
      <c r="N53" s="303"/>
    </row>
    <row r="54" spans="1:14" ht="21.75" customHeight="1">
      <c r="A54" s="2" t="str">
        <f>S①!$BW33</f>
        <v>表示</v>
      </c>
      <c r="D54" s="408"/>
      <c r="F54" s="534" t="s">
        <v>601</v>
      </c>
      <c r="G54" s="364"/>
      <c r="H54" s="357"/>
      <c r="L54" s="357"/>
      <c r="N54" s="303"/>
    </row>
    <row r="55" spans="1:14" ht="19.5">
      <c r="A55" s="2" t="str">
        <f>S①!$P33</f>
        <v>回答待ち</v>
      </c>
      <c r="B55" s="615">
        <f>IF(A55="回答待ち",1,0)</f>
        <v>1</v>
      </c>
      <c r="D55" s="408"/>
      <c r="F55" s="363" t="str">
        <f>S①!Q35</f>
        <v>▶　A</v>
      </c>
      <c r="G55" s="364" t="str">
        <f>S①!O35</f>
        <v>：　変更あり</v>
      </c>
      <c r="H55" s="357"/>
      <c r="L55" s="357"/>
      <c r="N55" s="303"/>
    </row>
    <row r="56" spans="1:14" ht="19.5">
      <c r="D56" s="408"/>
      <c r="F56" s="363" t="str">
        <f>S①!Q36</f>
        <v>▶　B</v>
      </c>
      <c r="G56" s="364" t="str">
        <f>S①!O36</f>
        <v>：　変更なし</v>
      </c>
      <c r="H56" s="357"/>
      <c r="L56" s="357"/>
      <c r="N56" s="303"/>
    </row>
    <row r="57" spans="1:14" ht="19.5">
      <c r="D57" s="408"/>
      <c r="G57" s="328" t="str">
        <f>S①!O37</f>
        <v>CQ0 を回答ください</v>
      </c>
      <c r="H57" s="370" t="str">
        <f>S①!P37</f>
        <v>●</v>
      </c>
      <c r="L57" s="357"/>
      <c r="N57" s="303"/>
    </row>
    <row r="58" spans="1:14" ht="39">
      <c r="A58" s="2" t="str">
        <f>S①!Q38</f>
        <v>CQ1</v>
      </c>
      <c r="C58" s="2" t="str">
        <f>S①!$Q43</f>
        <v>CQ1-1</v>
      </c>
      <c r="D58" s="408"/>
      <c r="F58" s="413" t="str">
        <f>S①!Q38</f>
        <v>CQ1</v>
      </c>
      <c r="G58" s="371" t="str">
        <f>S①!O38</f>
        <v>保育室の場所の移動がありますか</v>
      </c>
      <c r="H58" s="357"/>
      <c r="J58" s="413" t="str">
        <f>S①!Q43</f>
        <v>CQ1-1</v>
      </c>
      <c r="K58" s="371" t="str">
        <f>S①!O43</f>
        <v>保育室の設置を予定される室の現状用途について
ご回答ください</v>
      </c>
      <c r="L58" s="357"/>
      <c r="N58" s="303"/>
    </row>
    <row r="59" spans="1:14" ht="21.75" customHeight="1">
      <c r="A59" s="2" t="str">
        <f>S①!$BW38</f>
        <v>非表示</v>
      </c>
      <c r="C59" s="2" t="str">
        <f>S①!$BW43</f>
        <v>非表示</v>
      </c>
      <c r="D59" s="408"/>
      <c r="F59" s="535" t="s">
        <v>601</v>
      </c>
      <c r="G59" s="372"/>
      <c r="H59" s="357"/>
      <c r="J59" s="535" t="s">
        <v>601</v>
      </c>
      <c r="K59" s="372"/>
      <c r="L59" s="357"/>
      <c r="N59" s="303"/>
    </row>
    <row r="60" spans="1:14" ht="19.5">
      <c r="A60" s="2" t="str">
        <f>S①!$P38</f>
        <v>該当なし</v>
      </c>
      <c r="B60" s="615">
        <f>IF(A60="回答待ち",1,0)</f>
        <v>0</v>
      </c>
      <c r="C60" s="2" t="str">
        <f>S①!$P43</f>
        <v>該当なし</v>
      </c>
      <c r="D60" s="408"/>
      <c r="F60" s="369" t="str">
        <f>S①!Q40</f>
        <v>▶　A</v>
      </c>
      <c r="G60" s="372" t="str">
        <f>S①!O40</f>
        <v>：　場所の移動：あり</v>
      </c>
      <c r="H60" s="357"/>
      <c r="J60" s="369" t="str">
        <f>S①!Q45</f>
        <v>▶　A</v>
      </c>
      <c r="K60" s="372" t="str">
        <f>S①!O45</f>
        <v>：　保育に供する室</v>
      </c>
      <c r="L60" s="357"/>
      <c r="N60" s="303"/>
    </row>
    <row r="61" spans="1:14" ht="19.5">
      <c r="B61" s="615">
        <f>IF(C60="回答待ち",1,0)</f>
        <v>0</v>
      </c>
      <c r="D61" s="408"/>
      <c r="F61" s="369" t="str">
        <f>S①!Q41</f>
        <v>▶　B</v>
      </c>
      <c r="G61" s="372" t="str">
        <f>S①!O41</f>
        <v>：　場所の移動：なし</v>
      </c>
      <c r="H61" s="357"/>
      <c r="J61" s="369" t="str">
        <f>S①!Q46</f>
        <v>▶　B</v>
      </c>
      <c r="K61" s="372" t="str">
        <f>S①!O46</f>
        <v>：　保育に供する室以外の居室</v>
      </c>
      <c r="L61" s="357"/>
      <c r="N61" s="303"/>
    </row>
    <row r="62" spans="1:14" ht="19.5">
      <c r="D62" s="408"/>
      <c r="F62" s="373"/>
      <c r="G62" s="328" t="str">
        <f>S①!O42</f>
        <v>CQ1 を回答ください</v>
      </c>
      <c r="H62" s="370" t="str">
        <f>S①!P42</f>
        <v>×</v>
      </c>
      <c r="J62" s="369" t="str">
        <f>S①!Q47</f>
        <v>▶　C</v>
      </c>
      <c r="K62" s="372" t="str">
        <f>S①!O47</f>
        <v>：　上記以外（非居室）</v>
      </c>
      <c r="L62" s="357"/>
      <c r="N62" s="303"/>
    </row>
    <row r="63" spans="1:14" ht="19.5">
      <c r="D63" s="408"/>
      <c r="F63" s="373"/>
      <c r="G63" s="632" t="s">
        <v>700</v>
      </c>
      <c r="H63" s="357"/>
      <c r="J63" s="375"/>
      <c r="K63" s="328" t="str">
        <f>S①!O48</f>
        <v>CQ1-1 を回答ください</v>
      </c>
      <c r="L63" s="328" t="str">
        <f>S①!P48</f>
        <v>×</v>
      </c>
      <c r="N63" s="303"/>
    </row>
    <row r="64" spans="1:14" ht="24">
      <c r="C64" s="2" t="str">
        <f>S①!$Q49</f>
        <v>CQ1-2</v>
      </c>
      <c r="D64" s="408"/>
      <c r="F64" s="373"/>
      <c r="G64" s="376"/>
      <c r="H64" s="357"/>
      <c r="J64" s="413" t="str">
        <f>S①!Q49</f>
        <v>CQ1-2</v>
      </c>
      <c r="K64" s="371" t="str">
        <f>S①!O49</f>
        <v>移動する場所はどの階ですか</v>
      </c>
      <c r="L64" s="357"/>
      <c r="N64" s="303"/>
    </row>
    <row r="65" spans="1:14" ht="21.75" customHeight="1">
      <c r="C65" s="2" t="str">
        <f>S①!$BW49</f>
        <v>非表示</v>
      </c>
      <c r="D65" s="408"/>
      <c r="F65" s="373"/>
      <c r="G65" s="374"/>
      <c r="H65" s="357"/>
      <c r="J65" s="535" t="s">
        <v>601</v>
      </c>
      <c r="K65" s="372"/>
      <c r="L65" s="357"/>
      <c r="N65" s="303"/>
    </row>
    <row r="66" spans="1:14" ht="19.5">
      <c r="C66" s="2" t="str">
        <f>S①!$P49</f>
        <v>該当なし</v>
      </c>
      <c r="D66" s="408"/>
      <c r="F66" s="373"/>
      <c r="G66" s="374"/>
      <c r="H66" s="357"/>
      <c r="J66" s="369" t="str">
        <f>S①!Q51</f>
        <v>▶　A</v>
      </c>
      <c r="K66" s="372" t="str">
        <f>S①!O51</f>
        <v>：　現在と同じ階</v>
      </c>
      <c r="L66" s="357"/>
      <c r="N66" s="303"/>
    </row>
    <row r="67" spans="1:14" ht="19.5">
      <c r="B67" s="615">
        <f>IF(C66="回答待ち",1,0)</f>
        <v>0</v>
      </c>
      <c r="D67" s="408"/>
      <c r="F67" s="373"/>
      <c r="G67" s="374"/>
      <c r="H67" s="357"/>
      <c r="J67" s="369" t="str">
        <f>S①!Q52</f>
        <v>▶　B</v>
      </c>
      <c r="K67" s="372" t="str">
        <f>S①!O52</f>
        <v>：　現在より上の階</v>
      </c>
      <c r="L67" s="357"/>
      <c r="N67" s="303"/>
    </row>
    <row r="68" spans="1:14" ht="19.5">
      <c r="D68" s="408"/>
      <c r="F68" s="373"/>
      <c r="G68" s="374"/>
      <c r="H68" s="357"/>
      <c r="J68" s="369" t="str">
        <f>S①!Q53</f>
        <v>▶　C</v>
      </c>
      <c r="K68" s="372" t="str">
        <f>S①!O53</f>
        <v>：　現在より下の階</v>
      </c>
      <c r="L68" s="357"/>
      <c r="N68" s="303"/>
    </row>
    <row r="69" spans="1:14" ht="19.5">
      <c r="D69" s="408"/>
      <c r="F69" s="373"/>
      <c r="G69" s="374"/>
      <c r="H69" s="357"/>
      <c r="J69" s="373"/>
      <c r="K69" s="328" t="str">
        <f>S①!O54</f>
        <v>CQ1-2 を回答ください</v>
      </c>
      <c r="L69" s="328" t="str">
        <f>S①!P54</f>
        <v>×</v>
      </c>
      <c r="N69" s="303"/>
    </row>
    <row r="70" spans="1:14" ht="20.25" customHeight="1">
      <c r="A70" s="2" t="str">
        <f>S①!Q55</f>
        <v>CQ2</v>
      </c>
      <c r="C70" s="2" t="str">
        <f>S①!$Q60</f>
        <v>CQ2-1</v>
      </c>
      <c r="D70" s="408"/>
      <c r="F70" s="413" t="str">
        <f>S①!Q55</f>
        <v>CQ2</v>
      </c>
      <c r="G70" s="736" t="str">
        <f>S①!O55</f>
        <v>保育室の床面積・出入口・部屋形状の変更がありますか</v>
      </c>
      <c r="H70" s="736"/>
      <c r="J70" s="413" t="str">
        <f>S①!Q60</f>
        <v>CQ2-1</v>
      </c>
      <c r="K70" s="371" t="str">
        <f>S①!O60</f>
        <v>保育室の有効面積の変更はありますか</v>
      </c>
      <c r="L70" s="357"/>
      <c r="N70" s="303"/>
    </row>
    <row r="71" spans="1:14" ht="21.75" customHeight="1">
      <c r="A71" s="2" t="str">
        <f>S①!$BW55</f>
        <v>非表示</v>
      </c>
      <c r="C71" s="2" t="str">
        <f>S①!$BW60</f>
        <v>非表示</v>
      </c>
      <c r="D71" s="408"/>
      <c r="F71" s="535" t="s">
        <v>601</v>
      </c>
      <c r="G71" s="372"/>
      <c r="H71" s="357"/>
      <c r="J71" s="535" t="s">
        <v>602</v>
      </c>
      <c r="K71" s="372"/>
      <c r="L71" s="357"/>
      <c r="N71" s="303"/>
    </row>
    <row r="72" spans="1:14" ht="19.5">
      <c r="A72" s="2" t="str">
        <f>S①!$P55</f>
        <v>該当なし</v>
      </c>
      <c r="B72" s="615">
        <f>IF(A72="回答待ち",1,0)</f>
        <v>0</v>
      </c>
      <c r="C72" s="2" t="str">
        <f>S①!$P60</f>
        <v>該当なし</v>
      </c>
      <c r="D72" s="408"/>
      <c r="F72" s="369" t="str">
        <f>S①!Q57</f>
        <v>▶　A</v>
      </c>
      <c r="G72" s="372" t="str">
        <f>S①!O57</f>
        <v>：　変更：あり</v>
      </c>
      <c r="H72" s="357"/>
      <c r="J72" s="369" t="str">
        <f>S①!Q62</f>
        <v>▶　A</v>
      </c>
      <c r="K72" s="372" t="str">
        <f>S①!O62</f>
        <v>：　床面積（有効面積）は変わらない</v>
      </c>
      <c r="L72" s="357"/>
      <c r="N72" s="303"/>
    </row>
    <row r="73" spans="1:14" ht="19.5">
      <c r="B73" s="615">
        <f>IF(C72="回答待ち",1,0)</f>
        <v>0</v>
      </c>
      <c r="D73" s="408"/>
      <c r="F73" s="369" t="str">
        <f>S①!Q58</f>
        <v>▶　B</v>
      </c>
      <c r="G73" s="372" t="str">
        <f>S①!O58</f>
        <v>：　変更：なし</v>
      </c>
      <c r="H73" s="357"/>
      <c r="J73" s="369" t="str">
        <f>S①!Q63</f>
        <v>▶　B</v>
      </c>
      <c r="K73" s="372" t="str">
        <f>S①!O63</f>
        <v>：　床面積（有効面積）が減る</v>
      </c>
      <c r="L73" s="357"/>
      <c r="N73" s="303"/>
    </row>
    <row r="74" spans="1:14" ht="19.5">
      <c r="D74" s="408"/>
      <c r="F74" s="375"/>
      <c r="G74" s="328" t="str">
        <f>S①!O59</f>
        <v>CQ2 を回答ください</v>
      </c>
      <c r="H74" s="370" t="str">
        <f>S①!P59</f>
        <v>×</v>
      </c>
      <c r="J74" s="369" t="str">
        <f>S①!Q64</f>
        <v>▶　C</v>
      </c>
      <c r="K74" s="372" t="str">
        <f>S①!O64</f>
        <v>：　床面積（有効面積）が増える</v>
      </c>
      <c r="L74" s="357"/>
      <c r="N74" s="303"/>
    </row>
    <row r="75" spans="1:14" ht="19.5">
      <c r="D75" s="408"/>
      <c r="F75" s="373"/>
      <c r="G75" s="632" t="s">
        <v>701</v>
      </c>
      <c r="H75" s="357"/>
      <c r="J75" s="375"/>
      <c r="K75" s="328" t="str">
        <f>S①!O65</f>
        <v>CQ2-1 を回答ください</v>
      </c>
      <c r="L75" s="328" t="str">
        <f>S①!P65</f>
        <v>×</v>
      </c>
      <c r="N75" s="303"/>
    </row>
    <row r="76" spans="1:14" ht="24">
      <c r="C76" s="2" t="str">
        <f>S①!$Q66</f>
        <v>CQ2-2</v>
      </c>
      <c r="D76" s="408"/>
      <c r="F76" s="373"/>
      <c r="G76" s="374"/>
      <c r="H76" s="357"/>
      <c r="J76" s="413" t="str">
        <f>S①!Q66</f>
        <v>CQ2-2</v>
      </c>
      <c r="K76" s="371" t="str">
        <f>S①!O66</f>
        <v>保育室の出入口の変更はありますか</v>
      </c>
      <c r="L76" s="357"/>
      <c r="N76" s="303"/>
    </row>
    <row r="77" spans="1:14" ht="21.75" customHeight="1">
      <c r="C77" s="2" t="str">
        <f>S①!$BW66</f>
        <v>非表示</v>
      </c>
      <c r="D77" s="408"/>
      <c r="F77" s="373"/>
      <c r="G77" s="374"/>
      <c r="H77" s="357"/>
      <c r="J77" s="535" t="s">
        <v>601</v>
      </c>
      <c r="K77" s="372"/>
      <c r="L77" s="357"/>
      <c r="N77" s="303"/>
    </row>
    <row r="78" spans="1:14" ht="19.5">
      <c r="C78" s="2" t="str">
        <f>S①!$P66</f>
        <v>該当なし</v>
      </c>
      <c r="D78" s="408"/>
      <c r="F78" s="373"/>
      <c r="G78" s="374"/>
      <c r="H78" s="357"/>
      <c r="J78" s="369" t="str">
        <f>S①!Q73</f>
        <v>▶　A</v>
      </c>
      <c r="K78" s="372" t="str">
        <f>S①!O68</f>
        <v>：　変更あり</v>
      </c>
      <c r="L78" s="357"/>
      <c r="N78" s="303"/>
    </row>
    <row r="79" spans="1:14" ht="19.5">
      <c r="B79" s="615">
        <f>IF(C78="回答待ち",1,0)</f>
        <v>0</v>
      </c>
      <c r="D79" s="408"/>
      <c r="F79" s="373"/>
      <c r="G79" s="374"/>
      <c r="H79" s="357"/>
      <c r="J79" s="369" t="str">
        <f>S①!Q74</f>
        <v>▶　B</v>
      </c>
      <c r="K79" s="372" t="str">
        <f>S①!O69</f>
        <v>：　変更なし</v>
      </c>
      <c r="L79" s="357"/>
      <c r="N79" s="303"/>
    </row>
    <row r="80" spans="1:14" ht="19.5">
      <c r="D80" s="408"/>
      <c r="F80" s="373"/>
      <c r="G80" s="374"/>
      <c r="H80" s="357"/>
      <c r="J80" s="375"/>
      <c r="K80" s="328" t="str">
        <f>S①!O70</f>
        <v>CQ2-2 を回答ください</v>
      </c>
      <c r="L80" s="328" t="str">
        <f>S①!P70</f>
        <v>×</v>
      </c>
      <c r="N80" s="303"/>
    </row>
    <row r="81" spans="1:14" ht="24">
      <c r="C81" s="2" t="str">
        <f>S①!$Q71</f>
        <v>CQ2-3</v>
      </c>
      <c r="D81" s="408"/>
      <c r="F81" s="373"/>
      <c r="G81" s="374"/>
      <c r="H81" s="357"/>
      <c r="J81" s="413" t="str">
        <f>S①!Q71</f>
        <v>CQ2-3</v>
      </c>
      <c r="K81" s="371" t="str">
        <f>S①!O71</f>
        <v>保育室の部屋形状の変更がありますか</v>
      </c>
      <c r="L81" s="357"/>
      <c r="N81" s="303"/>
    </row>
    <row r="82" spans="1:14" ht="21.75" customHeight="1">
      <c r="C82" s="2" t="str">
        <f>S①!$BW71</f>
        <v>非表示</v>
      </c>
      <c r="D82" s="408"/>
      <c r="F82" s="373"/>
      <c r="G82" s="374"/>
      <c r="H82" s="357"/>
      <c r="J82" s="535" t="s">
        <v>601</v>
      </c>
      <c r="K82" s="372"/>
      <c r="L82" s="357"/>
      <c r="N82" s="303"/>
    </row>
    <row r="83" spans="1:14" ht="19.5">
      <c r="C83" s="2" t="str">
        <f>S①!$P71</f>
        <v>該当なし</v>
      </c>
      <c r="D83" s="408"/>
      <c r="F83" s="373"/>
      <c r="G83" s="374"/>
      <c r="H83" s="357"/>
      <c r="J83" s="369" t="str">
        <f>S①!Q78</f>
        <v>▶　A</v>
      </c>
      <c r="K83" s="372" t="str">
        <f>S①!O73</f>
        <v>：　変更あり</v>
      </c>
      <c r="L83" s="357"/>
      <c r="N83" s="303"/>
    </row>
    <row r="84" spans="1:14" ht="19.5">
      <c r="B84" s="615">
        <f>IF(C83="回答待ち",1,0)</f>
        <v>0</v>
      </c>
      <c r="D84" s="408"/>
      <c r="F84" s="373"/>
      <c r="G84" s="374"/>
      <c r="H84" s="357"/>
      <c r="J84" s="369" t="str">
        <f>S①!Q79</f>
        <v>▶　B</v>
      </c>
      <c r="K84" s="372" t="str">
        <f>S①!O74</f>
        <v>：　変更なし</v>
      </c>
      <c r="L84" s="357"/>
      <c r="N84" s="303"/>
    </row>
    <row r="85" spans="1:14" ht="19.5">
      <c r="D85" s="408"/>
      <c r="F85" s="373"/>
      <c r="G85" s="374"/>
      <c r="H85" s="357"/>
      <c r="J85" s="375"/>
      <c r="K85" s="328" t="str">
        <f>S①!O75</f>
        <v>CQ2-3 を回答ください</v>
      </c>
      <c r="L85" s="328" t="str">
        <f>S①!P75</f>
        <v>×</v>
      </c>
      <c r="N85" s="303"/>
    </row>
    <row r="86" spans="1:14" ht="20.25" customHeight="1">
      <c r="A86" s="2" t="str">
        <f>S①!Q76</f>
        <v>CQ3</v>
      </c>
      <c r="C86" s="2" t="str">
        <f>S①!$Q81</f>
        <v>CQ3-1</v>
      </c>
      <c r="D86" s="408"/>
      <c r="F86" s="413" t="str">
        <f>S①!Q76</f>
        <v>CQ3</v>
      </c>
      <c r="G86" s="735" t="str">
        <f>S①!O76</f>
        <v>保育室内の年齢別スペースの仕切り方に変更がありますか</v>
      </c>
      <c r="H86" s="735"/>
      <c r="J86" s="413" t="str">
        <f>S①!Q81</f>
        <v>CQ3-1</v>
      </c>
      <c r="K86" s="371" t="str">
        <f>S①!O81</f>
        <v>変更する仕切り方はどれですか</v>
      </c>
      <c r="L86" s="357"/>
      <c r="N86" s="303"/>
    </row>
    <row r="87" spans="1:14" ht="21.75" customHeight="1">
      <c r="A87" s="2" t="str">
        <f>S①!$BW76</f>
        <v>非表示</v>
      </c>
      <c r="C87" s="2" t="str">
        <f>S①!$BW81</f>
        <v>非表示</v>
      </c>
      <c r="D87" s="408"/>
      <c r="F87" s="535" t="s">
        <v>601</v>
      </c>
      <c r="G87" s="372"/>
      <c r="H87" s="357"/>
      <c r="J87" s="535" t="s">
        <v>601</v>
      </c>
      <c r="K87" s="372"/>
      <c r="L87" s="357"/>
      <c r="N87" s="303"/>
    </row>
    <row r="88" spans="1:14" ht="19.5">
      <c r="A88" s="2" t="str">
        <f>S①!$P76</f>
        <v>該当なし</v>
      </c>
      <c r="B88" s="615">
        <f>IF(A88="回答待ち",1,0)</f>
        <v>0</v>
      </c>
      <c r="C88" s="2" t="str">
        <f>S①!$P81</f>
        <v>該当なし</v>
      </c>
      <c r="D88" s="408"/>
      <c r="F88" s="369" t="str">
        <f>S①!Q78</f>
        <v>▶　A</v>
      </c>
      <c r="G88" s="372" t="str">
        <f>S①!O78</f>
        <v>：　変更：あり</v>
      </c>
      <c r="H88" s="357"/>
      <c r="J88" s="369" t="str">
        <f>S①!Q83</f>
        <v>▶　A</v>
      </c>
      <c r="K88" s="372" t="str">
        <f>S①!O83</f>
        <v>：　ベビーフェンス、家具等の移動、変更</v>
      </c>
      <c r="L88" s="357"/>
      <c r="N88" s="303"/>
    </row>
    <row r="89" spans="1:14" ht="19.5">
      <c r="B89" s="615">
        <f>IF(C88="回答待ち",1,0)</f>
        <v>0</v>
      </c>
      <c r="D89" s="408"/>
      <c r="F89" s="369" t="str">
        <f>S①!Q79</f>
        <v>▶　B</v>
      </c>
      <c r="G89" s="372" t="str">
        <f>S①!O79</f>
        <v>：　変更：なし</v>
      </c>
      <c r="H89" s="357"/>
      <c r="J89" s="369" t="str">
        <f>S①!Q84</f>
        <v>▶　B</v>
      </c>
      <c r="K89" s="372" t="str">
        <f>S①!O84</f>
        <v>：　床から天井までの壁で仕切る</v>
      </c>
      <c r="L89" s="357"/>
      <c r="N89" s="303"/>
    </row>
    <row r="90" spans="1:14" ht="19.5">
      <c r="D90" s="408"/>
      <c r="F90" s="377"/>
      <c r="G90" s="328" t="str">
        <f>S①!O80</f>
        <v>CQ3 を回答ください</v>
      </c>
      <c r="H90" s="370" t="str">
        <f>S①!P80</f>
        <v>×</v>
      </c>
      <c r="K90" s="328" t="str">
        <f>S①!O85</f>
        <v>CQ3-1 を回答ください</v>
      </c>
      <c r="L90" s="328" t="str">
        <f>S①!P80</f>
        <v>×</v>
      </c>
      <c r="N90" s="303"/>
    </row>
    <row r="91" spans="1:14" ht="19.5">
      <c r="D91" s="409"/>
      <c r="F91" s="16"/>
      <c r="G91" s="327" t="str">
        <f>S①!O80</f>
        <v>CQ3 を回答ください</v>
      </c>
      <c r="H91" s="357"/>
      <c r="K91" s="337" t="str">
        <f>S①!O32</f>
        <v>CQ0  を回答ください</v>
      </c>
      <c r="L91" s="357"/>
      <c r="N91" s="303"/>
    </row>
    <row r="92" spans="1:14" ht="27.75">
      <c r="C92" s="624">
        <f>IF((B96)=1,1,0)</f>
        <v>1</v>
      </c>
      <c r="D92" s="408" t="s">
        <v>287</v>
      </c>
      <c r="E92" s="242"/>
      <c r="F92" s="359" t="s">
        <v>325</v>
      </c>
      <c r="G92" s="246"/>
      <c r="H92" s="378"/>
      <c r="I92" s="379"/>
      <c r="J92" s="379"/>
      <c r="K92" s="379"/>
      <c r="L92" s="378"/>
      <c r="M92" s="242"/>
      <c r="N92" s="303"/>
    </row>
    <row r="93" spans="1:14" ht="15.75" customHeight="1">
      <c r="D93" s="408"/>
      <c r="H93" s="357"/>
      <c r="L93" s="357"/>
      <c r="N93" s="303"/>
    </row>
    <row r="94" spans="1:14" ht="24">
      <c r="A94" s="2" t="str">
        <f>S①!$Q88</f>
        <v>DQ0</v>
      </c>
      <c r="D94" s="408"/>
      <c r="F94" s="413" t="str">
        <f>S①!N88</f>
        <v>DQ0</v>
      </c>
      <c r="G94" s="371" t="str">
        <f>S①!O88</f>
        <v>今回の申請で病児対応型の変更がありますか</v>
      </c>
      <c r="H94" s="357"/>
      <c r="L94" s="357"/>
      <c r="N94" s="303"/>
    </row>
    <row r="95" spans="1:14" ht="21.75" customHeight="1">
      <c r="A95" s="2" t="str">
        <f>S①!$BW88</f>
        <v>表示</v>
      </c>
      <c r="D95" s="408"/>
      <c r="F95" s="535" t="s">
        <v>601</v>
      </c>
      <c r="G95" s="372"/>
      <c r="H95" s="357"/>
      <c r="L95" s="357"/>
      <c r="N95" s="303"/>
    </row>
    <row r="96" spans="1:14" ht="19.5">
      <c r="A96" s="2" t="str">
        <f>S①!$P88</f>
        <v>回答待ち</v>
      </c>
      <c r="B96" s="615">
        <f>IF(A96="回答待ち",1,0)</f>
        <v>1</v>
      </c>
      <c r="D96" s="408"/>
      <c r="F96" s="369" t="str">
        <f>S①!N90</f>
        <v>▶　A</v>
      </c>
      <c r="G96" s="364" t="str">
        <f>S①!O90</f>
        <v>：　変更あり（新規事業開始・既存変更）</v>
      </c>
      <c r="H96" s="357"/>
      <c r="L96" s="357"/>
      <c r="N96" s="303"/>
    </row>
    <row r="97" spans="1:14" ht="19.5">
      <c r="D97" s="408"/>
      <c r="F97" s="369" t="str">
        <f>S①!N91</f>
        <v>▶　B</v>
      </c>
      <c r="G97" s="364" t="str">
        <f>S①!O91</f>
        <v>：　変更なし（又は該当なし）</v>
      </c>
      <c r="H97" s="357"/>
      <c r="L97" s="357"/>
      <c r="N97" s="303"/>
    </row>
    <row r="98" spans="1:14" ht="19.5">
      <c r="D98" s="408"/>
      <c r="F98" s="380"/>
      <c r="G98" s="328" t="str">
        <f>S①!O92</f>
        <v>DQ0 を回答ください</v>
      </c>
      <c r="H98" s="370" t="str">
        <f>S①!P92</f>
        <v>●</v>
      </c>
      <c r="L98" s="357"/>
      <c r="N98" s="303"/>
    </row>
    <row r="99" spans="1:14" ht="39">
      <c r="A99" s="2" t="str">
        <f>S①!$Q93</f>
        <v>DQ1</v>
      </c>
      <c r="D99" s="408"/>
      <c r="F99" s="413" t="str">
        <f>S①!N93</f>
        <v>DQ1</v>
      </c>
      <c r="G99" s="371" t="str">
        <f>S①!O93</f>
        <v>加算事業の追加ですか
既存加算事業の（設備等の）変更ですか</v>
      </c>
      <c r="H99" s="357"/>
      <c r="L99" s="357"/>
      <c r="N99" s="303"/>
    </row>
    <row r="100" spans="1:14" ht="21.75" customHeight="1">
      <c r="A100" s="2" t="str">
        <f>S①!$BW93</f>
        <v>非表示</v>
      </c>
      <c r="D100" s="408"/>
      <c r="F100" s="535" t="s">
        <v>601</v>
      </c>
      <c r="G100" s="372"/>
      <c r="H100" s="357"/>
      <c r="L100" s="357"/>
      <c r="N100" s="303"/>
    </row>
    <row r="101" spans="1:14" ht="19.5">
      <c r="A101" s="2" t="str">
        <f>S①!$P93</f>
        <v>該当なし</v>
      </c>
      <c r="B101" s="615">
        <f>IF(A101="回答待ち",1,0)</f>
        <v>0</v>
      </c>
      <c r="D101" s="408"/>
      <c r="F101" s="369" t="str">
        <f>S①!N95</f>
        <v>▶　A</v>
      </c>
      <c r="G101" s="372" t="str">
        <f>S①!O95</f>
        <v>：　新たに病児対応型を実施する</v>
      </c>
      <c r="H101" s="357"/>
      <c r="L101" s="357"/>
      <c r="N101" s="303"/>
    </row>
    <row r="102" spans="1:14" ht="19.5">
      <c r="D102" s="408"/>
      <c r="F102" s="369" t="str">
        <f>S①!N96</f>
        <v>▶　B</v>
      </c>
      <c r="G102" s="372" t="str">
        <f>S①!O96</f>
        <v>：　既存の病児対応型を変更する</v>
      </c>
      <c r="H102" s="357"/>
      <c r="L102" s="357"/>
      <c r="N102" s="303"/>
    </row>
    <row r="103" spans="1:14" ht="19.5">
      <c r="D103" s="408"/>
      <c r="F103" s="375"/>
      <c r="G103" s="328" t="str">
        <f>S①!O97</f>
        <v>DQ1 を回答ください</v>
      </c>
      <c r="H103" s="370" t="str">
        <f>S①!P97</f>
        <v>×</v>
      </c>
      <c r="L103" s="357"/>
      <c r="N103" s="303"/>
    </row>
    <row r="104" spans="1:14" ht="39">
      <c r="A104" s="2" t="str">
        <f>S①!$Q98</f>
        <v>DQ1-1</v>
      </c>
      <c r="C104" s="2" t="str">
        <f>S①!$Q115</f>
        <v>DQ1-4</v>
      </c>
      <c r="D104" s="408"/>
      <c r="F104" s="413" t="str">
        <f>S①!N98</f>
        <v>DQ1-1</v>
      </c>
      <c r="G104" s="371" t="str">
        <f>S①!O98</f>
        <v>病児保育室の設置を予定される室の現状用途
についてご回答ください</v>
      </c>
      <c r="H104" s="357"/>
      <c r="J104" s="413" t="str">
        <f>S①!N115</f>
        <v>DQ1-4</v>
      </c>
      <c r="K104" s="371" t="str">
        <f>S①!O115</f>
        <v>病児保育室の設置を予定される室の現状用途
についてご回答ください</v>
      </c>
      <c r="L104" s="357"/>
      <c r="N104" s="303"/>
    </row>
    <row r="105" spans="1:14" ht="21.75" customHeight="1">
      <c r="A105" s="2" t="str">
        <f>S①!$BW98</f>
        <v>非表示</v>
      </c>
      <c r="C105" s="2" t="str">
        <f>S①!$BW115</f>
        <v>非表示</v>
      </c>
      <c r="D105" s="408"/>
      <c r="F105" s="535" t="s">
        <v>601</v>
      </c>
      <c r="G105" s="350"/>
      <c r="H105" s="357"/>
      <c r="J105" s="535" t="s">
        <v>601</v>
      </c>
      <c r="K105" s="350"/>
      <c r="L105" s="357"/>
      <c r="N105" s="303"/>
    </row>
    <row r="106" spans="1:14" ht="19.5">
      <c r="A106" s="2" t="str">
        <f>S①!$P98</f>
        <v>該当なし</v>
      </c>
      <c r="B106" s="615">
        <f>IF(A106="回答待ち",1,0)</f>
        <v>0</v>
      </c>
      <c r="C106" s="2" t="str">
        <f>S①!$P115</f>
        <v>該当なし</v>
      </c>
      <c r="D106" s="408"/>
      <c r="F106" s="369" t="str">
        <f>S①!N100</f>
        <v>▶　A</v>
      </c>
      <c r="G106" s="350" t="str">
        <f>S①!O100</f>
        <v>：　保育に供する室</v>
      </c>
      <c r="H106" s="357"/>
      <c r="J106" s="369" t="str">
        <f>S①!N117</f>
        <v>▶　A</v>
      </c>
      <c r="K106" s="381" t="str">
        <f>S①!O117</f>
        <v>：　保育に供する室</v>
      </c>
      <c r="L106" s="357"/>
      <c r="N106" s="303"/>
    </row>
    <row r="107" spans="1:14" ht="19.5">
      <c r="B107" s="615">
        <f>IF(C106="回答待ち",1,0)</f>
        <v>0</v>
      </c>
      <c r="D107" s="408"/>
      <c r="F107" s="369" t="str">
        <f>S①!N101</f>
        <v>▶　B</v>
      </c>
      <c r="G107" s="350" t="str">
        <f>S①!O101</f>
        <v>：　保育に供する室以外の居室</v>
      </c>
      <c r="H107" s="357"/>
      <c r="J107" s="369" t="str">
        <f>S①!N118</f>
        <v>▶　B</v>
      </c>
      <c r="K107" s="381" t="str">
        <f>S①!O118</f>
        <v>：　保育に供する室以外の居室</v>
      </c>
      <c r="L107" s="357"/>
      <c r="N107" s="303"/>
    </row>
    <row r="108" spans="1:14" ht="19.5">
      <c r="D108" s="408"/>
      <c r="F108" s="369" t="str">
        <f>S①!N102</f>
        <v>▶　C</v>
      </c>
      <c r="G108" s="350" t="str">
        <f>S①!O102</f>
        <v>：　上記以外（非居室）</v>
      </c>
      <c r="H108" s="357"/>
      <c r="J108" s="369" t="str">
        <f>S①!N119</f>
        <v>▶　C</v>
      </c>
      <c r="K108" s="381" t="str">
        <f>S①!O119</f>
        <v>：　上記以外（非居室）</v>
      </c>
      <c r="L108" s="357"/>
      <c r="N108" s="303"/>
    </row>
    <row r="109" spans="1:14" ht="19.5">
      <c r="D109" s="408"/>
      <c r="F109" s="375"/>
      <c r="G109" s="328" t="str">
        <f>S①!O103</f>
        <v>DQ1-1 を回答ください</v>
      </c>
      <c r="H109" s="370" t="str">
        <f>S①!P103</f>
        <v>×</v>
      </c>
      <c r="J109" s="375"/>
      <c r="K109" s="328" t="str">
        <f>S①!$O120</f>
        <v>DQ1-4 を回答ください</v>
      </c>
      <c r="L109" s="370" t="str">
        <f>S①!$P120</f>
        <v>×</v>
      </c>
      <c r="N109" s="303"/>
    </row>
    <row r="110" spans="1:14" ht="24">
      <c r="A110" s="2" t="str">
        <f>S①!$Q104</f>
        <v>DQ1-2</v>
      </c>
      <c r="C110" s="2" t="str">
        <f>S①!$Q121</f>
        <v>DQ1-5</v>
      </c>
      <c r="D110" s="408"/>
      <c r="F110" s="413" t="str">
        <f>S①!N104</f>
        <v>DQ1-2</v>
      </c>
      <c r="G110" s="371" t="str">
        <f>S①!O104</f>
        <v>病児保育室はどの階ですか</v>
      </c>
      <c r="H110" s="357"/>
      <c r="J110" s="413" t="str">
        <f>S①!N121</f>
        <v>DQ1-5</v>
      </c>
      <c r="K110" s="375" t="str">
        <f>S①!O121</f>
        <v>病児保育室はどの階ですか</v>
      </c>
      <c r="L110" s="357"/>
      <c r="N110" s="303"/>
    </row>
    <row r="111" spans="1:14" ht="21.75" customHeight="1">
      <c r="A111" s="2" t="str">
        <f>S①!$BW104</f>
        <v>非表示</v>
      </c>
      <c r="C111" s="2" t="str">
        <f>S①!$BW121</f>
        <v>非表示</v>
      </c>
      <c r="D111" s="408"/>
      <c r="F111" s="535" t="s">
        <v>601</v>
      </c>
      <c r="G111" s="350"/>
      <c r="H111" s="357"/>
      <c r="J111" s="535" t="s">
        <v>601</v>
      </c>
      <c r="K111" s="350"/>
      <c r="L111" s="357"/>
      <c r="N111" s="303"/>
    </row>
    <row r="112" spans="1:14" ht="19.5">
      <c r="A112" s="2" t="str">
        <f>S①!$P104</f>
        <v>該当なし</v>
      </c>
      <c r="B112" s="615">
        <f>IF(A112="回答待ち",1,0)</f>
        <v>0</v>
      </c>
      <c r="C112" s="2" t="str">
        <f>S①!$P121</f>
        <v>該当なし</v>
      </c>
      <c r="D112" s="408"/>
      <c r="F112" s="369" t="str">
        <f>S①!N106</f>
        <v>▶　A</v>
      </c>
      <c r="G112" s="350" t="str">
        <f>S①!O106</f>
        <v>：　他の保育室と同じ階</v>
      </c>
      <c r="H112" s="357"/>
      <c r="J112" s="369" t="str">
        <f>S①!N123</f>
        <v>▶　A</v>
      </c>
      <c r="K112" s="381" t="str">
        <f>S①!O123</f>
        <v>：　他の保育室と同じ階</v>
      </c>
      <c r="L112" s="357"/>
      <c r="N112" s="303"/>
    </row>
    <row r="113" spans="1:14" ht="19.5">
      <c r="B113" s="615">
        <f>IF(C112="回答待ち",1,0)</f>
        <v>0</v>
      </c>
      <c r="D113" s="408"/>
      <c r="F113" s="369" t="str">
        <f>S①!N107</f>
        <v>▶　B</v>
      </c>
      <c r="G113" s="350" t="str">
        <f>S①!O107</f>
        <v>：　他の保育室より上の階</v>
      </c>
      <c r="H113" s="357"/>
      <c r="J113" s="369" t="str">
        <f>S①!N124</f>
        <v>▶　B</v>
      </c>
      <c r="K113" s="381" t="str">
        <f>S①!O124</f>
        <v>：　他の保育室より上の階</v>
      </c>
      <c r="L113" s="357"/>
      <c r="N113" s="303"/>
    </row>
    <row r="114" spans="1:14" ht="19.5">
      <c r="D114" s="408"/>
      <c r="F114" s="369" t="str">
        <f>S①!N108</f>
        <v>▶　C</v>
      </c>
      <c r="G114" s="350" t="str">
        <f>S①!O108</f>
        <v>：　他の保育室より下の階</v>
      </c>
      <c r="H114" s="357"/>
      <c r="J114" s="369" t="str">
        <f>S①!N125</f>
        <v>▶　C</v>
      </c>
      <c r="K114" s="381" t="str">
        <f>S①!O125</f>
        <v>：　他の保育室より下の階</v>
      </c>
      <c r="L114" s="357"/>
      <c r="N114" s="303"/>
    </row>
    <row r="115" spans="1:14" ht="19.5">
      <c r="D115" s="408"/>
      <c r="F115" s="375"/>
      <c r="G115" s="328" t="str">
        <f>S①!O109</f>
        <v>DQ1-2 を回答ください</v>
      </c>
      <c r="H115" s="370" t="str">
        <f>S①!P109</f>
        <v>×</v>
      </c>
      <c r="J115" s="375"/>
      <c r="K115" s="328" t="str">
        <f>S①!$O126</f>
        <v>DQ1-5 を回答ください</v>
      </c>
      <c r="L115" s="370" t="str">
        <f>S①!$P126</f>
        <v>×</v>
      </c>
      <c r="N115" s="303"/>
    </row>
    <row r="116" spans="1:14" ht="24">
      <c r="A116" s="2" t="str">
        <f>S①!$Q110</f>
        <v>DQ1-3</v>
      </c>
      <c r="C116" s="2" t="str">
        <f>S①!$Q127</f>
        <v>DQ1-6</v>
      </c>
      <c r="D116" s="408"/>
      <c r="F116" s="413" t="str">
        <f>S①!N110</f>
        <v>DQ1-3</v>
      </c>
      <c r="G116" s="375" t="str">
        <f>S①!O110</f>
        <v>病児保育室の1室あたりの定員数は何名ですか</v>
      </c>
      <c r="H116" s="357"/>
      <c r="J116" s="413" t="str">
        <f>S①!N127</f>
        <v>DQ1-6</v>
      </c>
      <c r="K116" s="375" t="str">
        <f>S①!O127</f>
        <v>病児保育室の1室あたりの定員数は何名ですか</v>
      </c>
      <c r="L116" s="357"/>
      <c r="N116" s="303"/>
    </row>
    <row r="117" spans="1:14" ht="21.75" customHeight="1">
      <c r="A117" s="2" t="str">
        <f>S①!$BW110</f>
        <v>非表示</v>
      </c>
      <c r="C117" s="2" t="str">
        <f>S①!$BW127</f>
        <v>非表示</v>
      </c>
      <c r="D117" s="408"/>
      <c r="F117" s="535" t="s">
        <v>601</v>
      </c>
      <c r="G117" s="350"/>
      <c r="H117" s="357"/>
      <c r="J117" s="535" t="s">
        <v>601</v>
      </c>
      <c r="K117" s="350"/>
      <c r="L117" s="357"/>
      <c r="N117" s="303"/>
    </row>
    <row r="118" spans="1:14" ht="19.5">
      <c r="A118" s="2" t="str">
        <f>S①!$P110</f>
        <v>該当なし</v>
      </c>
      <c r="B118" s="615">
        <f>IF(A118="回答待ち",1,0)</f>
        <v>0</v>
      </c>
      <c r="C118" s="2" t="str">
        <f>S①!$P127</f>
        <v>該当なし</v>
      </c>
      <c r="D118" s="408"/>
      <c r="F118" s="369" t="str">
        <f>S①!N112</f>
        <v>▶　A</v>
      </c>
      <c r="G118" s="350" t="str">
        <f>S①!O112</f>
        <v>：　1名</v>
      </c>
      <c r="H118" s="357"/>
      <c r="J118" s="369" t="str">
        <f>S①!N129</f>
        <v>▶　A</v>
      </c>
      <c r="K118" s="381" t="str">
        <f>S①!O129</f>
        <v>：　1名定員だったが、定員を増やし、2名以上定員となる</v>
      </c>
      <c r="L118" s="357"/>
      <c r="N118" s="303"/>
    </row>
    <row r="119" spans="1:14" ht="19.5">
      <c r="B119" s="615">
        <f>IF(C118="回答待ち",1,0)</f>
        <v>0</v>
      </c>
      <c r="D119" s="408"/>
      <c r="F119" s="369" t="str">
        <f>S①!N113</f>
        <v>▶　B</v>
      </c>
      <c r="G119" s="350" t="str">
        <f>S①!O113</f>
        <v>：　2名以上</v>
      </c>
      <c r="H119" s="357"/>
      <c r="J119" s="369" t="str">
        <f>S①!N130</f>
        <v>▶　B</v>
      </c>
      <c r="K119" s="381" t="str">
        <f>S①!O130</f>
        <v>：　2名以上の定員だったが、さらに定員を増やす</v>
      </c>
      <c r="L119" s="357"/>
      <c r="N119" s="303"/>
    </row>
    <row r="120" spans="1:14" ht="19.5">
      <c r="D120" s="408"/>
      <c r="F120" s="377"/>
      <c r="G120" s="328" t="str">
        <f>S①!$O114</f>
        <v>DQ1-3 を回答ください</v>
      </c>
      <c r="H120" s="370" t="str">
        <f>S①!$P114</f>
        <v>×</v>
      </c>
      <c r="J120" s="369" t="str">
        <f>S①!N131</f>
        <v>▶　C</v>
      </c>
      <c r="K120" s="381" t="str">
        <f>S①!O131</f>
        <v>：　定員は１名とする</v>
      </c>
      <c r="L120" s="357"/>
      <c r="N120" s="303"/>
    </row>
    <row r="121" spans="1:14" ht="19.5">
      <c r="D121" s="408"/>
      <c r="H121" s="357"/>
      <c r="J121" s="369" t="str">
        <f>S①!N132</f>
        <v>▶　D</v>
      </c>
      <c r="K121" s="381" t="str">
        <f>S①!O132</f>
        <v>：　定員の変更はない</v>
      </c>
      <c r="L121" s="357"/>
      <c r="N121" s="303"/>
    </row>
    <row r="122" spans="1:14" ht="19.5">
      <c r="D122" s="408"/>
      <c r="H122" s="357"/>
      <c r="J122" s="16"/>
      <c r="K122" s="328" t="str">
        <f>S①!$O133</f>
        <v>DQ1-6 を回答ください</v>
      </c>
      <c r="L122" s="370" t="str">
        <f>S①!$P133</f>
        <v>×</v>
      </c>
      <c r="N122" s="303"/>
    </row>
    <row r="123" spans="1:14" ht="19.5">
      <c r="D123" s="408"/>
      <c r="H123" s="357"/>
      <c r="J123" s="9"/>
      <c r="K123" s="337" t="str">
        <f>S①!O87</f>
        <v>DQ0  を回答ください</v>
      </c>
      <c r="L123" s="357"/>
      <c r="N123" s="303"/>
    </row>
    <row r="124" spans="1:14" ht="27.75">
      <c r="C124" s="624">
        <f>IF((B128)=1,1,0)</f>
        <v>1</v>
      </c>
      <c r="D124" s="410" t="s">
        <v>288</v>
      </c>
      <c r="E124" s="242"/>
      <c r="F124" s="359" t="s">
        <v>333</v>
      </c>
      <c r="G124" s="246"/>
      <c r="H124" s="378"/>
      <c r="I124" s="379"/>
      <c r="J124" s="379"/>
      <c r="K124" s="379"/>
      <c r="L124" s="378"/>
      <c r="M124" s="242"/>
      <c r="N124" s="303"/>
    </row>
    <row r="125" spans="1:14" ht="15.75" customHeight="1">
      <c r="D125" s="408"/>
      <c r="H125" s="357"/>
      <c r="L125" s="357"/>
      <c r="N125" s="303"/>
    </row>
    <row r="126" spans="1:14" ht="24">
      <c r="A126" s="2" t="str">
        <f>S①!$Q136</f>
        <v>EQ0</v>
      </c>
      <c r="D126" s="408"/>
      <c r="F126" s="413" t="str">
        <f>S①!N136</f>
        <v>EQ0</v>
      </c>
      <c r="G126" s="371" t="str">
        <f>S①!O136</f>
        <v>今回の申請で病後児対応型の変更がありますか</v>
      </c>
      <c r="H126" s="357"/>
      <c r="L126" s="357"/>
      <c r="N126" s="303"/>
    </row>
    <row r="127" spans="1:14" ht="21.75" customHeight="1">
      <c r="A127" s="2" t="str">
        <f>S①!$BW136</f>
        <v>表示</v>
      </c>
      <c r="D127" s="408"/>
      <c r="F127" s="535" t="s">
        <v>601</v>
      </c>
      <c r="G127" s="372"/>
      <c r="H127" s="357"/>
      <c r="L127" s="357"/>
      <c r="N127" s="303"/>
    </row>
    <row r="128" spans="1:14" ht="19.5">
      <c r="A128" s="2" t="str">
        <f>S①!$P136</f>
        <v>回答待ち</v>
      </c>
      <c r="B128" s="615">
        <f>IF(A128="回答待ち",1,0)</f>
        <v>1</v>
      </c>
      <c r="D128" s="408"/>
      <c r="F128" s="369" t="str">
        <f>S①!N138</f>
        <v>▶　A</v>
      </c>
      <c r="G128" s="364" t="str">
        <f>S①!O138</f>
        <v>：　変更あり</v>
      </c>
      <c r="H128" s="357"/>
      <c r="L128" s="357"/>
      <c r="N128" s="303"/>
    </row>
    <row r="129" spans="1:14" ht="19.5">
      <c r="D129" s="408"/>
      <c r="F129" s="369" t="str">
        <f>S①!N139</f>
        <v>▶　B</v>
      </c>
      <c r="G129" s="364" t="str">
        <f>S①!O139</f>
        <v>：　変更なし（又は該当なし）</v>
      </c>
      <c r="H129" s="357"/>
      <c r="L129" s="357"/>
      <c r="N129" s="303"/>
    </row>
    <row r="130" spans="1:14" ht="19.5">
      <c r="D130" s="408"/>
      <c r="F130" s="373"/>
      <c r="G130" s="328" t="str">
        <f>S①!$O140</f>
        <v>EQ0 を回答ください</v>
      </c>
      <c r="H130" s="370" t="str">
        <f>S①!$P140</f>
        <v>●</v>
      </c>
      <c r="L130" s="357"/>
      <c r="N130" s="303"/>
    </row>
    <row r="131" spans="1:14" ht="39">
      <c r="A131" s="2" t="str">
        <f>S①!$Q141</f>
        <v>EQ1</v>
      </c>
      <c r="D131" s="408"/>
      <c r="F131" s="413" t="str">
        <f>S①!N141</f>
        <v>EQ1</v>
      </c>
      <c r="G131" s="371" t="str">
        <f>S①!O141</f>
        <v>加算事業の追加ですか　既存加算事業（設備等）
の変更ですか</v>
      </c>
      <c r="H131" s="357"/>
      <c r="L131" s="357"/>
      <c r="N131" s="303"/>
    </row>
    <row r="132" spans="1:14" ht="21.75" customHeight="1">
      <c r="A132" s="2" t="str">
        <f>S①!$BW141</f>
        <v>非表示</v>
      </c>
      <c r="D132" s="408"/>
      <c r="F132" s="535" t="s">
        <v>601</v>
      </c>
      <c r="G132" s="372"/>
      <c r="H132" s="357"/>
      <c r="L132" s="357"/>
      <c r="N132" s="303"/>
    </row>
    <row r="133" spans="1:14" ht="19.5">
      <c r="A133" s="2" t="str">
        <f>S①!$P141</f>
        <v>該当なし</v>
      </c>
      <c r="B133" s="615">
        <f>IF(A133="回答待ち",1,0)</f>
        <v>0</v>
      </c>
      <c r="D133" s="408"/>
      <c r="F133" s="369" t="str">
        <f>S①!N143</f>
        <v>▶　A</v>
      </c>
      <c r="G133" s="372" t="str">
        <f>S①!O143</f>
        <v>：　新たに病後児対応型を実施する</v>
      </c>
      <c r="H133" s="357"/>
      <c r="L133" s="357"/>
      <c r="N133" s="303"/>
    </row>
    <row r="134" spans="1:14" ht="19.5">
      <c r="D134" s="408"/>
      <c r="F134" s="369" t="str">
        <f>S①!N144</f>
        <v>▶　B</v>
      </c>
      <c r="G134" s="372" t="str">
        <f>S①!O144</f>
        <v>：　既存の病後児対応型を変更する</v>
      </c>
      <c r="H134" s="357"/>
      <c r="L134" s="357"/>
      <c r="N134" s="303"/>
    </row>
    <row r="135" spans="1:14" ht="19.5">
      <c r="D135" s="408"/>
      <c r="F135" s="373"/>
      <c r="G135" s="328" t="str">
        <f>S①!$O145</f>
        <v>EQ1 を回答ください</v>
      </c>
      <c r="H135" s="370" t="str">
        <f>S①!$P145</f>
        <v>×</v>
      </c>
      <c r="L135" s="357"/>
      <c r="N135" s="303"/>
    </row>
    <row r="136" spans="1:14" ht="39">
      <c r="A136" s="2" t="str">
        <f>S①!$Q146</f>
        <v>EQ1-1</v>
      </c>
      <c r="C136" s="2" t="str">
        <f>S①!$Q163</f>
        <v>EQ1-4</v>
      </c>
      <c r="D136" s="408"/>
      <c r="F136" s="413" t="str">
        <f>S①!N146</f>
        <v>EQ1-1</v>
      </c>
      <c r="G136" s="371" t="str">
        <f>S①!O146</f>
        <v>病後児保育室の設置を予定される室の現状用途
についてご回答ください</v>
      </c>
      <c r="H136" s="357"/>
      <c r="J136" s="413" t="str">
        <f>S①!N163</f>
        <v>EQ1-4</v>
      </c>
      <c r="K136" s="371" t="str">
        <f>S①!O163</f>
        <v>病後児保育室の設置を予定される室の現状用途
についてご回答ください</v>
      </c>
      <c r="L136" s="357"/>
      <c r="N136" s="303"/>
    </row>
    <row r="137" spans="1:14" ht="21.75" customHeight="1">
      <c r="A137" s="2" t="str">
        <f>S①!$BW146</f>
        <v>非表示</v>
      </c>
      <c r="C137" s="2" t="str">
        <f>S①!$BW163</f>
        <v>非表示</v>
      </c>
      <c r="D137" s="408"/>
      <c r="F137" s="535" t="s">
        <v>601</v>
      </c>
      <c r="G137" s="372"/>
      <c r="H137" s="357"/>
      <c r="J137" s="535" t="s">
        <v>601</v>
      </c>
      <c r="K137" s="372"/>
      <c r="L137" s="357"/>
      <c r="N137" s="303"/>
    </row>
    <row r="138" spans="1:14" ht="19.5">
      <c r="A138" s="2" t="str">
        <f>S①!$P146</f>
        <v>該当なし</v>
      </c>
      <c r="B138" s="615">
        <f>IF(A138="回答待ち",1,0)</f>
        <v>0</v>
      </c>
      <c r="C138" s="2" t="str">
        <f>S①!$P163</f>
        <v>該当なし</v>
      </c>
      <c r="D138" s="408"/>
      <c r="F138" s="369" t="str">
        <f>S①!N148</f>
        <v>▶　A</v>
      </c>
      <c r="G138" s="372" t="str">
        <f>S①!O148</f>
        <v>：　保育に供する室</v>
      </c>
      <c r="H138" s="357"/>
      <c r="J138" s="369" t="str">
        <f>S①!N165</f>
        <v>▶　A</v>
      </c>
      <c r="K138" s="372" t="str">
        <f>S①!O165</f>
        <v>：　保育に供する居室</v>
      </c>
      <c r="L138" s="357"/>
      <c r="N138" s="303"/>
    </row>
    <row r="139" spans="1:14" ht="19.5">
      <c r="B139" s="615">
        <f>IF(C138="回答待ち",1,0)</f>
        <v>0</v>
      </c>
      <c r="D139" s="408"/>
      <c r="F139" s="369" t="str">
        <f>S①!N149</f>
        <v>▶　B</v>
      </c>
      <c r="G139" s="372" t="str">
        <f>S①!O149</f>
        <v>：　保育に供する室以外の居室</v>
      </c>
      <c r="H139" s="357"/>
      <c r="J139" s="369" t="str">
        <f>S①!N166</f>
        <v>▶　B</v>
      </c>
      <c r="K139" s="372" t="str">
        <f>S①!O166</f>
        <v>：　保育に供する室以外の居室</v>
      </c>
      <c r="L139" s="357"/>
      <c r="N139" s="303"/>
    </row>
    <row r="140" spans="1:14" ht="19.5">
      <c r="D140" s="408"/>
      <c r="F140" s="369" t="str">
        <f>S①!N150</f>
        <v>▶　C</v>
      </c>
      <c r="G140" s="372" t="str">
        <f>S①!O150</f>
        <v>：　上記以外（非居室）</v>
      </c>
      <c r="H140" s="357"/>
      <c r="J140" s="369" t="str">
        <f>S①!N167</f>
        <v>▶　C</v>
      </c>
      <c r="K140" s="372" t="str">
        <f>S①!O167</f>
        <v>：　上記以外（非居室）</v>
      </c>
      <c r="L140" s="357"/>
      <c r="N140" s="303"/>
    </row>
    <row r="141" spans="1:14" ht="19.5">
      <c r="D141" s="408"/>
      <c r="F141" s="373"/>
      <c r="G141" s="328" t="str">
        <f>S①!$O151</f>
        <v>EQ1-1 を回答ください</v>
      </c>
      <c r="H141" s="370" t="str">
        <f>S①!$P151</f>
        <v>×</v>
      </c>
      <c r="J141" s="373"/>
      <c r="K141" s="328" t="str">
        <f>S①!$O168</f>
        <v>EQ1-4 を回答ください</v>
      </c>
      <c r="L141" s="370" t="str">
        <f>S①!$P168</f>
        <v>×</v>
      </c>
      <c r="N141" s="303"/>
    </row>
    <row r="142" spans="1:14" ht="24">
      <c r="A142" s="2" t="str">
        <f>S①!$Q152</f>
        <v>EQ1-2</v>
      </c>
      <c r="C142" s="2" t="str">
        <f>S①!$Q169</f>
        <v>EQ1-5</v>
      </c>
      <c r="D142" s="408"/>
      <c r="F142" s="413" t="str">
        <f>S①!N152</f>
        <v>EQ1-2</v>
      </c>
      <c r="G142" s="371" t="str">
        <f>S①!O152</f>
        <v>病後児保育室はどの階ですか</v>
      </c>
      <c r="H142" s="357"/>
      <c r="J142" s="413" t="str">
        <f>S①!N169</f>
        <v>EQ1-5</v>
      </c>
      <c r="K142" s="371" t="str">
        <f>S①!O169</f>
        <v>病後児保育室はどの階ですか</v>
      </c>
      <c r="L142" s="357"/>
      <c r="N142" s="303"/>
    </row>
    <row r="143" spans="1:14" ht="21.75" customHeight="1">
      <c r="A143" s="2" t="str">
        <f>S①!$BW152</f>
        <v>非表示</v>
      </c>
      <c r="C143" s="2" t="str">
        <f>S①!$BW169</f>
        <v>非表示</v>
      </c>
      <c r="D143" s="408"/>
      <c r="F143" s="535" t="s">
        <v>601</v>
      </c>
      <c r="G143" s="372"/>
      <c r="H143" s="357"/>
      <c r="J143" s="535" t="s">
        <v>601</v>
      </c>
      <c r="K143" s="372"/>
      <c r="L143" s="357"/>
      <c r="N143" s="303"/>
    </row>
    <row r="144" spans="1:14" ht="19.5">
      <c r="A144" s="2" t="str">
        <f>S①!$P152</f>
        <v>該当なし</v>
      </c>
      <c r="B144" s="615">
        <f>IF(A144="回答待ち",1,0)</f>
        <v>0</v>
      </c>
      <c r="C144" s="2" t="str">
        <f>S①!$P169</f>
        <v>該当なし</v>
      </c>
      <c r="D144" s="408"/>
      <c r="F144" s="369" t="str">
        <f>S①!N154</f>
        <v>▶　A</v>
      </c>
      <c r="G144" s="372" t="str">
        <f>S①!O154</f>
        <v>：　他の保育室と同じ階</v>
      </c>
      <c r="H144" s="357"/>
      <c r="J144" s="369" t="str">
        <f>S①!N171</f>
        <v>▶　A</v>
      </c>
      <c r="K144" s="372" t="str">
        <f>S①!O171</f>
        <v>：　他の保育室と同じ階</v>
      </c>
      <c r="L144" s="357"/>
      <c r="N144" s="303"/>
    </row>
    <row r="145" spans="1:14" ht="19.5">
      <c r="B145" s="615">
        <f>IF(C144="回答待ち",1,0)</f>
        <v>0</v>
      </c>
      <c r="D145" s="408"/>
      <c r="F145" s="369" t="str">
        <f>S①!N155</f>
        <v>▶　B</v>
      </c>
      <c r="G145" s="372" t="str">
        <f>S①!O155</f>
        <v>：　他の保育室より上の階</v>
      </c>
      <c r="H145" s="357"/>
      <c r="J145" s="369" t="str">
        <f>S①!N172</f>
        <v>▶　B</v>
      </c>
      <c r="K145" s="372" t="str">
        <f>S①!O172</f>
        <v>：　他の保育室より上の階</v>
      </c>
      <c r="L145" s="357"/>
      <c r="N145" s="303"/>
    </row>
    <row r="146" spans="1:14" ht="19.5">
      <c r="D146" s="408"/>
      <c r="F146" s="369" t="str">
        <f>S①!N156</f>
        <v>▶　C</v>
      </c>
      <c r="G146" s="372" t="str">
        <f>S①!O156</f>
        <v>：　他の保育室より下の階</v>
      </c>
      <c r="H146" s="357"/>
      <c r="J146" s="369" t="str">
        <f>S①!N173</f>
        <v>▶　C</v>
      </c>
      <c r="K146" s="372" t="str">
        <f>S①!O173</f>
        <v>：　他の保育室より下の階</v>
      </c>
      <c r="L146" s="357"/>
      <c r="N146" s="303"/>
    </row>
    <row r="147" spans="1:14" ht="19.5">
      <c r="D147" s="408"/>
      <c r="F147" s="373"/>
      <c r="G147" s="328" t="str">
        <f>S①!$O157</f>
        <v>EQ1-2 を回答ください</v>
      </c>
      <c r="H147" s="370" t="str">
        <f>S①!$P157</f>
        <v>×</v>
      </c>
      <c r="J147" s="373"/>
      <c r="K147" s="328" t="str">
        <f>S①!$O174</f>
        <v>EQ1-5 を回答ください</v>
      </c>
      <c r="L147" s="370" t="str">
        <f>S①!$P174</f>
        <v>×</v>
      </c>
      <c r="N147" s="303"/>
    </row>
    <row r="148" spans="1:14" ht="24">
      <c r="A148" s="2" t="str">
        <f>S①!$Q158</f>
        <v>EQ1-3</v>
      </c>
      <c r="C148" s="2" t="str">
        <f>S①!$Q175</f>
        <v>EQ1-6</v>
      </c>
      <c r="D148" s="408"/>
      <c r="F148" s="413" t="str">
        <f>S①!N158</f>
        <v>EQ1-3</v>
      </c>
      <c r="G148" s="371" t="str">
        <f>S①!O158</f>
        <v>病後児保育室の1室あたりの定員数は何名ですか</v>
      </c>
      <c r="H148" s="357"/>
      <c r="J148" s="413" t="str">
        <f>S①!N175</f>
        <v>EQ1-6</v>
      </c>
      <c r="K148" s="371" t="str">
        <f>S①!O175</f>
        <v>病後児保育室の1室あたりの定員数は何名ですか</v>
      </c>
      <c r="L148" s="357"/>
      <c r="N148" s="303"/>
    </row>
    <row r="149" spans="1:14" ht="21.75" customHeight="1">
      <c r="A149" s="2" t="str">
        <f>S①!$BW158</f>
        <v>非表示</v>
      </c>
      <c r="C149" s="2" t="str">
        <f>S①!$BW175</f>
        <v>非表示</v>
      </c>
      <c r="D149" s="408"/>
      <c r="F149" s="535" t="s">
        <v>601</v>
      </c>
      <c r="G149" s="372"/>
      <c r="H149" s="357"/>
      <c r="J149" s="535" t="s">
        <v>601</v>
      </c>
      <c r="K149" s="372"/>
      <c r="L149" s="357"/>
      <c r="N149" s="303"/>
    </row>
    <row r="150" spans="1:14" ht="19.5">
      <c r="A150" s="2" t="str">
        <f>S①!$P158</f>
        <v>該当なし</v>
      </c>
      <c r="B150" s="615">
        <f>IF(A150="回答待ち",1,0)</f>
        <v>0</v>
      </c>
      <c r="C150" s="2" t="str">
        <f>S①!$P175</f>
        <v>該当なし</v>
      </c>
      <c r="D150" s="408"/>
      <c r="F150" s="369" t="str">
        <f>S①!N160</f>
        <v>▶　A</v>
      </c>
      <c r="G150" s="372" t="str">
        <f>S①!O160</f>
        <v>：　1名</v>
      </c>
      <c r="H150" s="357"/>
      <c r="J150" s="369" t="str">
        <f>S①!N177</f>
        <v>▶　A</v>
      </c>
      <c r="K150" s="372" t="str">
        <f>S①!O177</f>
        <v>：　1名定員だったが、定員を増やし、2名定員となる</v>
      </c>
      <c r="L150" s="357"/>
      <c r="N150" s="303"/>
    </row>
    <row r="151" spans="1:14" ht="19.5">
      <c r="B151" s="615">
        <f>IF(C150="回答待ち",1,0)</f>
        <v>0</v>
      </c>
      <c r="D151" s="408"/>
      <c r="F151" s="369" t="str">
        <f>S①!N161</f>
        <v>▶　B</v>
      </c>
      <c r="G151" s="372" t="str">
        <f>S①!O161</f>
        <v>：　2名以上</v>
      </c>
      <c r="H151" s="357"/>
      <c r="J151" s="369" t="str">
        <f>S①!N178</f>
        <v>▶　B</v>
      </c>
      <c r="K151" s="372" t="str">
        <f>S①!O178</f>
        <v>：　2名以上の定員だったが、さらに定員を増やす</v>
      </c>
      <c r="L151" s="357"/>
      <c r="N151" s="303"/>
    </row>
    <row r="152" spans="1:14" ht="19.5">
      <c r="D152" s="408"/>
      <c r="G152" s="328" t="str">
        <f>S①!$O162</f>
        <v>EQ1-3 を回答ください</v>
      </c>
      <c r="H152" s="370" t="str">
        <f>S①!$P162</f>
        <v>×</v>
      </c>
      <c r="J152" s="369" t="str">
        <f>S①!N179</f>
        <v>▶　C</v>
      </c>
      <c r="K152" s="372" t="str">
        <f>S①!O179</f>
        <v>：　定員は１名とする</v>
      </c>
      <c r="L152" s="357"/>
      <c r="N152" s="303"/>
    </row>
    <row r="153" spans="1:14" ht="19.5">
      <c r="D153" s="408"/>
      <c r="H153" s="357"/>
      <c r="J153" s="369" t="str">
        <f>S①!N180</f>
        <v>▶　D</v>
      </c>
      <c r="K153" s="372" t="str">
        <f>S①!O180</f>
        <v>：　定員の変更はない</v>
      </c>
      <c r="L153" s="357"/>
      <c r="N153" s="303"/>
    </row>
    <row r="154" spans="1:14" ht="19.5">
      <c r="D154" s="408"/>
      <c r="H154" s="357"/>
      <c r="J154" s="382"/>
      <c r="K154" s="328" t="str">
        <f>S①!$O181</f>
        <v>EQ1-6 を回答ください</v>
      </c>
      <c r="L154" s="370" t="str">
        <f>S①!$P181</f>
        <v>×</v>
      </c>
      <c r="N154" s="303"/>
    </row>
    <row r="155" spans="1:14" ht="19.5">
      <c r="D155" s="408"/>
      <c r="H155" s="357"/>
      <c r="K155" s="337" t="str">
        <f>S①!O135</f>
        <v>EQ0  を回答ください</v>
      </c>
      <c r="L155" s="357"/>
      <c r="N155" s="303"/>
    </row>
    <row r="156" spans="1:14" ht="27.75">
      <c r="C156" s="624">
        <f>IF((B160)=1,1,0)</f>
        <v>1</v>
      </c>
      <c r="D156" s="410" t="s">
        <v>289</v>
      </c>
      <c r="E156" s="242"/>
      <c r="F156" s="359" t="s">
        <v>334</v>
      </c>
      <c r="G156" s="246"/>
      <c r="H156" s="378"/>
      <c r="I156" s="379"/>
      <c r="J156" s="379"/>
      <c r="K156" s="379"/>
      <c r="L156" s="378"/>
      <c r="M156" s="242"/>
      <c r="N156" s="303"/>
    </row>
    <row r="157" spans="1:14" ht="15.75" customHeight="1">
      <c r="D157" s="408"/>
      <c r="H157" s="357"/>
      <c r="L157" s="357"/>
      <c r="N157" s="303"/>
    </row>
    <row r="158" spans="1:14" ht="24">
      <c r="A158" s="2" t="str">
        <f>S①!$Q184</f>
        <v>FQ0</v>
      </c>
      <c r="D158" s="408"/>
      <c r="F158" s="413" t="str">
        <f>S①!N184</f>
        <v>FQ0</v>
      </c>
      <c r="G158" s="371" t="str">
        <f>S①!O184</f>
        <v>今回の申請で体調不良児対応型の変更がありますか</v>
      </c>
      <c r="H158" s="357"/>
      <c r="L158" s="357"/>
      <c r="N158" s="303"/>
    </row>
    <row r="159" spans="1:14" ht="21.75" customHeight="1">
      <c r="A159" s="2" t="str">
        <f>S①!$BW184</f>
        <v>表示</v>
      </c>
      <c r="D159" s="408"/>
      <c r="F159" s="535" t="s">
        <v>601</v>
      </c>
      <c r="G159" s="372"/>
      <c r="H159" s="357"/>
      <c r="L159" s="357"/>
      <c r="N159" s="303"/>
    </row>
    <row r="160" spans="1:14" ht="19.5">
      <c r="A160" s="2" t="str">
        <f>S①!$P184</f>
        <v>回答待ち</v>
      </c>
      <c r="B160" s="615">
        <f>IF(A160="回答待ち",1,0)</f>
        <v>1</v>
      </c>
      <c r="D160" s="408"/>
      <c r="F160" s="369" t="str">
        <f>S①!N186</f>
        <v>▶　A</v>
      </c>
      <c r="G160" s="372" t="str">
        <f>S①!O186</f>
        <v>：　変更あり</v>
      </c>
      <c r="H160" s="357"/>
      <c r="L160" s="357"/>
      <c r="N160" s="303"/>
    </row>
    <row r="161" spans="1:14" ht="19.5">
      <c r="D161" s="408"/>
      <c r="F161" s="369" t="str">
        <f>S①!N187</f>
        <v>▶　B</v>
      </c>
      <c r="G161" s="372" t="str">
        <f>S①!O187</f>
        <v>：　変更なし（又は該当なし）</v>
      </c>
      <c r="H161" s="357"/>
      <c r="L161" s="357"/>
      <c r="N161" s="303"/>
    </row>
    <row r="162" spans="1:14" ht="19.5">
      <c r="D162" s="408"/>
      <c r="F162" s="373"/>
      <c r="G162" s="328" t="str">
        <f>S①!$O188</f>
        <v>FQ0 を回答ください</v>
      </c>
      <c r="H162" s="370" t="str">
        <f>S①!$P188</f>
        <v>●</v>
      </c>
      <c r="L162" s="357"/>
      <c r="N162" s="303"/>
    </row>
    <row r="163" spans="1:14" ht="39">
      <c r="A163" s="2" t="str">
        <f>S①!$Q189</f>
        <v>FQ1</v>
      </c>
      <c r="D163" s="408"/>
      <c r="F163" s="413" t="str">
        <f>S①!N189</f>
        <v>FQ1</v>
      </c>
      <c r="G163" s="371" t="str">
        <f>S①!O189</f>
        <v>加算事業の追加ですか　既存加算事業（設備等）
の変更ですか</v>
      </c>
      <c r="H163" s="357"/>
      <c r="L163" s="357"/>
      <c r="N163" s="303"/>
    </row>
    <row r="164" spans="1:14" ht="21.75" customHeight="1">
      <c r="A164" s="2" t="str">
        <f>S①!$BW189</f>
        <v>非表示</v>
      </c>
      <c r="D164" s="408"/>
      <c r="F164" s="535" t="s">
        <v>601</v>
      </c>
      <c r="G164" s="372"/>
      <c r="H164" s="357"/>
      <c r="L164" s="357"/>
      <c r="N164" s="303"/>
    </row>
    <row r="165" spans="1:14" ht="19.5">
      <c r="A165" s="2" t="str">
        <f>S①!$P189</f>
        <v>該当なし</v>
      </c>
      <c r="B165" s="615">
        <f>IF(A165="回答待ち",1,0)</f>
        <v>0</v>
      </c>
      <c r="D165" s="408"/>
      <c r="F165" s="369" t="str">
        <f>S①!N191</f>
        <v>▶　A</v>
      </c>
      <c r="G165" s="372" t="str">
        <f>S①!O191</f>
        <v>：　新たに体調不良児対応型を実施する</v>
      </c>
      <c r="H165" s="357"/>
      <c r="L165" s="357"/>
      <c r="N165" s="303"/>
    </row>
    <row r="166" spans="1:14" ht="19.5">
      <c r="D166" s="408"/>
      <c r="F166" s="369" t="str">
        <f>S①!N192</f>
        <v>▶　B</v>
      </c>
      <c r="G166" s="372" t="str">
        <f>S①!O192</f>
        <v>：　既存の体調不良児対応型を変更する</v>
      </c>
      <c r="H166" s="357"/>
      <c r="L166" s="357"/>
      <c r="N166" s="303"/>
    </row>
    <row r="167" spans="1:14" ht="19.5">
      <c r="D167" s="408"/>
      <c r="F167" s="373"/>
      <c r="G167" s="328" t="str">
        <f>S①!$O193</f>
        <v>FQ1 を回答ください</v>
      </c>
      <c r="H167" s="370" t="str">
        <f>S①!$P193</f>
        <v>×</v>
      </c>
      <c r="L167" s="357"/>
      <c r="N167" s="303"/>
    </row>
    <row r="168" spans="1:14" ht="24">
      <c r="A168" s="2" t="str">
        <f>S①!$Q194</f>
        <v>FQ1-1</v>
      </c>
      <c r="C168" s="2" t="str">
        <f>S①!$Q200</f>
        <v>FQ1-2</v>
      </c>
      <c r="D168" s="408"/>
      <c r="F168" s="413" t="str">
        <f>S①!N194</f>
        <v>FQ1-1</v>
      </c>
      <c r="G168" s="371" t="str">
        <f>S①!O194</f>
        <v>体調不良児対応型を実施する場所はどこですか</v>
      </c>
      <c r="H168" s="357"/>
      <c r="J168" s="413" t="str">
        <f>S①!N200</f>
        <v>FQ1-2</v>
      </c>
      <c r="K168" s="371" t="str">
        <f>S①!O200</f>
        <v>体調不良児対応型を実施する場所はどこですか</v>
      </c>
      <c r="L168" s="357"/>
      <c r="N168" s="303"/>
    </row>
    <row r="169" spans="1:14" ht="21.75" customHeight="1">
      <c r="A169" s="2" t="str">
        <f>S①!$BW194</f>
        <v>非表示</v>
      </c>
      <c r="C169" s="2" t="str">
        <f>S①!$BW200</f>
        <v>非表示</v>
      </c>
      <c r="D169" s="408"/>
      <c r="F169" s="535" t="s">
        <v>601</v>
      </c>
      <c r="G169" s="372"/>
      <c r="H169" s="357"/>
      <c r="J169" s="535" t="s">
        <v>601</v>
      </c>
      <c r="K169" s="372"/>
      <c r="L169" s="357"/>
      <c r="N169" s="303"/>
    </row>
    <row r="170" spans="1:14" ht="19.5">
      <c r="A170" s="2" t="str">
        <f>S①!$P194</f>
        <v>該当なし</v>
      </c>
      <c r="B170" s="615">
        <f>IF(A170="回答待ち",1,0)</f>
        <v>0</v>
      </c>
      <c r="C170" s="2" t="str">
        <f>S①!$P200</f>
        <v>該当なし</v>
      </c>
      <c r="D170" s="408"/>
      <c r="F170" s="369" t="str">
        <f>S①!N196</f>
        <v>▶　A</v>
      </c>
      <c r="G170" s="372" t="str">
        <f>S①!O196</f>
        <v>：　医務室内（部屋が閉じられていることが前提）</v>
      </c>
      <c r="H170" s="357"/>
      <c r="J170" s="369" t="str">
        <f>S①!N202</f>
        <v>▶　A</v>
      </c>
      <c r="K170" s="372" t="str">
        <f>S①!O202</f>
        <v>：　医務室内（部屋が閉じられていることが前提）</v>
      </c>
      <c r="L170" s="357"/>
      <c r="N170" s="303"/>
    </row>
    <row r="171" spans="1:14" ht="19.5">
      <c r="B171" s="615">
        <f>IF(C170="回答待ち",1,0)</f>
        <v>0</v>
      </c>
      <c r="D171" s="408"/>
      <c r="F171" s="369" t="str">
        <f>S①!N197</f>
        <v>▶　B</v>
      </c>
      <c r="G171" s="372" t="str">
        <f>S①!O197</f>
        <v>：　事務室内（部屋が閉じられていることが前提）</v>
      </c>
      <c r="H171" s="357"/>
      <c r="J171" s="369" t="str">
        <f>S①!N203</f>
        <v>▶　B</v>
      </c>
      <c r="K171" s="372" t="str">
        <f>S①!O203</f>
        <v>：　事務室内（部屋が閉じられていることが前提）</v>
      </c>
      <c r="L171" s="357"/>
      <c r="N171" s="303"/>
    </row>
    <row r="172" spans="1:14" ht="19.5">
      <c r="D172" s="408"/>
      <c r="F172" s="369" t="str">
        <f>S①!N198</f>
        <v>▶　C</v>
      </c>
      <c r="G172" s="372" t="str">
        <f>S①!O198</f>
        <v>：　その他</v>
      </c>
      <c r="H172" s="357"/>
      <c r="J172" s="369" t="str">
        <f>S①!N204</f>
        <v>▶　C</v>
      </c>
      <c r="K172" s="372" t="str">
        <f>S①!O204</f>
        <v>：　その他</v>
      </c>
      <c r="L172" s="357"/>
      <c r="N172" s="303"/>
    </row>
    <row r="173" spans="1:14" ht="19.5">
      <c r="D173" s="408"/>
      <c r="F173" s="382"/>
      <c r="G173" s="328" t="str">
        <f>S①!$O199</f>
        <v>FQ1-1 を回答ください</v>
      </c>
      <c r="H173" s="370" t="str">
        <f>S①!$P199</f>
        <v>×</v>
      </c>
      <c r="J173" s="16"/>
      <c r="K173" s="328" t="str">
        <f>S①!$O205</f>
        <v>FQ1-2 を回答ください</v>
      </c>
      <c r="L173" s="370" t="str">
        <f>S①!$P205</f>
        <v>×</v>
      </c>
      <c r="N173" s="303"/>
    </row>
    <row r="174" spans="1:14" ht="19.5">
      <c r="D174" s="409"/>
      <c r="F174" s="16"/>
      <c r="G174" s="14"/>
      <c r="H174" s="357"/>
      <c r="K174" s="337" t="str">
        <f>S①!O183</f>
        <v>FQ0  を回答ください</v>
      </c>
      <c r="L174" s="357"/>
      <c r="N174" s="303"/>
    </row>
    <row r="175" spans="1:14" ht="27.75">
      <c r="C175" s="624">
        <f>IF((B179)=1,1,0)</f>
        <v>1</v>
      </c>
      <c r="D175" s="410" t="s">
        <v>295</v>
      </c>
      <c r="E175" s="242"/>
      <c r="F175" s="359" t="s">
        <v>335</v>
      </c>
      <c r="G175" s="246"/>
      <c r="H175" s="378"/>
      <c r="I175" s="379"/>
      <c r="J175" s="379"/>
      <c r="K175" s="379"/>
      <c r="L175" s="378"/>
      <c r="M175" s="242"/>
      <c r="N175" s="303"/>
    </row>
    <row r="176" spans="1:14" ht="15.75" customHeight="1">
      <c r="D176" s="408"/>
      <c r="H176" s="357"/>
      <c r="L176" s="357"/>
      <c r="N176" s="303"/>
    </row>
    <row r="177" spans="1:14" ht="24">
      <c r="A177" s="2" t="str">
        <f>S①!$Q208</f>
        <v>GQ0</v>
      </c>
      <c r="D177" s="408"/>
      <c r="F177" s="413" t="str">
        <f>S①!N208</f>
        <v>GQ0</v>
      </c>
      <c r="G177" s="371" t="str">
        <f>S①!O208</f>
        <v>今回の申請で一時預かり一般型の変更がありますか</v>
      </c>
      <c r="H177" s="357"/>
      <c r="L177" s="357"/>
      <c r="N177" s="303"/>
    </row>
    <row r="178" spans="1:14" ht="21.75" customHeight="1">
      <c r="A178" s="2" t="str">
        <f>S①!$BW208</f>
        <v>表示</v>
      </c>
      <c r="D178" s="408"/>
      <c r="F178" s="535" t="s">
        <v>601</v>
      </c>
      <c r="G178" s="364"/>
      <c r="H178" s="357"/>
      <c r="L178" s="357"/>
      <c r="N178" s="303"/>
    </row>
    <row r="179" spans="1:14" ht="19.5">
      <c r="A179" s="2" t="str">
        <f>S①!$P208</f>
        <v>回答待ち</v>
      </c>
      <c r="B179" s="615">
        <f>IF(A179="回答待ち",1,0)</f>
        <v>1</v>
      </c>
      <c r="D179" s="408"/>
      <c r="F179" s="363" t="str">
        <f>S①!N210</f>
        <v>▶　A</v>
      </c>
      <c r="G179" s="364" t="str">
        <f>S①!O210</f>
        <v>：　変更あり</v>
      </c>
      <c r="H179" s="357"/>
      <c r="L179" s="357"/>
      <c r="N179" s="303"/>
    </row>
    <row r="180" spans="1:14" ht="19.5">
      <c r="D180" s="408"/>
      <c r="F180" s="363" t="str">
        <f>S①!N211</f>
        <v>▶　B</v>
      </c>
      <c r="G180" s="364" t="str">
        <f>S①!O211</f>
        <v>：　変更なし（又は該当なし）</v>
      </c>
      <c r="H180" s="357"/>
      <c r="L180" s="357"/>
      <c r="N180" s="303"/>
    </row>
    <row r="181" spans="1:14" ht="19.5">
      <c r="D181" s="408"/>
      <c r="F181" s="373"/>
      <c r="G181" s="328" t="str">
        <f>S①!$O212</f>
        <v>GQ0 を回答ください</v>
      </c>
      <c r="H181" s="370" t="str">
        <f>S①!$P212</f>
        <v>●</v>
      </c>
      <c r="L181" s="357"/>
      <c r="N181" s="303"/>
    </row>
    <row r="182" spans="1:14" ht="39">
      <c r="A182" s="2" t="str">
        <f>S①!$Q213</f>
        <v>GQ1</v>
      </c>
      <c r="D182" s="408"/>
      <c r="F182" s="413" t="str">
        <f>S①!N213</f>
        <v>GQ1</v>
      </c>
      <c r="G182" s="371" t="str">
        <f>S①!O213</f>
        <v>加算事業の追加ですか　既存加算事業（設備等）
の変更ですか</v>
      </c>
      <c r="H182" s="357"/>
      <c r="L182" s="357"/>
      <c r="N182" s="303"/>
    </row>
    <row r="183" spans="1:14" ht="21.75" customHeight="1">
      <c r="A183" s="2" t="str">
        <f>S①!$BW213</f>
        <v>非表示</v>
      </c>
      <c r="D183" s="408"/>
      <c r="F183" s="535" t="s">
        <v>601</v>
      </c>
      <c r="G183" s="364"/>
      <c r="H183" s="357"/>
      <c r="L183" s="357"/>
      <c r="N183" s="303"/>
    </row>
    <row r="184" spans="1:14" ht="19.5">
      <c r="A184" s="2" t="str">
        <f>S①!$P213</f>
        <v>該当なし</v>
      </c>
      <c r="B184" s="615">
        <f>IF(A184="回答待ち",1,0)</f>
        <v>0</v>
      </c>
      <c r="D184" s="408"/>
      <c r="F184" s="363" t="str">
        <f>S①!N215</f>
        <v>▶　A</v>
      </c>
      <c r="G184" s="364" t="str">
        <f>S①!O215</f>
        <v>：　新たに一時預かり一般型を実施する</v>
      </c>
      <c r="H184" s="357"/>
      <c r="L184" s="357"/>
      <c r="N184" s="303"/>
    </row>
    <row r="185" spans="1:14" ht="19.5">
      <c r="D185" s="408"/>
      <c r="F185" s="363" t="str">
        <f>S①!N216</f>
        <v>▶　B</v>
      </c>
      <c r="G185" s="364" t="str">
        <f>S①!O216</f>
        <v>：　既存一時預かり一般型を変更する</v>
      </c>
      <c r="H185" s="357"/>
      <c r="L185" s="357"/>
      <c r="N185" s="303"/>
    </row>
    <row r="186" spans="1:14" ht="19.5">
      <c r="D186" s="408"/>
      <c r="F186" s="373"/>
      <c r="G186" s="328" t="str">
        <f>S①!$O217</f>
        <v>GQ1 を回答ください</v>
      </c>
      <c r="H186" s="370" t="str">
        <f>S①!$P217</f>
        <v>×</v>
      </c>
      <c r="L186" s="357"/>
      <c r="N186" s="303"/>
    </row>
    <row r="187" spans="1:14" ht="39">
      <c r="A187" s="2" t="str">
        <f>S①!$Q218</f>
        <v>GQ1-1</v>
      </c>
      <c r="C187" s="2" t="str">
        <f>S①!$Q236</f>
        <v>GQ1-4</v>
      </c>
      <c r="D187" s="408"/>
      <c r="F187" s="413" t="str">
        <f>S①!N218</f>
        <v>GQ1-1</v>
      </c>
      <c r="G187" s="371" t="str">
        <f>S①!O218</f>
        <v>一時預かり一般型の設置を予定される室の現状用途
についてご回答ください</v>
      </c>
      <c r="H187" s="357"/>
      <c r="J187" s="413" t="str">
        <f>S①!N236</f>
        <v>GQ1-4</v>
      </c>
      <c r="K187" s="374" t="str">
        <f>S①!O236</f>
        <v>実施予定場所の現状用途についてご回答ください</v>
      </c>
      <c r="L187" s="357"/>
      <c r="N187" s="303"/>
    </row>
    <row r="188" spans="1:14" ht="21.75" customHeight="1">
      <c r="A188" s="2" t="str">
        <f>S①!$BW218</f>
        <v>非表示</v>
      </c>
      <c r="C188" s="2" t="str">
        <f>S①!$BW236</f>
        <v>非表示</v>
      </c>
      <c r="D188" s="408"/>
      <c r="F188" s="535" t="s">
        <v>601</v>
      </c>
      <c r="G188" s="372"/>
      <c r="H188" s="357"/>
      <c r="J188" s="535" t="s">
        <v>520</v>
      </c>
      <c r="K188" s="364"/>
      <c r="L188" s="357"/>
      <c r="N188" s="303"/>
    </row>
    <row r="189" spans="1:14" ht="19.5">
      <c r="A189" s="2" t="str">
        <f>S①!$P218</f>
        <v>該当なし</v>
      </c>
      <c r="B189" s="615">
        <f>IF(A189="回答待ち",1,0)</f>
        <v>0</v>
      </c>
      <c r="C189" s="2" t="str">
        <f>S①!$P236</f>
        <v>該当なし</v>
      </c>
      <c r="D189" s="408"/>
      <c r="F189" s="693" t="str">
        <f>S①!N220</f>
        <v>▶　A</v>
      </c>
      <c r="G189" s="696" t="str">
        <f>S①!O220</f>
        <v>：　保育に供する室</v>
      </c>
      <c r="H189" s="357"/>
      <c r="J189" s="694" t="str">
        <f>S①!N238</f>
        <v>▶　A</v>
      </c>
      <c r="K189" s="695" t="str">
        <f>S①!O238</f>
        <v>：　保育室に類する居室</v>
      </c>
      <c r="L189" s="357"/>
      <c r="N189" s="303"/>
    </row>
    <row r="190" spans="1:14" ht="39">
      <c r="B190" s="615">
        <f>IF(C189="回答待ち",1,0)</f>
        <v>0</v>
      </c>
      <c r="D190" s="408"/>
      <c r="F190" s="693" t="str">
        <f>S①!N221</f>
        <v>▶　B</v>
      </c>
      <c r="G190" s="696" t="str">
        <f>S①!O221</f>
        <v>：　既存保育室の一部を利用し、一時預かり事業用
　　として区切る</v>
      </c>
      <c r="H190" s="357"/>
      <c r="J190" s="694" t="str">
        <f>S①!N239</f>
        <v>▶　B</v>
      </c>
      <c r="K190" s="695" t="str">
        <f>S①!O239</f>
        <v>：　既存保育室の一部を利用し、一時預かり事業用
　　として区分けする</v>
      </c>
      <c r="L190" s="357"/>
      <c r="N190" s="303"/>
    </row>
    <row r="191" spans="1:14" ht="39">
      <c r="D191" s="408"/>
      <c r="F191" s="693" t="str">
        <f>S①!N222</f>
        <v>▶　C</v>
      </c>
      <c r="G191" s="696" t="str">
        <f>S①!O222</f>
        <v>：　既存居室（保育室以外の居室）を利用し、
　　別事業用として区切る</v>
      </c>
      <c r="H191" s="357"/>
      <c r="J191" s="694" t="str">
        <f>S①!N240</f>
        <v>▶　C</v>
      </c>
      <c r="K191" s="695" t="str">
        <f>S①!O240</f>
        <v>：　既存居室（保育室以外の居室）を利用し、
　　別事業用として区分けする</v>
      </c>
      <c r="L191" s="357"/>
      <c r="N191" s="303"/>
    </row>
    <row r="192" spans="1:14" ht="19.5">
      <c r="D192" s="408"/>
      <c r="F192" s="693" t="str">
        <f>S①!N223</f>
        <v>▶　D</v>
      </c>
      <c r="G192" s="696" t="str">
        <f>S①!O223</f>
        <v>：　上記以外（非居室）</v>
      </c>
      <c r="H192" s="357"/>
      <c r="J192" s="694" t="str">
        <f>S①!N241</f>
        <v>▶　D</v>
      </c>
      <c r="K192" s="695" t="str">
        <f>S①!O241</f>
        <v>：　上記以外（非居室）</v>
      </c>
      <c r="L192" s="357"/>
      <c r="N192" s="303"/>
    </row>
    <row r="193" spans="1:14" ht="19.5">
      <c r="D193" s="408"/>
      <c r="F193" s="373"/>
      <c r="G193" s="328" t="str">
        <f>S①!$O224</f>
        <v>GQ1-1 を回答ください</v>
      </c>
      <c r="H193" s="370" t="str">
        <f>S①!$P224</f>
        <v>×</v>
      </c>
      <c r="J193" s="373"/>
      <c r="K193" s="328" t="str">
        <f>S①!$O242</f>
        <v>GQ1-4 を回答ください</v>
      </c>
      <c r="L193" s="370" t="str">
        <f>S①!$P242</f>
        <v>×</v>
      </c>
      <c r="N193" s="303"/>
    </row>
    <row r="194" spans="1:14" ht="24">
      <c r="A194" s="2" t="str">
        <f>S①!$Q225</f>
        <v>GQ1-2</v>
      </c>
      <c r="C194" s="2" t="str">
        <f>S①!$Q243</f>
        <v>GQ1-5</v>
      </c>
      <c r="D194" s="408"/>
      <c r="F194" s="413" t="str">
        <f>S①!N225</f>
        <v>GQ1-2</v>
      </c>
      <c r="G194" s="371" t="str">
        <f>S①!O225</f>
        <v>一時預かり一般型を行うのはどの階ですか</v>
      </c>
      <c r="H194" s="357"/>
      <c r="J194" s="413" t="str">
        <f>S①!N243</f>
        <v>GQ1-5</v>
      </c>
      <c r="K194" s="371" t="str">
        <f>S①!O243</f>
        <v>変更後、一時預かり一般型を行うのはどの階ですか</v>
      </c>
      <c r="L194" s="357"/>
      <c r="N194" s="303"/>
    </row>
    <row r="195" spans="1:14" ht="21.75" customHeight="1">
      <c r="A195" s="2" t="str">
        <f>S①!$BW225</f>
        <v>非表示</v>
      </c>
      <c r="C195" s="2" t="str">
        <f>S①!$BW243</f>
        <v>非表示</v>
      </c>
      <c r="D195" s="408"/>
      <c r="F195" s="535" t="s">
        <v>601</v>
      </c>
      <c r="G195" s="372"/>
      <c r="H195" s="357"/>
      <c r="J195" s="535" t="s">
        <v>601</v>
      </c>
      <c r="K195" s="372"/>
      <c r="L195" s="357"/>
      <c r="N195" s="303"/>
    </row>
    <row r="196" spans="1:14" ht="19.5">
      <c r="A196" s="2" t="str">
        <f>S①!$P225</f>
        <v>該当なし</v>
      </c>
      <c r="B196" s="615">
        <f>IF(A196="回答待ち",1,0)</f>
        <v>0</v>
      </c>
      <c r="C196" s="2" t="str">
        <f>S①!$P243</f>
        <v>該当なし</v>
      </c>
      <c r="D196" s="408"/>
      <c r="F196" s="369" t="str">
        <f>S①!N227</f>
        <v>▶　A</v>
      </c>
      <c r="G196" s="372" t="str">
        <f>S①!O227</f>
        <v>：　他の保育室と同じ階</v>
      </c>
      <c r="H196" s="357"/>
      <c r="J196" s="369" t="str">
        <f>S①!N245</f>
        <v>▶　A</v>
      </c>
      <c r="K196" s="372" t="str">
        <f>S①!O245</f>
        <v>：　他の保育室と同じ階</v>
      </c>
      <c r="L196" s="357"/>
      <c r="N196" s="303"/>
    </row>
    <row r="197" spans="1:14" ht="19.5">
      <c r="B197" s="615">
        <f>IF(C196="回答待ち",1,0)</f>
        <v>0</v>
      </c>
      <c r="D197" s="408"/>
      <c r="F197" s="369" t="str">
        <f>S①!N228</f>
        <v>▶　B</v>
      </c>
      <c r="G197" s="372" t="str">
        <f>S①!O228</f>
        <v>：　他の保育室より上の階</v>
      </c>
      <c r="H197" s="357"/>
      <c r="J197" s="369" t="str">
        <f>S①!N246</f>
        <v>▶　B</v>
      </c>
      <c r="K197" s="372" t="str">
        <f>S①!O246</f>
        <v>：　他の保育室より上の階</v>
      </c>
      <c r="L197" s="357"/>
      <c r="N197" s="303"/>
    </row>
    <row r="198" spans="1:14" ht="19.5">
      <c r="D198" s="408"/>
      <c r="F198" s="369" t="str">
        <f>S①!N229</f>
        <v>▶　C</v>
      </c>
      <c r="G198" s="372" t="str">
        <f>S①!O229</f>
        <v>：　他の保育室より下の階</v>
      </c>
      <c r="H198" s="357"/>
      <c r="J198" s="369" t="str">
        <f>S①!N247</f>
        <v>▶　C</v>
      </c>
      <c r="K198" s="372" t="str">
        <f>S①!O247</f>
        <v>：　他の保育室より下の階</v>
      </c>
      <c r="L198" s="357"/>
      <c r="N198" s="303"/>
    </row>
    <row r="199" spans="1:14" ht="19.5">
      <c r="D199" s="408"/>
      <c r="F199" s="373"/>
      <c r="G199" s="328" t="str">
        <f>S①!$O230</f>
        <v>GQ1-2 を回答ください</v>
      </c>
      <c r="H199" s="370" t="str">
        <f>S①!$P230</f>
        <v>×</v>
      </c>
      <c r="J199" s="373"/>
      <c r="K199" s="328" t="str">
        <f>S①!$O248</f>
        <v>GQ1-5 を回答ください</v>
      </c>
      <c r="L199" s="370" t="str">
        <f>S①!$P248</f>
        <v>×</v>
      </c>
      <c r="N199" s="303"/>
    </row>
    <row r="200" spans="1:14" ht="24">
      <c r="A200" s="2" t="str">
        <f>S①!$Q231</f>
        <v>GQ1-3</v>
      </c>
      <c r="C200" s="2" t="str">
        <f>S①!$Q249</f>
        <v>GQ1-6</v>
      </c>
      <c r="D200" s="408"/>
      <c r="F200" s="413" t="str">
        <f>S①!N231</f>
        <v>GQ1-3</v>
      </c>
      <c r="G200" s="371" t="str">
        <f>S①!O231</f>
        <v>他の部屋との仕切り方は以下のどれですか</v>
      </c>
      <c r="H200" s="357"/>
      <c r="J200" s="413" t="str">
        <f>S①!N249</f>
        <v>GQ1-6</v>
      </c>
      <c r="K200" s="371" t="str">
        <f>S①!O249</f>
        <v>他の部屋との仕切り方は以下のどれですか</v>
      </c>
      <c r="L200" s="357"/>
      <c r="N200" s="303"/>
    </row>
    <row r="201" spans="1:14" ht="21.75" customHeight="1">
      <c r="A201" s="2" t="str">
        <f>S①!$BW231</f>
        <v>非表示</v>
      </c>
      <c r="C201" s="2" t="str">
        <f>S①!$BW249</f>
        <v>非表示</v>
      </c>
      <c r="D201" s="408"/>
      <c r="F201" s="535" t="s">
        <v>601</v>
      </c>
      <c r="G201" s="372"/>
      <c r="H201" s="357"/>
      <c r="J201" s="534" t="s">
        <v>601</v>
      </c>
      <c r="K201" s="372"/>
      <c r="L201" s="357"/>
      <c r="N201" s="303"/>
    </row>
    <row r="202" spans="1:14" ht="19.5">
      <c r="A202" s="2" t="str">
        <f>S①!$P231</f>
        <v>該当なし</v>
      </c>
      <c r="B202" s="615">
        <f>IF(A202="回答待ち",1,0)</f>
        <v>0</v>
      </c>
      <c r="C202" s="2" t="str">
        <f>S①!$P249</f>
        <v>該当なし</v>
      </c>
      <c r="D202" s="408"/>
      <c r="F202" s="693" t="str">
        <f>S①!N233</f>
        <v>▶　A</v>
      </c>
      <c r="G202" s="696" t="str">
        <f>S①!O233</f>
        <v>：　床から天井までの壁等で区分</v>
      </c>
      <c r="H202" s="357"/>
      <c r="J202" s="693" t="str">
        <f>S①!N251</f>
        <v>▶　A</v>
      </c>
      <c r="K202" s="696" t="str">
        <f>S①!O251</f>
        <v>：　床から天井までの壁等で区分</v>
      </c>
      <c r="L202" s="357"/>
      <c r="N202" s="303"/>
    </row>
    <row r="203" spans="1:14" ht="39">
      <c r="B203" s="615">
        <f>IF(C202="回答待ち",1,0)</f>
        <v>0</v>
      </c>
      <c r="D203" s="408"/>
      <c r="F203" s="693" t="str">
        <f>S①!N234</f>
        <v>▶　B</v>
      </c>
      <c r="G203" s="696" t="str">
        <f>S①!O234</f>
        <v>：　その他　固定家具等（別事業として安全に
　　配慮され永続的に区分されたものに限る）</v>
      </c>
      <c r="H203" s="357"/>
      <c r="J203" s="693" t="str">
        <f>S①!N252</f>
        <v>▶　B</v>
      </c>
      <c r="K203" s="696" t="str">
        <f>S①!O252</f>
        <v>：　その他　固定家具等（別事業として安全に
　　配慮され永続的に区分されたものに限る）</v>
      </c>
      <c r="L203" s="357"/>
      <c r="N203" s="303"/>
    </row>
    <row r="204" spans="1:14" ht="19.5">
      <c r="D204" s="408"/>
      <c r="F204" s="382"/>
      <c r="G204" s="328" t="str">
        <f>S①!$O235</f>
        <v>GQ1-3 を回答ください</v>
      </c>
      <c r="H204" s="370" t="str">
        <f>S①!$P235</f>
        <v>×</v>
      </c>
      <c r="J204" s="16"/>
      <c r="K204" s="328" t="str">
        <f>S①!$O253</f>
        <v>GQ1-6 を回答ください</v>
      </c>
      <c r="L204" s="370" t="str">
        <f>S①!$P253</f>
        <v>×</v>
      </c>
      <c r="N204" s="303"/>
    </row>
    <row r="205" spans="1:14" ht="19.5">
      <c r="D205" s="408"/>
      <c r="H205" s="357"/>
      <c r="K205" s="337" t="str">
        <f>S①!O207</f>
        <v>GQ0  を回答ください</v>
      </c>
      <c r="L205" s="357"/>
      <c r="N205" s="303"/>
    </row>
    <row r="206" spans="1:14" ht="27.75">
      <c r="C206" s="624">
        <f>IF((B210+B215+B220+B225+B230)=5,1,0)</f>
        <v>1</v>
      </c>
      <c r="D206" s="410" t="s">
        <v>336</v>
      </c>
      <c r="E206" s="242"/>
      <c r="F206" s="359" t="s">
        <v>337</v>
      </c>
      <c r="G206" s="246"/>
      <c r="H206" s="378"/>
      <c r="I206" s="379"/>
      <c r="J206" s="379"/>
      <c r="K206" s="379"/>
      <c r="L206" s="378"/>
      <c r="M206" s="242"/>
      <c r="N206" s="303"/>
    </row>
    <row r="207" spans="1:14" ht="15.75" customHeight="1">
      <c r="D207" s="408"/>
      <c r="H207" s="357"/>
      <c r="L207" s="357"/>
      <c r="N207" s="303"/>
    </row>
    <row r="208" spans="1:14" ht="39">
      <c r="A208" s="2" t="str">
        <f>S①!$Q256</f>
        <v>HQ1</v>
      </c>
      <c r="D208" s="408"/>
      <c r="F208" s="413" t="str">
        <f>S①!N256</f>
        <v>HQ1</v>
      </c>
      <c r="G208" s="371" t="str">
        <f>S①!O256</f>
        <v>事務室・医務室・会議室・更衣室・倉庫・収納・廊下
の変更がありますか</v>
      </c>
      <c r="H208" s="357"/>
      <c r="L208" s="357"/>
      <c r="N208" s="303"/>
    </row>
    <row r="209" spans="1:14" ht="21.75" customHeight="1">
      <c r="A209" s="2" t="str">
        <f>S①!$BW256</f>
        <v>表示</v>
      </c>
      <c r="D209" s="408"/>
      <c r="F209" s="535" t="s">
        <v>601</v>
      </c>
      <c r="G209" s="372"/>
      <c r="H209" s="357"/>
      <c r="L209" s="357"/>
      <c r="N209" s="303"/>
    </row>
    <row r="210" spans="1:14" ht="19.5">
      <c r="A210" s="2" t="str">
        <f>S①!$P256</f>
        <v>回答待ち</v>
      </c>
      <c r="B210" s="615">
        <f>IF(A210="回答待ち",1,0)</f>
        <v>1</v>
      </c>
      <c r="D210" s="408"/>
      <c r="F210" s="369" t="str">
        <f>S①!N258</f>
        <v>▶　A</v>
      </c>
      <c r="G210" s="372" t="str">
        <f>S①!O258</f>
        <v>：　あり</v>
      </c>
      <c r="H210" s="357"/>
      <c r="L210" s="357"/>
      <c r="N210" s="303"/>
    </row>
    <row r="211" spans="1:14" ht="19.5">
      <c r="D211" s="408"/>
      <c r="F211" s="369" t="str">
        <f>S①!N259</f>
        <v>▶　B</v>
      </c>
      <c r="G211" s="372" t="str">
        <f>S①!O259</f>
        <v>：　なし</v>
      </c>
      <c r="H211" s="357"/>
      <c r="L211" s="357"/>
      <c r="N211" s="303"/>
    </row>
    <row r="212" spans="1:14" ht="19.5">
      <c r="D212" s="408"/>
      <c r="F212" s="373"/>
      <c r="G212" s="328" t="str">
        <f>S①!$O260</f>
        <v>HQ1 を回答ください</v>
      </c>
      <c r="H212" s="370" t="str">
        <f>S①!$P260</f>
        <v>●</v>
      </c>
      <c r="L212" s="357"/>
      <c r="N212" s="303"/>
    </row>
    <row r="213" spans="1:14" ht="24">
      <c r="A213" s="2" t="str">
        <f>S①!$Q261</f>
        <v>HQ2</v>
      </c>
      <c r="D213" s="408"/>
      <c r="F213" s="413" t="str">
        <f>S①!N261</f>
        <v>HQ2</v>
      </c>
      <c r="G213" s="371" t="str">
        <f>S①!O261</f>
        <v>地域交流スペースの変更がありますか</v>
      </c>
      <c r="H213" s="357"/>
      <c r="L213" s="357"/>
      <c r="N213" s="303"/>
    </row>
    <row r="214" spans="1:14" ht="21.75" customHeight="1">
      <c r="A214" s="2" t="str">
        <f>S①!$BW261</f>
        <v>表示</v>
      </c>
      <c r="D214" s="408"/>
      <c r="F214" s="534" t="s">
        <v>601</v>
      </c>
      <c r="G214" s="372"/>
      <c r="H214" s="357"/>
      <c r="L214" s="357"/>
      <c r="N214" s="303"/>
    </row>
    <row r="215" spans="1:14" ht="19.5">
      <c r="A215" s="2" t="str">
        <f>S①!$P261</f>
        <v>回答待ち</v>
      </c>
      <c r="B215" s="615">
        <f>IF(A215="回答待ち",1,0)</f>
        <v>1</v>
      </c>
      <c r="D215" s="408"/>
      <c r="F215" s="369" t="str">
        <f>S①!N263</f>
        <v>▶　A</v>
      </c>
      <c r="G215" s="372" t="str">
        <f>S①!O263</f>
        <v>：　あり</v>
      </c>
      <c r="H215" s="357"/>
      <c r="L215" s="357"/>
      <c r="N215" s="303"/>
    </row>
    <row r="216" spans="1:14" ht="19.5">
      <c r="D216" s="408"/>
      <c r="F216" s="369" t="str">
        <f>S①!N264</f>
        <v>▶　B</v>
      </c>
      <c r="G216" s="372" t="str">
        <f>S①!O264</f>
        <v>：　なし</v>
      </c>
      <c r="H216" s="357"/>
      <c r="L216" s="357"/>
      <c r="N216" s="303"/>
    </row>
    <row r="217" spans="1:14" ht="19.5">
      <c r="D217" s="408"/>
      <c r="F217" s="373"/>
      <c r="G217" s="328" t="str">
        <f>S①!$O265</f>
        <v>HQ2 を回答ください</v>
      </c>
      <c r="H217" s="370" t="str">
        <f>S①!$P265</f>
        <v>●</v>
      </c>
      <c r="L217" s="357"/>
      <c r="N217" s="303"/>
    </row>
    <row r="218" spans="1:14" ht="24">
      <c r="A218" s="2" t="str">
        <f>S①!$Q266</f>
        <v>HQ3</v>
      </c>
      <c r="D218" s="408"/>
      <c r="F218" s="413" t="str">
        <f>S①!N266</f>
        <v>HQ3</v>
      </c>
      <c r="G218" s="371" t="str">
        <f>S①!O266</f>
        <v>園庭や外構に変更がありますか</v>
      </c>
      <c r="H218" s="357"/>
      <c r="L218" s="357"/>
      <c r="N218" s="303"/>
    </row>
    <row r="219" spans="1:14" ht="21.75" customHeight="1">
      <c r="A219" s="2" t="str">
        <f>S①!$BW266</f>
        <v>表示</v>
      </c>
      <c r="D219" s="408"/>
      <c r="F219" s="535" t="s">
        <v>601</v>
      </c>
      <c r="G219" s="372"/>
      <c r="H219" s="357"/>
      <c r="L219" s="357"/>
      <c r="N219" s="303"/>
    </row>
    <row r="220" spans="1:14" ht="19.5">
      <c r="A220" s="2" t="str">
        <f>S①!$P266</f>
        <v>回答待ち</v>
      </c>
      <c r="B220" s="615">
        <f>IF(A220="回答待ち",1,0)</f>
        <v>1</v>
      </c>
      <c r="D220" s="408"/>
      <c r="F220" s="369" t="str">
        <f>S①!N268</f>
        <v>▶　A</v>
      </c>
      <c r="G220" s="372" t="str">
        <f>S①!O268</f>
        <v>：　あり</v>
      </c>
      <c r="H220" s="357"/>
      <c r="L220" s="357"/>
      <c r="N220" s="303"/>
    </row>
    <row r="221" spans="1:14" ht="19.5">
      <c r="D221" s="408"/>
      <c r="F221" s="369" t="str">
        <f>S①!N274</f>
        <v>▶　B</v>
      </c>
      <c r="G221" s="372" t="str">
        <f>S①!O269</f>
        <v>：　なし</v>
      </c>
      <c r="H221" s="357"/>
      <c r="L221" s="357"/>
      <c r="N221" s="303"/>
    </row>
    <row r="222" spans="1:14" ht="19.5">
      <c r="D222" s="408"/>
      <c r="F222" s="373"/>
      <c r="G222" s="328" t="str">
        <f>S①!$O270</f>
        <v>HQ3 を回答ください</v>
      </c>
      <c r="H222" s="370" t="str">
        <f>S①!$P270</f>
        <v>●</v>
      </c>
      <c r="L222" s="357"/>
      <c r="N222" s="303"/>
    </row>
    <row r="223" spans="1:14" ht="24">
      <c r="A223" s="2" t="str">
        <f>S①!$Q271</f>
        <v>HQ4</v>
      </c>
      <c r="D223" s="408"/>
      <c r="F223" s="413" t="str">
        <f>S①!N271</f>
        <v>HQ4</v>
      </c>
      <c r="G223" s="371" t="str">
        <f>S①!O271</f>
        <v>庇や屋根、日除けテント等に変更がありますか</v>
      </c>
      <c r="H223" s="357"/>
      <c r="L223" s="357"/>
      <c r="N223" s="303"/>
    </row>
    <row r="224" spans="1:14" ht="21.75" customHeight="1">
      <c r="A224" s="2" t="str">
        <f>S①!$BW271</f>
        <v>表示</v>
      </c>
      <c r="D224" s="408"/>
      <c r="F224" s="535" t="s">
        <v>601</v>
      </c>
      <c r="G224" s="372"/>
      <c r="H224" s="357"/>
      <c r="L224" s="357"/>
      <c r="N224" s="303"/>
    </row>
    <row r="225" spans="1:14" ht="19.5">
      <c r="A225" s="2" t="str">
        <f>S①!$P271</f>
        <v>回答待ち</v>
      </c>
      <c r="B225" s="615">
        <f>IF(A225="回答待ち",1,0)</f>
        <v>1</v>
      </c>
      <c r="D225" s="408"/>
      <c r="F225" s="369" t="str">
        <f>S①!N273</f>
        <v>▶　A</v>
      </c>
      <c r="G225" s="372" t="str">
        <f>S①!O273</f>
        <v>：　あり</v>
      </c>
      <c r="H225" s="357"/>
      <c r="L225" s="357"/>
      <c r="N225" s="303"/>
    </row>
    <row r="226" spans="1:14" ht="19.5">
      <c r="D226" s="408"/>
      <c r="F226" s="369" t="str">
        <f>S①!N274</f>
        <v>▶　B</v>
      </c>
      <c r="G226" s="372" t="str">
        <f>S①!O274</f>
        <v>：　なし</v>
      </c>
      <c r="H226" s="357"/>
      <c r="L226" s="357"/>
      <c r="N226" s="303"/>
    </row>
    <row r="227" spans="1:14" ht="19.5">
      <c r="D227" s="408"/>
      <c r="F227" s="373"/>
      <c r="G227" s="328" t="str">
        <f>S①!$O275</f>
        <v>HQ4 を回答ください</v>
      </c>
      <c r="H227" s="370" t="str">
        <f>S①!$P275</f>
        <v>●</v>
      </c>
      <c r="L227" s="357"/>
      <c r="N227" s="303"/>
    </row>
    <row r="228" spans="1:14" ht="24">
      <c r="A228" s="2" t="str">
        <f>S①!$Q276</f>
        <v>HQ5</v>
      </c>
      <c r="D228" s="408"/>
      <c r="F228" s="413" t="str">
        <f>S①!N276</f>
        <v>HQ5</v>
      </c>
      <c r="G228" s="371" t="str">
        <f>S①!O276</f>
        <v>上記以外の変更がありますか</v>
      </c>
      <c r="H228" s="357"/>
      <c r="L228" s="357"/>
      <c r="N228" s="303"/>
    </row>
    <row r="229" spans="1:14" ht="21.75" customHeight="1">
      <c r="A229" s="2" t="str">
        <f>S①!$BW276</f>
        <v>表示</v>
      </c>
      <c r="D229" s="408"/>
      <c r="F229" s="535" t="s">
        <v>601</v>
      </c>
      <c r="G229" s="372"/>
      <c r="H229" s="357"/>
      <c r="L229" s="357"/>
      <c r="N229" s="303"/>
    </row>
    <row r="230" spans="1:14" ht="19.5">
      <c r="A230" s="2" t="str">
        <f>S①!$P276</f>
        <v>回答待ち</v>
      </c>
      <c r="B230" s="615">
        <f>IF(A230="回答待ち",1,0)</f>
        <v>1</v>
      </c>
      <c r="D230" s="408"/>
      <c r="F230" s="369" t="str">
        <f>S①!N278</f>
        <v>▶　A</v>
      </c>
      <c r="G230" s="372" t="str">
        <f>S①!O278</f>
        <v>：　あり</v>
      </c>
      <c r="H230" s="357"/>
      <c r="L230" s="357"/>
      <c r="N230" s="303"/>
    </row>
    <row r="231" spans="1:14" ht="19.5">
      <c r="D231" s="408"/>
      <c r="F231" s="369" t="str">
        <f>S①!N279</f>
        <v>▶　B</v>
      </c>
      <c r="G231" s="372" t="str">
        <f>S①!O279</f>
        <v>：　なし</v>
      </c>
      <c r="H231" s="357"/>
      <c r="L231" s="357"/>
      <c r="N231" s="303"/>
    </row>
    <row r="232" spans="1:14" ht="19.5">
      <c r="D232" s="408"/>
      <c r="G232" s="328" t="str">
        <f>S①!$O280</f>
        <v>HQ5 を回答ください</v>
      </c>
      <c r="H232" s="370" t="str">
        <f>S①!$P280</f>
        <v>●</v>
      </c>
      <c r="L232" s="357"/>
      <c r="N232" s="303"/>
    </row>
    <row r="233" spans="1:14" hidden="1">
      <c r="D233" s="408"/>
      <c r="F233" s="377" t="str">
        <f>S①!N281</f>
        <v>HQ6</v>
      </c>
      <c r="G233" s="383" t="str">
        <f>S①!O281</f>
        <v>HQ6:質問</v>
      </c>
      <c r="H233" s="357"/>
      <c r="L233" s="357"/>
      <c r="N233" s="303"/>
    </row>
    <row r="234" spans="1:14" hidden="1">
      <c r="D234" s="408"/>
      <c r="F234" s="248" t="s">
        <v>389</v>
      </c>
      <c r="H234" s="357"/>
      <c r="L234" s="357"/>
      <c r="N234" s="303"/>
    </row>
    <row r="235" spans="1:14" hidden="1">
      <c r="D235" s="408"/>
      <c r="F235" s="16" t="str">
        <f>S①!N283</f>
        <v>▶　A</v>
      </c>
      <c r="G235" s="384" t="str">
        <f>S①!O283</f>
        <v>：　</v>
      </c>
      <c r="H235" s="357"/>
      <c r="L235" s="357"/>
      <c r="N235" s="303"/>
    </row>
    <row r="236" spans="1:14" hidden="1">
      <c r="D236" s="408"/>
      <c r="F236" s="16" t="str">
        <f>S①!N284</f>
        <v>▶　B</v>
      </c>
      <c r="G236" s="384" t="str">
        <f>S①!O284</f>
        <v>：　</v>
      </c>
      <c r="H236" s="357"/>
      <c r="L236" s="357"/>
      <c r="N236" s="303"/>
    </row>
    <row r="237" spans="1:14" hidden="1">
      <c r="D237" s="408"/>
      <c r="F237" s="16" t="str">
        <f>S①!N285</f>
        <v>▶　C</v>
      </c>
      <c r="G237" s="384" t="str">
        <f>S①!O285</f>
        <v>：　</v>
      </c>
      <c r="H237" s="357"/>
      <c r="L237" s="357"/>
      <c r="N237" s="303"/>
    </row>
    <row r="238" spans="1:14" hidden="1">
      <c r="D238" s="408"/>
      <c r="H238" s="357"/>
      <c r="L238" s="357"/>
      <c r="N238" s="303"/>
    </row>
    <row r="239" spans="1:14" hidden="1">
      <c r="D239" s="408"/>
      <c r="F239" s="377" t="str">
        <f>S①!N287</f>
        <v>HQ7</v>
      </c>
      <c r="G239" s="383" t="str">
        <f>S①!O287</f>
        <v>HQ7:質問</v>
      </c>
      <c r="H239" s="357"/>
      <c r="L239" s="357"/>
      <c r="N239" s="303"/>
    </row>
    <row r="240" spans="1:14" hidden="1">
      <c r="D240" s="408"/>
      <c r="F240" s="248" t="s">
        <v>389</v>
      </c>
      <c r="H240" s="357"/>
      <c r="L240" s="357"/>
      <c r="N240" s="303"/>
    </row>
    <row r="241" spans="4:14" hidden="1">
      <c r="D241" s="408"/>
      <c r="F241" s="385" t="str">
        <f>S①!N289</f>
        <v>▶　A</v>
      </c>
      <c r="G241" s="384" t="str">
        <f>S①!O289</f>
        <v>：　</v>
      </c>
      <c r="H241" s="357"/>
      <c r="L241" s="357"/>
      <c r="N241" s="303"/>
    </row>
    <row r="242" spans="4:14" hidden="1">
      <c r="D242" s="408"/>
      <c r="F242" s="385" t="str">
        <f>S①!N290</f>
        <v>▶　B</v>
      </c>
      <c r="G242" s="384" t="str">
        <f>S①!O290</f>
        <v>：　</v>
      </c>
      <c r="H242" s="357"/>
      <c r="L242" s="357"/>
      <c r="N242" s="303"/>
    </row>
    <row r="243" spans="4:14" hidden="1">
      <c r="D243" s="408"/>
      <c r="F243" s="385" t="str">
        <f>S①!N291</f>
        <v>▶　C</v>
      </c>
      <c r="G243" s="384" t="str">
        <f>S①!O291</f>
        <v>：　</v>
      </c>
      <c r="H243" s="357"/>
      <c r="L243" s="357"/>
      <c r="N243" s="303"/>
    </row>
    <row r="244" spans="4:14" hidden="1">
      <c r="D244" s="408"/>
      <c r="H244" s="357"/>
      <c r="L244" s="357"/>
      <c r="N244" s="303"/>
    </row>
    <row r="245" spans="4:14" hidden="1">
      <c r="D245" s="408"/>
      <c r="F245" s="377" t="e">
        <f>#REF!</f>
        <v>#REF!</v>
      </c>
      <c r="G245" s="383"/>
      <c r="H245" s="357"/>
      <c r="L245" s="357"/>
      <c r="N245" s="303"/>
    </row>
    <row r="246" spans="4:14" hidden="1">
      <c r="D246" s="408"/>
      <c r="F246" s="248" t="s">
        <v>389</v>
      </c>
      <c r="H246" s="357"/>
      <c r="L246" s="357"/>
      <c r="N246" s="303"/>
    </row>
    <row r="247" spans="4:14" hidden="1">
      <c r="D247" s="408"/>
      <c r="F247" s="385" t="e">
        <f>#REF!</f>
        <v>#REF!</v>
      </c>
      <c r="G247" s="384"/>
      <c r="H247" s="357"/>
      <c r="L247" s="357"/>
      <c r="N247" s="303"/>
    </row>
    <row r="248" spans="4:14" hidden="1">
      <c r="D248" s="408"/>
      <c r="F248" s="385" t="e">
        <f>#REF!</f>
        <v>#REF!</v>
      </c>
      <c r="G248" s="384"/>
      <c r="H248" s="357"/>
      <c r="L248" s="357"/>
      <c r="N248" s="303"/>
    </row>
    <row r="249" spans="4:14" hidden="1">
      <c r="D249" s="408"/>
      <c r="F249" s="385" t="e">
        <f>#REF!</f>
        <v>#REF!</v>
      </c>
      <c r="G249" s="384"/>
      <c r="H249" s="357"/>
      <c r="L249" s="357"/>
      <c r="N249" s="303"/>
    </row>
    <row r="250" spans="4:14" hidden="1">
      <c r="D250" s="408"/>
      <c r="H250" s="357"/>
      <c r="L250" s="357"/>
      <c r="N250" s="303"/>
    </row>
    <row r="251" spans="4:14" hidden="1">
      <c r="D251" s="408"/>
      <c r="F251" s="377" t="e">
        <f>#REF!</f>
        <v>#REF!</v>
      </c>
      <c r="G251" s="383"/>
      <c r="H251" s="357"/>
      <c r="L251" s="357"/>
      <c r="N251" s="303"/>
    </row>
    <row r="252" spans="4:14" hidden="1">
      <c r="D252" s="408"/>
      <c r="F252" s="248" t="s">
        <v>389</v>
      </c>
      <c r="H252" s="357"/>
      <c r="L252" s="357"/>
      <c r="N252" s="303"/>
    </row>
    <row r="253" spans="4:14" hidden="1">
      <c r="D253" s="408"/>
      <c r="F253" s="385" t="e">
        <f>#REF!</f>
        <v>#REF!</v>
      </c>
      <c r="G253" s="384"/>
      <c r="H253" s="357"/>
      <c r="L253" s="357"/>
      <c r="N253" s="303"/>
    </row>
    <row r="254" spans="4:14" hidden="1">
      <c r="D254" s="408"/>
      <c r="F254" s="385" t="e">
        <f>#REF!</f>
        <v>#REF!</v>
      </c>
      <c r="G254" s="384"/>
      <c r="H254" s="357"/>
      <c r="L254" s="357"/>
      <c r="N254" s="303"/>
    </row>
    <row r="255" spans="4:14" hidden="1">
      <c r="D255" s="408"/>
      <c r="F255" s="385" t="e">
        <f>#REF!</f>
        <v>#REF!</v>
      </c>
      <c r="G255" s="384"/>
      <c r="H255" s="357"/>
      <c r="L255" s="357"/>
      <c r="N255" s="303"/>
    </row>
    <row r="256" spans="4:14" hidden="1">
      <c r="D256" s="408"/>
      <c r="H256" s="357"/>
      <c r="L256" s="357"/>
      <c r="N256" s="303"/>
    </row>
    <row r="257" spans="4:14" hidden="1">
      <c r="D257" s="408"/>
      <c r="F257" s="377" t="e">
        <f>#REF!</f>
        <v>#REF!</v>
      </c>
      <c r="G257" s="383"/>
      <c r="H257" s="357"/>
      <c r="L257" s="357"/>
      <c r="N257" s="303"/>
    </row>
    <row r="258" spans="4:14" hidden="1">
      <c r="D258" s="408"/>
      <c r="F258" s="248" t="s">
        <v>389</v>
      </c>
      <c r="H258" s="357"/>
      <c r="L258" s="357"/>
      <c r="N258" s="303"/>
    </row>
    <row r="259" spans="4:14" hidden="1">
      <c r="D259" s="408"/>
      <c r="F259" s="385" t="e">
        <f>#REF!</f>
        <v>#REF!</v>
      </c>
      <c r="G259" s="384"/>
      <c r="H259" s="357"/>
      <c r="L259" s="357"/>
      <c r="N259" s="303"/>
    </row>
    <row r="260" spans="4:14" hidden="1">
      <c r="D260" s="408"/>
      <c r="F260" s="385" t="e">
        <f>#REF!</f>
        <v>#REF!</v>
      </c>
      <c r="G260" s="384"/>
      <c r="H260" s="357"/>
      <c r="L260" s="357"/>
      <c r="N260" s="303"/>
    </row>
    <row r="261" spans="4:14" hidden="1">
      <c r="D261" s="408"/>
      <c r="F261" s="385" t="e">
        <f>#REF!</f>
        <v>#REF!</v>
      </c>
      <c r="G261" s="384"/>
      <c r="H261" s="357"/>
      <c r="L261" s="357"/>
      <c r="N261" s="303"/>
    </row>
    <row r="262" spans="4:14" hidden="1">
      <c r="D262" s="408"/>
      <c r="F262" s="16"/>
      <c r="G262" s="14"/>
      <c r="H262" s="357"/>
      <c r="L262" s="357"/>
      <c r="N262" s="303"/>
    </row>
    <row r="263" spans="4:14" hidden="1">
      <c r="D263" s="408"/>
      <c r="F263" s="377" t="e">
        <f>#REF!</f>
        <v>#REF!</v>
      </c>
      <c r="G263" s="383"/>
      <c r="H263" s="357"/>
      <c r="L263" s="357"/>
      <c r="N263" s="303"/>
    </row>
    <row r="264" spans="4:14" hidden="1">
      <c r="D264" s="408"/>
      <c r="F264" s="248" t="s">
        <v>389</v>
      </c>
      <c r="H264" s="357"/>
      <c r="L264" s="357"/>
      <c r="N264" s="303"/>
    </row>
    <row r="265" spans="4:14" hidden="1">
      <c r="D265" s="408"/>
      <c r="F265" s="385" t="e">
        <f>#REF!</f>
        <v>#REF!</v>
      </c>
      <c r="G265" s="384"/>
      <c r="H265" s="357"/>
      <c r="L265" s="357"/>
      <c r="N265" s="303"/>
    </row>
    <row r="266" spans="4:14" hidden="1">
      <c r="D266" s="408"/>
      <c r="F266" s="385" t="e">
        <f>#REF!</f>
        <v>#REF!</v>
      </c>
      <c r="G266" s="384"/>
      <c r="H266" s="357"/>
      <c r="L266" s="357"/>
      <c r="N266" s="303"/>
    </row>
    <row r="267" spans="4:14" hidden="1">
      <c r="D267" s="408"/>
      <c r="F267" s="385" t="e">
        <f>#REF!</f>
        <v>#REF!</v>
      </c>
      <c r="G267" s="384"/>
      <c r="H267" s="357"/>
      <c r="L267" s="357"/>
      <c r="N267" s="303"/>
    </row>
    <row r="268" spans="4:14" hidden="1">
      <c r="D268" s="408"/>
      <c r="H268" s="357"/>
      <c r="L268" s="357"/>
      <c r="N268" s="303"/>
    </row>
    <row r="269" spans="4:14" hidden="1">
      <c r="D269" s="408"/>
      <c r="F269" s="377" t="e">
        <f>#REF!</f>
        <v>#REF!</v>
      </c>
      <c r="G269" s="383"/>
      <c r="H269" s="357"/>
      <c r="L269" s="357"/>
      <c r="N269" s="303"/>
    </row>
    <row r="270" spans="4:14" hidden="1">
      <c r="D270" s="408"/>
      <c r="F270" s="248" t="s">
        <v>389</v>
      </c>
      <c r="H270" s="357"/>
      <c r="L270" s="357"/>
      <c r="N270" s="303"/>
    </row>
    <row r="271" spans="4:14" hidden="1">
      <c r="D271" s="408"/>
      <c r="F271" s="385" t="e">
        <f>#REF!</f>
        <v>#REF!</v>
      </c>
      <c r="G271" s="384"/>
      <c r="H271" s="357"/>
      <c r="L271" s="357"/>
      <c r="N271" s="303"/>
    </row>
    <row r="272" spans="4:14" hidden="1">
      <c r="D272" s="408"/>
      <c r="F272" s="385" t="e">
        <f>#REF!</f>
        <v>#REF!</v>
      </c>
      <c r="G272" s="384"/>
      <c r="H272" s="357"/>
      <c r="L272" s="357"/>
      <c r="N272" s="303"/>
    </row>
    <row r="273" spans="1:18" hidden="1">
      <c r="D273" s="408"/>
      <c r="F273" s="385" t="e">
        <f>#REF!</f>
        <v>#REF!</v>
      </c>
      <c r="G273" s="384"/>
      <c r="H273" s="357"/>
      <c r="L273" s="357"/>
      <c r="N273" s="303"/>
    </row>
    <row r="274" spans="1:18" ht="19.5" hidden="1">
      <c r="D274" s="408"/>
      <c r="G274" s="339" t="str">
        <f>S①!$O322</f>
        <v>HQ12 を回答ください</v>
      </c>
      <c r="H274" s="370" t="str">
        <f>S①!$P322</f>
        <v>●</v>
      </c>
      <c r="L274" s="357"/>
      <c r="N274" s="303"/>
    </row>
    <row r="275" spans="1:18" ht="19.5">
      <c r="D275" s="408"/>
      <c r="H275" s="357"/>
      <c r="J275" s="9"/>
      <c r="K275" s="337" t="str">
        <f>S①!O255</f>
        <v>HQ1 HQ2 HQ3 HQ4 HQ5  を回答ください</v>
      </c>
      <c r="L275" s="357"/>
      <c r="N275" s="303"/>
    </row>
    <row r="276" spans="1:18" ht="6" hidden="1" customHeight="1">
      <c r="D276" s="408"/>
      <c r="E276" s="541"/>
      <c r="F276" s="541"/>
      <c r="G276" s="542"/>
      <c r="H276" s="543"/>
      <c r="I276" s="541"/>
      <c r="J276" s="544"/>
      <c r="K276" s="545"/>
      <c r="L276" s="543"/>
      <c r="M276" s="541"/>
      <c r="N276" s="303"/>
    </row>
    <row r="277" spans="1:18" ht="41.25" customHeight="1">
      <c r="D277" s="614"/>
      <c r="E277" s="743"/>
      <c r="F277" s="743"/>
      <c r="G277" s="744" t="s">
        <v>608</v>
      </c>
      <c r="H277" s="745"/>
      <c r="I277" s="745"/>
      <c r="J277" s="745"/>
      <c r="K277" s="745"/>
      <c r="L277" s="579"/>
      <c r="M277" s="580"/>
      <c r="N277" s="345"/>
      <c r="O277" s="617"/>
      <c r="P277" s="617"/>
      <c r="Q277" s="617"/>
      <c r="R277" s="617"/>
    </row>
    <row r="278" spans="1:18" ht="22.5" customHeight="1">
      <c r="D278" s="614"/>
      <c r="E278" s="581"/>
      <c r="F278" s="581"/>
      <c r="G278" s="716" t="str">
        <f>S①!B2</f>
        <v>(令和8年10月22日版)</v>
      </c>
      <c r="H278" s="716"/>
      <c r="I278" s="716"/>
      <c r="J278" s="716"/>
      <c r="K278" s="716"/>
      <c r="L278" s="579"/>
      <c r="M278" s="580"/>
      <c r="N278" s="345"/>
      <c r="O278" s="617"/>
      <c r="P278" s="617"/>
      <c r="Q278" s="617"/>
      <c r="R278" s="617"/>
    </row>
    <row r="279" spans="1:18" ht="24" customHeight="1">
      <c r="B279" s="2" t="s">
        <v>694</v>
      </c>
      <c r="C279" s="2" t="s">
        <v>695</v>
      </c>
      <c r="D279" s="408"/>
      <c r="E279" s="303"/>
      <c r="F279" s="406" t="s">
        <v>445</v>
      </c>
      <c r="G279" s="386"/>
      <c r="H279" s="303"/>
      <c r="I279" s="303"/>
      <c r="J279" s="387"/>
      <c r="K279" s="740" t="str">
        <f>IF(B280&gt;0,B280&amp;"個：未回答あり",IF(B280=0,"結果入力シートへ進む",""))</f>
        <v>14個：未回答あり</v>
      </c>
      <c r="L279" s="741" t="s">
        <v>525</v>
      </c>
      <c r="M279" s="737" t="s">
        <v>6</v>
      </c>
      <c r="N279" s="303"/>
    </row>
    <row r="280" spans="1:18" ht="30.75" customHeight="1">
      <c r="A280" s="2" t="s">
        <v>522</v>
      </c>
      <c r="B280" s="2">
        <f>SUM(B27:B279)</f>
        <v>14</v>
      </c>
      <c r="C280" s="628">
        <f>C27+C34+C51+C92+C124+C156+C175+C206</f>
        <v>8</v>
      </c>
      <c r="D280" s="408"/>
      <c r="E280" s="303"/>
      <c r="F280" s="742" t="str">
        <f ca="1">F283</f>
        <v xml:space="preserve">保育施設名_法令SCS_1基本事項_261027 .pdf </v>
      </c>
      <c r="G280" s="742"/>
      <c r="H280" s="303"/>
      <c r="I280" s="303"/>
      <c r="J280" s="387"/>
      <c r="K280" s="740"/>
      <c r="L280" s="741"/>
      <c r="M280" s="737"/>
      <c r="N280" s="303"/>
    </row>
    <row r="281" spans="1:18" hidden="1">
      <c r="J281" s="9"/>
    </row>
    <row r="282" spans="1:18" hidden="1">
      <c r="F282" t="str">
        <f>IF(G8="文字を消して直接ここに「保育施設名」を入力してください","保育施設名",G8)</f>
        <v>保育施設名</v>
      </c>
      <c r="J282" s="9"/>
    </row>
    <row r="283" spans="1:18" hidden="1">
      <c r="F283" s="23" t="str">
        <f ca="1">F282&amp;"_法令SCS_1基本事項_"&amp;TEXT(K16,"yymmdd")&amp;" .pdf "</f>
        <v xml:space="preserve">保育施設名_法令SCS_1基本事項_261027 .pdf </v>
      </c>
      <c r="J283" s="9"/>
    </row>
    <row r="284" spans="1:18" hidden="1">
      <c r="J284" s="9"/>
    </row>
    <row r="285" spans="1:18" hidden="1">
      <c r="J285" s="9"/>
    </row>
    <row r="286" spans="1:18" hidden="1">
      <c r="J286" s="9"/>
    </row>
    <row r="287" spans="1:18" hidden="1">
      <c r="J287" s="9"/>
    </row>
    <row r="288" spans="1:18" hidden="1">
      <c r="J288" s="9"/>
    </row>
    <row r="289" spans="10:10" hidden="1">
      <c r="J289" s="9"/>
    </row>
    <row r="290" spans="10:10" hidden="1">
      <c r="J290" s="9"/>
    </row>
    <row r="291" spans="10:10" hidden="1">
      <c r="J291" s="9"/>
    </row>
    <row r="292" spans="10:10" hidden="1">
      <c r="J292" s="9"/>
    </row>
    <row r="293" spans="10:10" hidden="1">
      <c r="J293" s="9"/>
    </row>
    <row r="294" spans="10:10" hidden="1">
      <c r="J294" s="9"/>
    </row>
    <row r="295" spans="10:10" hidden="1">
      <c r="J295" s="9"/>
    </row>
    <row r="296" spans="10:10" hidden="1">
      <c r="J296" s="9"/>
    </row>
    <row r="297" spans="10:10" hidden="1">
      <c r="J297" s="9"/>
    </row>
    <row r="298" spans="10:10" hidden="1">
      <c r="J298" s="9"/>
    </row>
    <row r="299" spans="10:10" hidden="1">
      <c r="J299" s="9"/>
    </row>
    <row r="300" spans="10:10" hidden="1">
      <c r="J300" s="9"/>
    </row>
    <row r="301" spans="10:10" hidden="1">
      <c r="J301" s="9"/>
    </row>
    <row r="302" spans="10:10" hidden="1">
      <c r="J302" s="9"/>
    </row>
    <row r="303" spans="10:10" hidden="1">
      <c r="J303" s="9"/>
    </row>
  </sheetData>
  <sheetProtection algorithmName="SHA-512" hashValue="ZjgJWvxZqEvx0aHbR5BCk49ojkQ6lo0E59blX7HpoMdddmN3LPU4QKrFoIqB7hbGV4MAVgY+so/HRM2JzPreTA==" saltValue="nA6oi5eldvyS7NwFvRXrdg==" spinCount="100000" sheet="1" objects="1" scenarios="1" selectLockedCells="1"/>
  <mergeCells count="20">
    <mergeCell ref="G2:K2"/>
    <mergeCell ref="K279:K280"/>
    <mergeCell ref="L279:L280"/>
    <mergeCell ref="G23:K25"/>
    <mergeCell ref="F280:G280"/>
    <mergeCell ref="E277:F277"/>
    <mergeCell ref="G277:K277"/>
    <mergeCell ref="E2:F2"/>
    <mergeCell ref="G21:K21"/>
    <mergeCell ref="L4:M4"/>
    <mergeCell ref="G19:M19"/>
    <mergeCell ref="G20:M20"/>
    <mergeCell ref="G6:K6"/>
    <mergeCell ref="G8:K8"/>
    <mergeCell ref="H4:J4"/>
    <mergeCell ref="G3:K3"/>
    <mergeCell ref="G278:K278"/>
    <mergeCell ref="G86:H86"/>
    <mergeCell ref="G70:H70"/>
    <mergeCell ref="M279:M280"/>
  </mergeCells>
  <phoneticPr fontId="1"/>
  <conditionalFormatting sqref="F95 F117 F127 F132 F30 F37 F42 F47 F54 F59 F71 F87 F100 F105 F111 F137 F143 F149 F159 F164 F169 F178 F183 F188 F195 F201 F209 F214 F219 F224 F229">
    <cfRule type="expression" dxfId="1118" priority="204">
      <formula>$A31="回答アリ"</formula>
    </cfRule>
  </conditionalFormatting>
  <conditionalFormatting sqref="F201 F195 F183 F149 F105 F111 F188 F143 F100 F59 F71 F87 F137 F169 F164 F30 F37 F42 F47 F54 F95 F117 F127 F132 F159 F178 F209 F214 F219 F224 F229">
    <cfRule type="expression" dxfId="1117" priority="188">
      <formula>$A31="回答待ち"</formula>
    </cfRule>
  </conditionalFormatting>
  <conditionalFormatting sqref="F58:G63">
    <cfRule type="expression" dxfId="1116" priority="106">
      <formula>$A$59="非表示"</formula>
    </cfRule>
  </conditionalFormatting>
  <conditionalFormatting sqref="F86:G89">
    <cfRule type="expression" dxfId="1114" priority="102">
      <formula>$A$87="非表示"</formula>
    </cfRule>
  </conditionalFormatting>
  <conditionalFormatting sqref="F94:G97">
    <cfRule type="expression" dxfId="1113" priority="198">
      <formula>$A$95="非表示"</formula>
    </cfRule>
  </conditionalFormatting>
  <conditionalFormatting sqref="F99:G102">
    <cfRule type="expression" dxfId="1111" priority="114">
      <formula>$A$100="非表示"</formula>
    </cfRule>
  </conditionalFormatting>
  <conditionalFormatting sqref="F104:G108">
    <cfRule type="expression" dxfId="1110" priority="125">
      <formula>$A$105="非表示"</formula>
    </cfRule>
  </conditionalFormatting>
  <conditionalFormatting sqref="F110:G114">
    <cfRule type="expression" dxfId="1109" priority="124">
      <formula>$A$111="非表示"</formula>
    </cfRule>
  </conditionalFormatting>
  <conditionalFormatting sqref="F116:G119">
    <cfRule type="expression" dxfId="1108" priority="197">
      <formula>$A$117="非表示"</formula>
    </cfRule>
  </conditionalFormatting>
  <conditionalFormatting sqref="F126:G129">
    <cfRule type="expression" dxfId="1107" priority="194">
      <formula>$A$127="非表示"</formula>
    </cfRule>
  </conditionalFormatting>
  <conditionalFormatting sqref="F131:G134">
    <cfRule type="expression" dxfId="1105" priority="192">
      <formula>$A$132="非表示"</formula>
    </cfRule>
  </conditionalFormatting>
  <conditionalFormatting sqref="F136:G140">
    <cfRule type="expression" dxfId="1104" priority="82">
      <formula>$A$137="非表示"</formula>
    </cfRule>
  </conditionalFormatting>
  <conditionalFormatting sqref="F142:G146">
    <cfRule type="expression" dxfId="1103" priority="116">
      <formula>$A$143="非表示"</formula>
    </cfRule>
  </conditionalFormatting>
  <conditionalFormatting sqref="F148:G151">
    <cfRule type="expression" dxfId="1102" priority="172">
      <formula>$A$149="非表示"</formula>
    </cfRule>
  </conditionalFormatting>
  <conditionalFormatting sqref="F182:G185">
    <cfRule type="expression" dxfId="1098" priority="183">
      <formula>$A$183="非表示"</formula>
    </cfRule>
  </conditionalFormatting>
  <conditionalFormatting sqref="F187:G192">
    <cfRule type="expression" dxfId="1097" priority="122">
      <formula>$A$188="非表示"</formula>
    </cfRule>
  </conditionalFormatting>
  <conditionalFormatting sqref="F194:G198">
    <cfRule type="expression" dxfId="1096" priority="185">
      <formula>$A$195="非表示"</formula>
    </cfRule>
  </conditionalFormatting>
  <conditionalFormatting sqref="F200:G203">
    <cfRule type="expression" dxfId="1095" priority="186">
      <formula>$A$201="非表示"</formula>
    </cfRule>
  </conditionalFormatting>
  <conditionalFormatting sqref="F16:H16">
    <cfRule type="expression" dxfId="1092" priority="13">
      <formula>$G$14&lt;&gt;"事業計画申請"</formula>
    </cfRule>
  </conditionalFormatting>
  <conditionalFormatting sqref="F70:H75">
    <cfRule type="expression" dxfId="1091" priority="103">
      <formula>$A$71="非表示"</formula>
    </cfRule>
  </conditionalFormatting>
  <conditionalFormatting sqref="G6">
    <cfRule type="expression" dxfId="1090" priority="4439">
      <formula>$G$6=$S$6</formula>
    </cfRule>
  </conditionalFormatting>
  <conditionalFormatting sqref="G8">
    <cfRule type="expression" dxfId="1089" priority="4440">
      <formula>$G$8=$S$8</formula>
    </cfRule>
  </conditionalFormatting>
  <conditionalFormatting sqref="G10">
    <cfRule type="expression" dxfId="1088" priority="4441">
      <formula>$G$10=$S$10</formula>
    </cfRule>
  </conditionalFormatting>
  <conditionalFormatting sqref="G21">
    <cfRule type="expression" dxfId="1087" priority="168">
      <formula>$O$17&lt;8</formula>
    </cfRule>
  </conditionalFormatting>
  <conditionalFormatting sqref="G57">
    <cfRule type="expression" dxfId="1086" priority="175">
      <formula>$A$55="回答待ち"</formula>
    </cfRule>
  </conditionalFormatting>
  <conditionalFormatting sqref="G62">
    <cfRule type="expression" dxfId="1085" priority="143">
      <formula>$A$60="回答待ち"</formula>
    </cfRule>
  </conditionalFormatting>
  <conditionalFormatting sqref="G74">
    <cfRule type="expression" dxfId="1084" priority="137">
      <formula>$A$72="回答待ち"</formula>
    </cfRule>
  </conditionalFormatting>
  <conditionalFormatting sqref="G90">
    <cfRule type="expression" dxfId="1083" priority="131">
      <formula>$A88="回答待ち"</formula>
    </cfRule>
  </conditionalFormatting>
  <conditionalFormatting sqref="G98">
    <cfRule type="expression" dxfId="1082" priority="2">
      <formula>$A$96="回答待ち"</formula>
    </cfRule>
  </conditionalFormatting>
  <conditionalFormatting sqref="G103 G120">
    <cfRule type="expression" dxfId="1081" priority="30">
      <formula>$A101="回答待ち"</formula>
    </cfRule>
  </conditionalFormatting>
  <conditionalFormatting sqref="G115 G109">
    <cfRule type="expression" dxfId="1080" priority="100">
      <formula>$A106="回答待ち"</formula>
    </cfRule>
  </conditionalFormatting>
  <conditionalFormatting sqref="G120">
    <cfRule type="expression" dxfId="1079" priority="98">
      <formula>$A$118="回答待ち"</formula>
    </cfRule>
  </conditionalFormatting>
  <conditionalFormatting sqref="G130 G141 G147 G152 G135">
    <cfRule type="expression" dxfId="1078" priority="176">
      <formula>$A128="回答待ち"</formula>
    </cfRule>
  </conditionalFormatting>
  <conditionalFormatting sqref="G141 G147">
    <cfRule type="expression" dxfId="1077" priority="182">
      <formula>$A138="回答待ち"</formula>
    </cfRule>
  </conditionalFormatting>
  <conditionalFormatting sqref="G167 G162 G181 G186 G204">
    <cfRule type="expression" dxfId="1076" priority="34">
      <formula>$A160="回答待ち"</formula>
    </cfRule>
  </conditionalFormatting>
  <conditionalFormatting sqref="G173">
    <cfRule type="expression" dxfId="1075" priority="33">
      <formula>$A170="回答待ち"</formula>
    </cfRule>
  </conditionalFormatting>
  <conditionalFormatting sqref="G193">
    <cfRule type="expression" dxfId="1074" priority="121">
      <formula>$A$189="回答待ち"</formula>
    </cfRule>
  </conditionalFormatting>
  <conditionalFormatting sqref="G199">
    <cfRule type="expression" dxfId="1073" priority="29">
      <formula>$A196="回答待ち"</formula>
    </cfRule>
  </conditionalFormatting>
  <conditionalFormatting sqref="G12:H12">
    <cfRule type="expression" dxfId="1072" priority="4442">
      <formula>$G$12=$S$11</formula>
    </cfRule>
  </conditionalFormatting>
  <conditionalFormatting sqref="G14:H14">
    <cfRule type="expression" dxfId="1071" priority="4443">
      <formula>$G$14=$S$11</formula>
    </cfRule>
  </conditionalFormatting>
  <conditionalFormatting sqref="G16:H16">
    <cfRule type="expression" dxfId="1070" priority="4444">
      <formula>$G$16=$S$11</formula>
    </cfRule>
  </conditionalFormatting>
  <conditionalFormatting sqref="G19:M19">
    <cfRule type="expression" dxfId="1068" priority="3666">
      <formula>OR($O$6=0,$O$8=0,$O$10=0,$O$12=0,$O$14=0)</formula>
    </cfRule>
  </conditionalFormatting>
  <conditionalFormatting sqref="J59 J65 J71 J77 J82 J87">
    <cfRule type="expression" dxfId="1067" priority="2996">
      <formula>$C60="回答アリ"</formula>
    </cfRule>
  </conditionalFormatting>
  <conditionalFormatting sqref="J71 J77 J65 J59 J87 J82">
    <cfRule type="expression" dxfId="1066" priority="2879">
      <formula>$C60="回答待ち"</formula>
    </cfRule>
  </conditionalFormatting>
  <conditionalFormatting sqref="J105 J111 J117">
    <cfRule type="expression" dxfId="1065" priority="2572">
      <formula>$C106="回答待ち"</formula>
    </cfRule>
    <cfRule type="expression" dxfId="1064" priority="3122">
      <formula>$C106="回答アリ"</formula>
    </cfRule>
  </conditionalFormatting>
  <conditionalFormatting sqref="J137 J143 J149">
    <cfRule type="expression" dxfId="1063" priority="2528">
      <formula>$C138="回答待ち"</formula>
    </cfRule>
    <cfRule type="expression" dxfId="1062" priority="3047">
      <formula>$C138="回答アリ"</formula>
    </cfRule>
  </conditionalFormatting>
  <conditionalFormatting sqref="J143 J137">
    <cfRule type="expression" dxfId="1061" priority="2471">
      <formula>$C138="回答アリ"</formula>
    </cfRule>
  </conditionalFormatting>
  <conditionalFormatting sqref="J169">
    <cfRule type="expression" dxfId="1060" priority="1">
      <formula>$C170="回答アリ"</formula>
    </cfRule>
    <cfRule type="expression" dxfId="1059" priority="184">
      <formula>$C$170="回答待ち"</formula>
    </cfRule>
  </conditionalFormatting>
  <conditionalFormatting sqref="J188 J201">
    <cfRule type="expression" dxfId="1058" priority="3171">
      <formula>$C189="回答アリ"</formula>
    </cfRule>
  </conditionalFormatting>
  <conditionalFormatting sqref="J195">
    <cfRule type="expression" dxfId="1057" priority="32">
      <formula>$C196="回答待ち"</formula>
    </cfRule>
    <cfRule type="expression" dxfId="1056" priority="189">
      <formula>$C196="回答アリ"</formula>
    </cfRule>
  </conditionalFormatting>
  <conditionalFormatting sqref="J201 J188">
    <cfRule type="expression" dxfId="1055" priority="2470">
      <formula>$C189="回答待ち"</formula>
    </cfRule>
  </conditionalFormatting>
  <conditionalFormatting sqref="J58:K62">
    <cfRule type="expression" dxfId="1054" priority="110">
      <formula>$C$59="非表示"</formula>
    </cfRule>
  </conditionalFormatting>
  <conditionalFormatting sqref="J64:K68">
    <cfRule type="expression" dxfId="1053" priority="111">
      <formula>$C$65="非表示"</formula>
    </cfRule>
  </conditionalFormatting>
  <conditionalFormatting sqref="J70:K74">
    <cfRule type="expression" dxfId="1051" priority="120">
      <formula>$C$71="非表示"</formula>
    </cfRule>
  </conditionalFormatting>
  <conditionalFormatting sqref="J76:K79">
    <cfRule type="expression" dxfId="1049" priority="118">
      <formula>$C$77="非表示"</formula>
    </cfRule>
  </conditionalFormatting>
  <conditionalFormatting sqref="J81:K84">
    <cfRule type="expression" dxfId="1048" priority="101">
      <formula>$C$82="非表示"</formula>
    </cfRule>
  </conditionalFormatting>
  <conditionalFormatting sqref="J86:K89">
    <cfRule type="expression" dxfId="1047" priority="108">
      <formula>$C$87="非表示"</formula>
    </cfRule>
  </conditionalFormatting>
  <conditionalFormatting sqref="J104:K108">
    <cfRule type="expression" dxfId="1045" priority="202">
      <formula>$C$105="非表示"</formula>
    </cfRule>
  </conditionalFormatting>
  <conditionalFormatting sqref="J110:K114">
    <cfRule type="expression" dxfId="1043" priority="178">
      <formula>$C$111="非表示"</formula>
    </cfRule>
  </conditionalFormatting>
  <conditionalFormatting sqref="J116:K121">
    <cfRule type="expression" dxfId="1042" priority="177">
      <formula>$C$117="非表示"</formula>
    </cfRule>
  </conditionalFormatting>
  <conditionalFormatting sqref="J136:K140">
    <cfRule type="expression" dxfId="1041" priority="179">
      <formula>$C$137="非表示"</formula>
    </cfRule>
  </conditionalFormatting>
  <conditionalFormatting sqref="J142:K146">
    <cfRule type="expression" dxfId="1040" priority="180">
      <formula>$C$143="非表示"</formula>
    </cfRule>
  </conditionalFormatting>
  <conditionalFormatting sqref="J148:K153">
    <cfRule type="expression" dxfId="1039" priority="181">
      <formula>$C$149="非表示"</formula>
    </cfRule>
  </conditionalFormatting>
  <conditionalFormatting sqref="J187:K192">
    <cfRule type="expression" dxfId="1035" priority="35">
      <formula>$C$188="非表示"</formula>
    </cfRule>
  </conditionalFormatting>
  <conditionalFormatting sqref="J194:K198">
    <cfRule type="expression" dxfId="1034" priority="5">
      <formula>$C$195="非表示"</formula>
    </cfRule>
  </conditionalFormatting>
  <conditionalFormatting sqref="J200:K203">
    <cfRule type="expression" dxfId="1033" priority="113">
      <formula>$C$201="非表示"</formula>
    </cfRule>
  </conditionalFormatting>
  <conditionalFormatting sqref="K10">
    <cfRule type="expression" dxfId="1031" priority="4484">
      <formula>$K$10=$S$10</formula>
    </cfRule>
  </conditionalFormatting>
  <conditionalFormatting sqref="K14">
    <cfRule type="expression" dxfId="1030" priority="4485">
      <formula>$K$14=$S$10</formula>
    </cfRule>
  </conditionalFormatting>
  <conditionalFormatting sqref="K69 K63">
    <cfRule type="expression" dxfId="1027" priority="170">
      <formula>$C60="回答待ち"</formula>
    </cfRule>
  </conditionalFormatting>
  <conditionalFormatting sqref="K75">
    <cfRule type="expression" dxfId="1026" priority="129">
      <formula>$C72="回答待ち"</formula>
    </cfRule>
  </conditionalFormatting>
  <conditionalFormatting sqref="K85 K80">
    <cfRule type="expression" dxfId="1025" priority="138">
      <formula>$C78="回答待ち"</formula>
    </cfRule>
  </conditionalFormatting>
  <conditionalFormatting sqref="K90">
    <cfRule type="expression" dxfId="1024" priority="130">
      <formula>$C88="回答待ち"</formula>
    </cfRule>
  </conditionalFormatting>
  <conditionalFormatting sqref="K109 K115">
    <cfRule type="expression" dxfId="1022" priority="94">
      <formula>$C106="回答待ち"</formula>
    </cfRule>
  </conditionalFormatting>
  <conditionalFormatting sqref="K122">
    <cfRule type="expression" dxfId="1021" priority="96">
      <formula>$C118="回答待ち"</formula>
    </cfRule>
  </conditionalFormatting>
  <conditionalFormatting sqref="K141 K147">
    <cfRule type="expression" dxfId="1019" priority="92">
      <formula>$C144="回答待ち"</formula>
    </cfRule>
  </conditionalFormatting>
  <conditionalFormatting sqref="K154">
    <cfRule type="expression" dxfId="1018" priority="80">
      <formula>$C150="回答待ち"</formula>
    </cfRule>
  </conditionalFormatting>
  <conditionalFormatting sqref="K173">
    <cfRule type="expression" dxfId="1016" priority="36">
      <formula>$C170="回答待ち"</formula>
    </cfRule>
  </conditionalFormatting>
  <conditionalFormatting sqref="K199 K204 K193 G212 G217 G222 G227 G232 G274">
    <cfRule type="expression" dxfId="1014" priority="27">
      <formula>$C189="回答待ち"</formula>
    </cfRule>
  </conditionalFormatting>
  <conditionalFormatting sqref="K199">
    <cfRule type="expression" dxfId="1013" priority="54">
      <formula>$C196="回答待ち"</formula>
    </cfRule>
  </conditionalFormatting>
  <conditionalFormatting sqref="K204">
    <cfRule type="expression" dxfId="1012" priority="58">
      <formula>$C202="回答待ち"</formula>
    </cfRule>
  </conditionalFormatting>
  <conditionalFormatting sqref="K12:L12">
    <cfRule type="expression" dxfId="1009" priority="4486">
      <formula>$K$12=$S$11</formula>
    </cfRule>
  </conditionalFormatting>
  <conditionalFormatting sqref="L10">
    <cfRule type="expression" dxfId="1008" priority="4487">
      <formula>$K$10=$S$10</formula>
    </cfRule>
  </conditionalFormatting>
  <conditionalFormatting sqref="L279:L280">
    <cfRule type="expression" dxfId="1007" priority="7">
      <formula>$B$280&gt;0</formula>
    </cfRule>
  </conditionalFormatting>
  <conditionalFormatting sqref="M279:M280">
    <cfRule type="expression" dxfId="1006" priority="6">
      <formula>$B$280=0</formula>
    </cfRule>
  </conditionalFormatting>
  <dataValidations count="6">
    <dataValidation type="list" allowBlank="1" showInputMessage="1" showErrorMessage="1" sqref="G16" xr:uid="{0F393D6E-6958-4B17-BF67-A1BF6B0D2315}">
      <formula1>"選択してください,あり,なし"</formula1>
    </dataValidation>
    <dataValidation type="list" imeMode="fullAlpha" allowBlank="1" showInputMessage="1" showErrorMessage="1" sqref="H12" xr:uid="{AFDA4833-0394-4BBE-9CBA-816631A8CBFB}">
      <formula1>運営開始年度</formula1>
    </dataValidation>
    <dataValidation type="list" allowBlank="1" showInputMessage="1" showErrorMessage="1" sqref="K12:L12" xr:uid="{F071A0BE-BF92-492E-9969-5B7DB3D32563}">
      <formula1>INDIRECT(G12)</formula1>
    </dataValidation>
    <dataValidation type="list" allowBlank="1" showInputMessage="1" showErrorMessage="1" sqref="F280" xr:uid="{67399B40-15FE-4A31-BBDF-EFF6617BF096}">
      <formula1>$F$283</formula1>
    </dataValidation>
    <dataValidation type="list" imeMode="fullAlpha" allowBlank="1" showInputMessage="1" showErrorMessage="1" sqref="G12" xr:uid="{A6FAAE77-793C-4B0C-9C90-F4F9745FD906}">
      <formula1>運営開始年度1</formula1>
    </dataValidation>
    <dataValidation type="list" allowBlank="1" showInputMessage="1" showErrorMessage="1" sqref="G14" xr:uid="{4D9DDC3A-2A6E-4AFD-A398-1DA819C2D6AD}">
      <formula1>"選択してください,図面相談,事業計画申請"</formula1>
    </dataValidation>
  </dataValidations>
  <hyperlinks>
    <hyperlink ref="G63" location="'【マニュアル】 '!E85" display="「 場所の移動 」の例：リンク先へ　➡" xr:uid="{AF56E2C7-4A15-443D-8748-F4EE32011B56}"/>
    <hyperlink ref="G75" location="'【マニュアル】 '!E118" display="「 床面積・出入口・部屋形状 」の例：リンク先へ　➡" xr:uid="{FB17B44A-A162-4B6A-BE83-DAE9903C967F}"/>
  </hyperlinks>
  <pageMargins left="0.31496062992125984" right="0.11811023622047245" top="0.19685039370078741" bottom="0.19685039370078741" header="0.31496062992125984" footer="0.31496062992125984"/>
  <pageSetup paperSize="9" scale="51" orientation="portrait" verticalDpi="0" r:id="rId1"/>
  <rowBreaks count="4" manualBreakCount="4">
    <brk id="68" min="4" max="12" man="1"/>
    <brk id="123" min="4" max="12" man="1"/>
    <brk id="155" min="4" max="12" man="1"/>
    <brk id="205" min="4" max="12" man="1"/>
  </rowBreaks>
  <colBreaks count="1" manualBreakCount="1">
    <brk id="13" max="1048575" man="1"/>
  </colBreaks>
  <ignoredErrors>
    <ignoredError sqref="F245 F247:F249 F251 F253:F255 F257 F259:F261 F263 F265:F267 F269 F271:F273" evalError="1"/>
  </ignoredError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170" id="{B4970333-ADE4-4AE3-B28F-D4118C06ED61}">
            <xm:f>S①!$CF11="●"</xm:f>
            <x14:dxf>
              <font>
                <color auto="1"/>
              </font>
              <fill>
                <patternFill>
                  <bgColor theme="3" tint="0.89996032593768116"/>
                </patternFill>
              </fill>
            </x14:dxf>
          </x14:cfRule>
          <xm:sqref>F60:G61 F31:G32 F38:G39 F43:G44 F48:G49 F55:G56</xm:sqref>
        </x14:conditionalFormatting>
        <x14:conditionalFormatting xmlns:xm="http://schemas.microsoft.com/office/excel/2006/main">
          <x14:cfRule type="expression" priority="2775" id="{600334EE-D78F-4D6D-A5F3-094BCC9D3BC3}">
            <xm:f>S①!$CF90="●"</xm:f>
            <x14:dxf>
              <font>
                <color auto="1"/>
              </font>
              <fill>
                <patternFill>
                  <bgColor theme="3" tint="0.89996032593768116"/>
                </patternFill>
              </fill>
            </x14:dxf>
          </x14:cfRule>
          <xm:sqref>F96:G97 F118:G119 F106:G108 F112:G114 F101:G102</xm:sqref>
        </x14:conditionalFormatting>
        <x14:conditionalFormatting xmlns:xm="http://schemas.microsoft.com/office/excel/2006/main">
          <x14:cfRule type="expression" priority="2895" id="{CC0556EC-79CE-44A4-BD47-43DF156ED7FD}">
            <xm:f>S①!$CF138="●"</xm:f>
            <x14:dxf>
              <font>
                <color auto="1"/>
              </font>
              <fill>
                <patternFill>
                  <bgColor theme="3" tint="0.89996032593768116"/>
                </patternFill>
              </fill>
            </x14:dxf>
          </x14:cfRule>
          <xm:sqref>F128:G129 F133:G134 F150:G151 F144:G146 F138:G140</xm:sqref>
        </x14:conditionalFormatting>
        <x14:conditionalFormatting xmlns:xm="http://schemas.microsoft.com/office/excel/2006/main">
          <x14:cfRule type="expression" priority="37" id="{03C89E04-5DC7-474A-9585-EBEFFC6831AA}">
            <xm:f>S①!$BW$189="非表示"</xm:f>
            <x14:dxf>
              <font>
                <color theme="0"/>
              </font>
              <fill>
                <patternFill>
                  <bgColor theme="0"/>
                </patternFill>
              </fill>
              <border>
                <left style="thin">
                  <color theme="0"/>
                </left>
                <right style="thin">
                  <color theme="0"/>
                </right>
                <top style="thin">
                  <color theme="0"/>
                </top>
                <bottom style="thin">
                  <color theme="0"/>
                </bottom>
                <vertical/>
                <horizontal/>
              </border>
            </x14:dxf>
          </x14:cfRule>
          <xm:sqref>F163:G166</xm:sqref>
        </x14:conditionalFormatting>
        <x14:conditionalFormatting xmlns:xm="http://schemas.microsoft.com/office/excel/2006/main">
          <x14:cfRule type="expression" priority="68" id="{16F5CE84-A31E-4712-BC4F-CF3F19FA872B}">
            <xm:f>S①!$BW$194="非表示"</xm:f>
            <x14:dxf>
              <font>
                <color theme="0"/>
              </font>
              <fill>
                <patternFill>
                  <bgColor theme="0"/>
                </patternFill>
              </fill>
              <border>
                <left style="thin">
                  <color theme="0"/>
                </left>
                <right style="thin">
                  <color theme="0"/>
                </right>
                <top style="thin">
                  <color theme="0"/>
                </top>
                <bottom style="thin">
                  <color theme="0"/>
                </bottom>
                <vertical/>
                <horizontal/>
              </border>
            </x14:dxf>
          </x14:cfRule>
          <xm:sqref>F168:G172 F173</xm:sqref>
        </x14:conditionalFormatting>
        <x14:conditionalFormatting xmlns:xm="http://schemas.microsoft.com/office/excel/2006/main">
          <x14:cfRule type="expression" priority="3123" id="{B4970333-ADE4-4AE3-B28F-D4118C06ED61}">
            <xm:f>S①!$CF186="●"</xm:f>
            <x14:dxf>
              <font>
                <color auto="1"/>
              </font>
              <fill>
                <patternFill>
                  <bgColor theme="3" tint="0.89996032593768116"/>
                </patternFill>
              </fill>
            </x14:dxf>
          </x14:cfRule>
          <xm:sqref>F170:G172 F173 F165:G166 F160:G161</xm:sqref>
        </x14:conditionalFormatting>
        <x14:conditionalFormatting xmlns:xm="http://schemas.microsoft.com/office/excel/2006/main">
          <x14:cfRule type="expression" priority="3131" id="{B4970333-ADE4-4AE3-B28F-D4118C06ED61}">
            <xm:f>S①!$CF210="●"</xm:f>
            <x14:dxf>
              <font>
                <color auto="1"/>
              </font>
              <fill>
                <patternFill>
                  <bgColor theme="3" tint="0.89996032593768116"/>
                </patternFill>
              </fill>
            </x14:dxf>
          </x14:cfRule>
          <xm:sqref>F202:G203 F196:G198 F184:G185 F189:G192 F179:G180</xm:sqref>
        </x14:conditionalFormatting>
        <x14:conditionalFormatting xmlns:xm="http://schemas.microsoft.com/office/excel/2006/main">
          <x14:cfRule type="expression" priority="31" id="{EAF2E579-C928-4059-9D04-125056FBF3FE}">
            <xm:f>S①!$CF258="●"</xm:f>
            <x14:dxf>
              <font>
                <color auto="1"/>
              </font>
              <fill>
                <patternFill>
                  <bgColor theme="3" tint="0.89996032593768116"/>
                </patternFill>
              </fill>
            </x14:dxf>
          </x14:cfRule>
          <xm:sqref>F210:G211 F215:G216 F220:G221 F225:G226 F230:G231 F235:G237 F241:G243 F247:G249 F253:G255 F259:G261 F265:G267 F271:G273</xm:sqref>
        </x14:conditionalFormatting>
        <x14:conditionalFormatting xmlns:xm="http://schemas.microsoft.com/office/excel/2006/main">
          <x14:cfRule type="expression" priority="25" stopIfTrue="1" id="{F928998D-1CCA-410E-A330-8728D7288D2B}">
            <xm:f>S①!$Q$2=1</xm:f>
            <x14:dxf/>
          </x14:cfRule>
          <xm:sqref>G74</xm:sqref>
        </x14:conditionalFormatting>
        <x14:conditionalFormatting xmlns:xm="http://schemas.microsoft.com/office/excel/2006/main">
          <x14:cfRule type="expression" priority="28" stopIfTrue="1" id="{7B5411A5-7E61-489E-AAB2-AF95953D5F81}">
            <xm:f>S①!$Q$2=1</xm:f>
            <x14:dxf/>
          </x14:cfRule>
          <xm:sqref>G90</xm:sqref>
        </x14:conditionalFormatting>
        <x14:conditionalFormatting xmlns:xm="http://schemas.microsoft.com/office/excel/2006/main">
          <x14:cfRule type="expression" priority="24" stopIfTrue="1" id="{8069EF14-9E17-4803-B4E2-DE76049705EB}">
            <xm:f>S①!$Q$2=1</xm:f>
            <x14:dxf/>
          </x14:cfRule>
          <xm:sqref>G98</xm:sqref>
        </x14:conditionalFormatting>
        <x14:conditionalFormatting xmlns:xm="http://schemas.microsoft.com/office/excel/2006/main">
          <x14:cfRule type="expression" priority="90" stopIfTrue="1" id="{6FC7C644-F92F-4030-86CA-A47DE05A1F35}">
            <xm:f>S①!$Q$2=1</xm:f>
            <x14:dxf/>
          </x14:cfRule>
          <xm:sqref>G103</xm:sqref>
        </x14:conditionalFormatting>
        <x14:conditionalFormatting xmlns:xm="http://schemas.microsoft.com/office/excel/2006/main">
          <x14:cfRule type="expression" priority="15" stopIfTrue="1" id="{84A5B4EB-BD17-4959-9C6F-D0333DFAE3F8}">
            <xm:f>S①!$Q$2=1</xm:f>
            <x14:dxf/>
          </x14:cfRule>
          <xm:sqref>G109</xm:sqref>
        </x14:conditionalFormatting>
        <x14:conditionalFormatting xmlns:xm="http://schemas.microsoft.com/office/excel/2006/main">
          <x14:cfRule type="expression" priority="88" stopIfTrue="1" id="{0DEACAF3-0643-4D6A-A7EB-0B3A714623EF}">
            <xm:f>S①!$Q$2=1</xm:f>
            <x14:dxf/>
          </x14:cfRule>
          <xm:sqref>G115</xm:sqref>
        </x14:conditionalFormatting>
        <x14:conditionalFormatting xmlns:xm="http://schemas.microsoft.com/office/excel/2006/main">
          <x14:cfRule type="expression" priority="84" stopIfTrue="1" id="{AC419D67-338A-4EDD-8FB4-C97714FF5599}">
            <xm:f>S①!$Q$2=1</xm:f>
            <x14:dxf/>
          </x14:cfRule>
          <xm:sqref>G120</xm:sqref>
        </x14:conditionalFormatting>
        <x14:conditionalFormatting xmlns:xm="http://schemas.microsoft.com/office/excel/2006/main">
          <x14:cfRule type="expression" priority="74" stopIfTrue="1" id="{BD05AC95-A02B-40C1-A66B-CD66C872E765}">
            <xm:f>S①!$Q$2=1</xm:f>
            <x14:dxf/>
          </x14:cfRule>
          <xm:sqref>G130</xm:sqref>
        </x14:conditionalFormatting>
        <x14:conditionalFormatting xmlns:xm="http://schemas.microsoft.com/office/excel/2006/main">
          <x14:cfRule type="expression" priority="20" stopIfTrue="1" id="{29A887F7-AE69-4A2D-B5B0-BD61DDCC3CCE}">
            <xm:f>S①!$Q$2=1</xm:f>
            <x14:dxf/>
          </x14:cfRule>
          <xm:sqref>G135</xm:sqref>
        </x14:conditionalFormatting>
        <x14:conditionalFormatting xmlns:xm="http://schemas.microsoft.com/office/excel/2006/main">
          <x14:cfRule type="expression" priority="72" stopIfTrue="1" id="{3CA0C348-CE6A-4E83-86C3-9A458804FC73}">
            <xm:f>S①!$Q$2=1</xm:f>
            <x14:dxf/>
          </x14:cfRule>
          <xm:sqref>G141</xm:sqref>
        </x14:conditionalFormatting>
        <x14:conditionalFormatting xmlns:xm="http://schemas.microsoft.com/office/excel/2006/main">
          <x14:cfRule type="expression" priority="70" stopIfTrue="1" id="{9E7A8712-9B05-433D-833C-AFCCC609D69C}">
            <xm:f>S①!$Q$2=1</xm:f>
            <x14:dxf/>
          </x14:cfRule>
          <xm:sqref>G147</xm:sqref>
        </x14:conditionalFormatting>
        <x14:conditionalFormatting xmlns:xm="http://schemas.microsoft.com/office/excel/2006/main">
          <x14:cfRule type="expression" priority="21" stopIfTrue="1" id="{810CD830-C818-4D06-A570-474920941403}">
            <xm:f>S①!$Q$2=1</xm:f>
            <x14:dxf/>
          </x14:cfRule>
          <xm:sqref>G152</xm:sqref>
        </x14:conditionalFormatting>
        <x14:conditionalFormatting xmlns:xm="http://schemas.microsoft.com/office/excel/2006/main">
          <x14:cfRule type="expression" priority="52" stopIfTrue="1" id="{BA2D99DE-A19D-45FA-AB02-ED39FAF2C2D3}">
            <xm:f>S①!$Q$2=1</xm:f>
            <x14:dxf/>
          </x14:cfRule>
          <xm:sqref>G162</xm:sqref>
        </x14:conditionalFormatting>
        <x14:conditionalFormatting xmlns:xm="http://schemas.microsoft.com/office/excel/2006/main">
          <x14:cfRule type="expression" priority="18" stopIfTrue="1" id="{CF0B0BBA-49A8-4ABB-BA06-1B308AB355F9}">
            <xm:f>S①!$Q$2=1</xm:f>
            <x14:dxf/>
          </x14:cfRule>
          <xm:sqref>G167</xm:sqref>
        </x14:conditionalFormatting>
        <x14:conditionalFormatting xmlns:xm="http://schemas.microsoft.com/office/excel/2006/main">
          <x14:cfRule type="expression" priority="11" stopIfTrue="1" id="{58454A94-C519-4A0C-A2F8-5D6F7BAB5C44}">
            <xm:f>S①!$Q$2=1</xm:f>
            <x14:dxf/>
          </x14:cfRule>
          <xm:sqref>G173</xm:sqref>
        </x14:conditionalFormatting>
        <x14:conditionalFormatting xmlns:xm="http://schemas.microsoft.com/office/excel/2006/main">
          <x14:cfRule type="expression" priority="50" stopIfTrue="1" id="{F9650A53-4554-45C8-B811-53A88729A4BA}">
            <xm:f>S①!$Q$2=1</xm:f>
            <x14:dxf/>
          </x14:cfRule>
          <xm:sqref>G212</xm:sqref>
        </x14:conditionalFormatting>
        <x14:conditionalFormatting xmlns:xm="http://schemas.microsoft.com/office/excel/2006/main">
          <x14:cfRule type="expression" priority="48" stopIfTrue="1" id="{73A57F49-324A-4A30-AF78-29484B52B8FE}">
            <xm:f>S①!$Q$2=1</xm:f>
            <x14:dxf/>
          </x14:cfRule>
          <xm:sqref>G217</xm:sqref>
        </x14:conditionalFormatting>
        <x14:conditionalFormatting xmlns:xm="http://schemas.microsoft.com/office/excel/2006/main">
          <x14:cfRule type="expression" priority="46" stopIfTrue="1" id="{1631C944-9754-4569-97E9-3EE324462651}">
            <xm:f>S①!$Q$2=1</xm:f>
            <x14:dxf/>
          </x14:cfRule>
          <xm:sqref>G222</xm:sqref>
        </x14:conditionalFormatting>
        <x14:conditionalFormatting xmlns:xm="http://schemas.microsoft.com/office/excel/2006/main">
          <x14:cfRule type="expression" priority="44" stopIfTrue="1" id="{F1CAC01C-1B5F-4833-92A2-C39496FE0D6E}">
            <xm:f>S①!$Q$2=1</xm:f>
            <x14:dxf/>
          </x14:cfRule>
          <xm:sqref>G227</xm:sqref>
        </x14:conditionalFormatting>
        <x14:conditionalFormatting xmlns:xm="http://schemas.microsoft.com/office/excel/2006/main">
          <x14:cfRule type="expression" priority="40" stopIfTrue="1" id="{DE56AC80-05A3-4FA2-8BBF-62294E860684}">
            <xm:f>S①!$Q$2=1</xm:f>
            <x14:dxf/>
          </x14:cfRule>
          <xm:sqref>G232</xm:sqref>
        </x14:conditionalFormatting>
        <x14:conditionalFormatting xmlns:xm="http://schemas.microsoft.com/office/excel/2006/main">
          <x14:cfRule type="expression" priority="42" stopIfTrue="1" id="{3543210F-3DAD-47BF-B3FF-9C6EDA966908}">
            <xm:f>S①!$Q$2=1</xm:f>
            <x14:dxf/>
          </x14:cfRule>
          <xm:sqref>G274</xm:sqref>
        </x14:conditionalFormatting>
        <x14:conditionalFormatting xmlns:xm="http://schemas.microsoft.com/office/excel/2006/main">
          <x14:cfRule type="expression" priority="3" id="{F5BE1FAB-DDEA-4042-AAE9-22386CCFDC1A}">
            <xm:f>S①!$R$9=S①!$R$11</xm:f>
            <x14:dxf>
              <font>
                <color theme="0"/>
              </font>
              <fill>
                <patternFill>
                  <bgColor theme="0"/>
                </patternFill>
              </fill>
            </x14:dxf>
          </x14:cfRule>
          <xm:sqref>G23:K25</xm:sqref>
        </x14:conditionalFormatting>
        <x14:conditionalFormatting xmlns:xm="http://schemas.microsoft.com/office/excel/2006/main">
          <x14:cfRule type="expression" priority="3048" id="{FD1D155D-466D-41AD-9E58-57437FE0D5C4}">
            <xm:f>S①!$CF45="●"</xm:f>
            <x14:dxf>
              <font>
                <color auto="1"/>
              </font>
              <fill>
                <patternFill>
                  <bgColor theme="3" tint="0.89996032593768116"/>
                </patternFill>
              </fill>
            </x14:dxf>
          </x14:cfRule>
          <xm:sqref>J66:K68 J60:K62 F72:G73</xm:sqref>
        </x14:conditionalFormatting>
        <x14:conditionalFormatting xmlns:xm="http://schemas.microsoft.com/office/excel/2006/main">
          <x14:cfRule type="expression" priority="3007" id="{FB21EFC0-00DD-4D32-8E60-DE606AAD7702}">
            <xm:f>S①!$CF62="●"</xm:f>
            <x14:dxf>
              <font>
                <color auto="1"/>
              </font>
              <fill>
                <patternFill>
                  <bgColor theme="3" tint="0.89996032593768116"/>
                </patternFill>
              </fill>
            </x14:dxf>
          </x14:cfRule>
          <xm:sqref>J72:K74 J78:K79 F88:G89 J83:K84</xm:sqref>
        </x14:conditionalFormatting>
        <x14:conditionalFormatting xmlns:xm="http://schemas.microsoft.com/office/excel/2006/main">
          <x14:cfRule type="expression" priority="4558" id="{600334EE-D78F-4D6D-A5F3-094BCC9D3BC3}">
            <xm:f>S①!$CF83="●"</xm:f>
            <x14:dxf>
              <font>
                <color auto="1"/>
              </font>
              <fill>
                <patternFill>
                  <bgColor theme="3" tint="0.89996032593768116"/>
                </patternFill>
              </fill>
            </x14:dxf>
          </x14:cfRule>
          <xm:sqref>J88:K89</xm:sqref>
        </x14:conditionalFormatting>
        <x14:conditionalFormatting xmlns:xm="http://schemas.microsoft.com/office/excel/2006/main">
          <x14:cfRule type="expression" priority="4642" id="{CC0556EC-79CE-44A4-BD47-43DF156ED7FD}">
            <xm:f>S①!$CF117="●"</xm:f>
            <x14:dxf>
              <font>
                <color auto="1"/>
              </font>
              <fill>
                <patternFill>
                  <bgColor theme="3" tint="0.89996032593768116"/>
                </patternFill>
              </fill>
            </x14:dxf>
          </x14:cfRule>
          <xm:sqref>J106:K108 J112:K114 J118:K121</xm:sqref>
        </x14:conditionalFormatting>
        <x14:conditionalFormatting xmlns:xm="http://schemas.microsoft.com/office/excel/2006/main">
          <x14:cfRule type="expression" priority="4731" id="{B4970333-ADE4-4AE3-B28F-D4118C06ED61}">
            <xm:f>S①!$CF165="●"</xm:f>
            <x14:dxf>
              <font>
                <color auto="1"/>
              </font>
              <fill>
                <patternFill>
                  <bgColor theme="3" tint="0.89996032593768116"/>
                </patternFill>
              </fill>
            </x14:dxf>
          </x14:cfRule>
          <xm:sqref>J150:K153 J144:K146 J138:K140 J147 J154</xm:sqref>
        </x14:conditionalFormatting>
        <x14:conditionalFormatting xmlns:xm="http://schemas.microsoft.com/office/excel/2006/main">
          <x14:cfRule type="expression" priority="169" id="{98B4B893-B621-4907-B194-FFD7CFB75555}">
            <xm:f>S①!$BW$200="非表示"</xm:f>
            <x14:dxf>
              <font>
                <color theme="0"/>
              </font>
              <fill>
                <patternFill>
                  <bgColor theme="0"/>
                </patternFill>
              </fill>
              <border>
                <left style="thin">
                  <color theme="0"/>
                </left>
                <right style="thin">
                  <color theme="0"/>
                </right>
                <top style="thin">
                  <color theme="0"/>
                </top>
                <bottom style="thin">
                  <color theme="0"/>
                </bottom>
                <vertical/>
                <horizontal/>
              </border>
            </x14:dxf>
          </x14:cfRule>
          <xm:sqref>J168:K172 J173</xm:sqref>
        </x14:conditionalFormatting>
        <x14:conditionalFormatting xmlns:xm="http://schemas.microsoft.com/office/excel/2006/main">
          <x14:cfRule type="expression" priority="4745" id="{B4970333-ADE4-4AE3-B28F-D4118C06ED61}">
            <xm:f>S①!$CF202="●"</xm:f>
            <x14:dxf>
              <font>
                <color auto="1"/>
              </font>
              <fill>
                <patternFill>
                  <bgColor theme="3" tint="0.89996032593768116"/>
                </patternFill>
              </fill>
            </x14:dxf>
          </x14:cfRule>
          <xm:sqref>J170:K172</xm:sqref>
        </x14:conditionalFormatting>
        <x14:conditionalFormatting xmlns:xm="http://schemas.microsoft.com/office/excel/2006/main">
          <x14:cfRule type="expression" priority="4779" id="{B4970333-ADE4-4AE3-B28F-D4118C06ED61}">
            <xm:f>S①!$CF238="●"</xm:f>
            <x14:dxf>
              <font>
                <color auto="1"/>
              </font>
              <fill>
                <patternFill>
                  <bgColor theme="3" tint="0.89996032593768116"/>
                </patternFill>
              </fill>
            </x14:dxf>
          </x14:cfRule>
          <xm:sqref>J202:K203 J189:K192 J196:K198</xm:sqref>
        </x14:conditionalFormatting>
        <x14:conditionalFormatting xmlns:xm="http://schemas.microsoft.com/office/excel/2006/main">
          <x14:cfRule type="expression" priority="150" id="{F5F2C2D5-C82F-4BE4-B56F-B3413DA0B6E5}">
            <xm:f>S①!$P$8="●"</xm:f>
            <x14:dxf>
              <font>
                <strike val="0"/>
                <color rgb="FFFF19EF"/>
              </font>
              <fill>
                <patternFill patternType="none">
                  <bgColor auto="1"/>
                </patternFill>
              </fill>
              <border>
                <left/>
                <right/>
                <top/>
                <bottom/>
                <vertical/>
                <horizontal/>
              </border>
            </x14:dxf>
          </x14:cfRule>
          <xm:sqref>K33</xm:sqref>
        </x14:conditionalFormatting>
        <x14:conditionalFormatting xmlns:xm="http://schemas.microsoft.com/office/excel/2006/main">
          <x14:cfRule type="expression" priority="145" id="{AD05175B-74B5-4191-BC77-7405F9173867}">
            <xm:f>AND(S①!$P$15="●")</xm:f>
            <x14:dxf>
              <font>
                <strike val="0"/>
                <color rgb="FFFF19EF"/>
              </font>
              <fill>
                <patternFill patternType="none">
                  <bgColor auto="1"/>
                </patternFill>
              </fill>
              <border>
                <left/>
                <right/>
                <top/>
                <bottom/>
                <vertical/>
                <horizontal/>
              </border>
            </x14:dxf>
          </x14:cfRule>
          <xm:sqref>K50</xm:sqref>
        </x14:conditionalFormatting>
        <x14:conditionalFormatting xmlns:xm="http://schemas.microsoft.com/office/excel/2006/main">
          <x14:cfRule type="expression" priority="38" stopIfTrue="1" id="{998C81F1-BC76-48BE-BC76-C67125904F44}">
            <xm:f>S①!$Q$2=1</xm:f>
            <x14:dxf/>
          </x14:cfRule>
          <xm:sqref>K63</xm:sqref>
        </x14:conditionalFormatting>
        <x14:conditionalFormatting xmlns:xm="http://schemas.microsoft.com/office/excel/2006/main">
          <x14:cfRule type="expression" priority="86" stopIfTrue="1" id="{4AD94DBB-3C7B-4421-85F9-0E30A5C25D9F}">
            <xm:f>S①!$Q$2=1</xm:f>
            <x14:dxf/>
          </x14:cfRule>
          <xm:sqref>K69</xm:sqref>
        </x14:conditionalFormatting>
        <x14:conditionalFormatting xmlns:xm="http://schemas.microsoft.com/office/excel/2006/main">
          <x14:cfRule type="expression" priority="10" stopIfTrue="1" id="{B14D2155-9935-4479-8DE5-52E03161562F}">
            <xm:f>S①!$Q$2=1</xm:f>
            <x14:dxf/>
          </x14:cfRule>
          <xm:sqref>K75</xm:sqref>
        </x14:conditionalFormatting>
        <x14:conditionalFormatting xmlns:xm="http://schemas.microsoft.com/office/excel/2006/main">
          <x14:cfRule type="expression" priority="17" stopIfTrue="1" id="{57BA143F-A970-4C96-AD9F-AC58054F5568}">
            <xm:f>S①!$Q$2=1</xm:f>
            <x14:dxf/>
          </x14:cfRule>
          <xm:sqref>K80</xm:sqref>
        </x14:conditionalFormatting>
        <x14:conditionalFormatting xmlns:xm="http://schemas.microsoft.com/office/excel/2006/main">
          <x14:cfRule type="expression" priority="39" stopIfTrue="1" id="{BF8A01EB-CAFC-48A6-9B1A-4619BA941F79}">
            <xm:f>S①!$Q$2=1</xm:f>
            <x14:dxf/>
          </x14:cfRule>
          <xm:sqref>K85</xm:sqref>
        </x14:conditionalFormatting>
        <x14:conditionalFormatting xmlns:xm="http://schemas.microsoft.com/office/excel/2006/main">
          <x14:cfRule type="expression" priority="22" stopIfTrue="1" id="{B65B4DF5-1A13-4ADA-8B4D-F3A3531D5DD0}">
            <xm:f>S①!$Q$2=1</xm:f>
            <x14:dxf/>
          </x14:cfRule>
          <xm:sqref>K90</xm:sqref>
        </x14:conditionalFormatting>
        <x14:conditionalFormatting xmlns:xm="http://schemas.microsoft.com/office/excel/2006/main">
          <x14:cfRule type="expression" priority="174" id="{4D4913DF-D099-4783-8BF6-9F80ABE51761}">
            <xm:f>S①!$P$32="●"</xm:f>
            <x14:dxf>
              <font>
                <strike val="0"/>
                <color rgb="FFFF19EF"/>
              </font>
              <fill>
                <patternFill patternType="none">
                  <bgColor auto="1"/>
                </patternFill>
              </fill>
              <border>
                <left/>
                <right/>
                <top/>
                <bottom/>
                <vertical/>
                <horizontal/>
              </border>
            </x14:dxf>
          </x14:cfRule>
          <xm:sqref>K91</xm:sqref>
        </x14:conditionalFormatting>
        <x14:conditionalFormatting xmlns:xm="http://schemas.microsoft.com/office/excel/2006/main">
          <x14:cfRule type="expression" priority="76" stopIfTrue="1" id="{6F067157-F8B3-4A85-9354-A3741E3E1618}">
            <xm:f>S①!$Q$2=1</xm:f>
            <x14:dxf/>
          </x14:cfRule>
          <xm:sqref>K109</xm:sqref>
        </x14:conditionalFormatting>
        <x14:conditionalFormatting xmlns:xm="http://schemas.microsoft.com/office/excel/2006/main">
          <x14:cfRule type="expression" priority="9" stopIfTrue="1" id="{E9C6F6F0-CCFC-4860-8311-7F2DC8DBC8B5}">
            <xm:f>S①!$Q$2=1</xm:f>
            <x14:dxf/>
          </x14:cfRule>
          <xm:sqref>K115</xm:sqref>
        </x14:conditionalFormatting>
        <x14:conditionalFormatting xmlns:xm="http://schemas.microsoft.com/office/excel/2006/main">
          <x14:cfRule type="expression" priority="26" stopIfTrue="1" id="{47DC4F59-4426-4579-8457-6EC7C81D517F}">
            <xm:f>S①!$Q$2=1</xm:f>
            <x14:dxf/>
          </x14:cfRule>
          <xm:sqref>K122</xm:sqref>
        </x14:conditionalFormatting>
        <x14:conditionalFormatting xmlns:xm="http://schemas.microsoft.com/office/excel/2006/main">
          <x14:cfRule type="expression" priority="142" id="{9D5082CD-4FD6-46F0-905F-49AE063457F9}">
            <xm:f>S①!$P$87="●"</xm:f>
            <x14:dxf>
              <font>
                <strike val="0"/>
                <color rgb="FFFF19EF"/>
              </font>
              <fill>
                <patternFill patternType="none">
                  <bgColor auto="1"/>
                </patternFill>
              </fill>
              <border>
                <left/>
                <right/>
                <top/>
                <bottom/>
                <vertical/>
                <horizontal/>
              </border>
            </x14:dxf>
          </x14:cfRule>
          <xm:sqref>K123</xm:sqref>
        </x14:conditionalFormatting>
        <x14:conditionalFormatting xmlns:xm="http://schemas.microsoft.com/office/excel/2006/main">
          <x14:cfRule type="expression" priority="79" stopIfTrue="1" id="{455479EF-4560-4505-9DC3-13DE547E1D9B}">
            <xm:f>S①!$Q$2=1</xm:f>
            <x14:dxf/>
          </x14:cfRule>
          <xm:sqref>K141</xm:sqref>
        </x14:conditionalFormatting>
        <x14:conditionalFormatting xmlns:xm="http://schemas.microsoft.com/office/excel/2006/main">
          <x14:cfRule type="expression" priority="78" stopIfTrue="1" id="{1360C861-A336-4B6D-9A6E-EF6DCDBC7C6C}">
            <xm:f>S①!$Q$2=1</xm:f>
            <x14:dxf/>
          </x14:cfRule>
          <xm:sqref>K147</xm:sqref>
        </x14:conditionalFormatting>
        <x14:conditionalFormatting xmlns:xm="http://schemas.microsoft.com/office/excel/2006/main">
          <x14:cfRule type="expression" priority="19" stopIfTrue="1" id="{44F185C9-5270-4082-A76C-4C90A0494BCB}">
            <xm:f>S①!$Q$2=1</xm:f>
            <x14:dxf/>
          </x14:cfRule>
          <xm:sqref>K154</xm:sqref>
        </x14:conditionalFormatting>
        <x14:conditionalFormatting xmlns:xm="http://schemas.microsoft.com/office/excel/2006/main">
          <x14:cfRule type="expression" priority="141" id="{3DBA6EFD-509E-4D55-BF87-C4693CF16420}">
            <xm:f>S①!$P$135="●"</xm:f>
            <x14:dxf>
              <font>
                <strike val="0"/>
                <color rgb="FFFF19EF"/>
              </font>
              <fill>
                <patternFill patternType="none">
                  <bgColor auto="1"/>
                </patternFill>
              </fill>
              <border>
                <left/>
                <right/>
                <top/>
                <bottom/>
                <vertical/>
                <horizontal/>
              </border>
            </x14:dxf>
          </x14:cfRule>
          <xm:sqref>K155</xm:sqref>
        </x14:conditionalFormatting>
        <x14:conditionalFormatting xmlns:xm="http://schemas.microsoft.com/office/excel/2006/main">
          <x14:cfRule type="expression" priority="16" stopIfTrue="1" id="{CA2A6929-5879-4F6B-9737-48DEFD2875F7}">
            <xm:f>S①!$Q$2=1</xm:f>
            <x14:dxf/>
          </x14:cfRule>
          <xm:sqref>K173</xm:sqref>
        </x14:conditionalFormatting>
        <x14:conditionalFormatting xmlns:xm="http://schemas.microsoft.com/office/excel/2006/main">
          <x14:cfRule type="expression" priority="140" id="{8493F66D-113C-44AF-9CC2-8D14B2D6D463}">
            <xm:f>S①!$P$183="●"</xm:f>
            <x14:dxf>
              <font>
                <strike val="0"/>
                <color rgb="FFFF19EF"/>
              </font>
              <fill>
                <patternFill patternType="none">
                  <bgColor auto="1"/>
                </patternFill>
              </fill>
              <border>
                <left/>
                <right/>
                <top/>
                <bottom/>
                <vertical/>
                <horizontal/>
              </border>
            </x14:dxf>
          </x14:cfRule>
          <xm:sqref>K174</xm:sqref>
        </x14:conditionalFormatting>
        <x14:conditionalFormatting xmlns:xm="http://schemas.microsoft.com/office/excel/2006/main">
          <x14:cfRule type="expression" priority="56" stopIfTrue="1" id="{B1A6DE20-E6E8-40E5-95BC-390458790A63}">
            <xm:f>S①!$Q$2=1</xm:f>
            <x14:dxf/>
          </x14:cfRule>
          <xm:sqref>K193</xm:sqref>
        </x14:conditionalFormatting>
        <x14:conditionalFormatting xmlns:xm="http://schemas.microsoft.com/office/excel/2006/main">
          <x14:cfRule type="expression" priority="23" stopIfTrue="1" id="{9C2E444D-F4D3-4770-A47F-943852DCC26F}">
            <xm:f>S①!$Q$2=1</xm:f>
            <x14:dxf/>
          </x14:cfRule>
          <xm:sqref>K199</xm:sqref>
        </x14:conditionalFormatting>
        <x14:conditionalFormatting xmlns:xm="http://schemas.microsoft.com/office/excel/2006/main">
          <x14:cfRule type="expression" priority="12" stopIfTrue="1" id="{26F637B9-432E-4BD3-AE0D-7A91B141D3CC}">
            <xm:f>S①!$Q$2=1</xm:f>
            <x14:dxf/>
          </x14:cfRule>
          <xm:sqref>K204</xm:sqref>
        </x14:conditionalFormatting>
        <x14:conditionalFormatting xmlns:xm="http://schemas.microsoft.com/office/excel/2006/main">
          <x14:cfRule type="expression" priority="187" id="{E245FA0B-94A7-4AEA-89AC-4FA7771C349C}">
            <xm:f>S①!$P$207="●"</xm:f>
            <x14:dxf>
              <font>
                <strike val="0"/>
                <color rgb="FFFF19EF"/>
              </font>
              <fill>
                <patternFill patternType="none">
                  <bgColor auto="1"/>
                </patternFill>
              </fill>
              <border>
                <left/>
                <right/>
                <top/>
                <bottom/>
                <vertical/>
                <horizontal/>
              </border>
            </x14:dxf>
          </x14:cfRule>
          <xm:sqref>K205</xm:sqref>
        </x14:conditionalFormatting>
        <x14:conditionalFormatting xmlns:xm="http://schemas.microsoft.com/office/excel/2006/main">
          <x14:cfRule type="expression" priority="139" id="{06ACD92B-3AE5-4B8B-9989-94A901B67985}">
            <xm:f>S①!$P$255="●"</xm:f>
            <x14:dxf>
              <font>
                <strike val="0"/>
                <color rgb="FFFF19EF"/>
              </font>
              <fill>
                <patternFill patternType="none">
                  <bgColor auto="1"/>
                </patternFill>
              </fill>
              <border>
                <left/>
                <right/>
                <top/>
                <bottom/>
                <vertical/>
                <horizontal/>
              </border>
            </x14:dxf>
          </x14:cfRule>
          <xm:sqref>K275</xm:sqref>
        </x14:conditionalFormatting>
      </x14:conditionalFormattings>
    </ext>
    <ext xmlns:x14="http://schemas.microsoft.com/office/spreadsheetml/2009/9/main" uri="{CCE6A557-97BC-4b89-ADB6-D9C93CAAB3DF}">
      <x14:dataValidations xmlns:xm="http://schemas.microsoft.com/office/excel/2006/main" count="32">
        <x14:dataValidation type="list" allowBlank="1" showInputMessage="1" showErrorMessage="1" xr:uid="{8399F518-7081-4371-B3D8-5515BAFD36EC}">
          <x14:formula1>
            <xm:f>S①!$Q$219:$Q$223</xm:f>
          </x14:formula1>
          <xm:sqref>F188</xm:sqref>
        </x14:dataValidation>
        <x14:dataValidation type="list" allowBlank="1" showInputMessage="1" showErrorMessage="1" xr:uid="{233148F3-F5D6-47BF-8704-31431A995B18}">
          <x14:formula1>
            <xm:f>S①!$Q$176:$Q$180</xm:f>
          </x14:formula1>
          <xm:sqref>J149</xm:sqref>
        </x14:dataValidation>
        <x14:dataValidation type="list" allowBlank="1" showInputMessage="1" showErrorMessage="1" xr:uid="{37290AF1-E73C-4E89-8F9C-8BA49B358FF4}">
          <x14:formula1>
            <xm:f>S①!$Q$122:$Q$125</xm:f>
          </x14:formula1>
          <xm:sqref>J111</xm:sqref>
        </x14:dataValidation>
        <x14:dataValidation type="list" allowBlank="1" showInputMessage="1" showErrorMessage="1" xr:uid="{E53C3517-919C-41BE-BC05-2473E5FF4530}">
          <x14:formula1>
            <xm:f>S①!$Q$116:$Q$119</xm:f>
          </x14:formula1>
          <xm:sqref>J105</xm:sqref>
        </x14:dataValidation>
        <x14:dataValidation type="list" allowBlank="1" showInputMessage="1" showErrorMessage="1" xr:uid="{73BE2EA9-8271-4804-B206-5C3DBE2B2FBB}">
          <x14:formula1>
            <xm:f>S①!$Q$105:$Q$108</xm:f>
          </x14:formula1>
          <xm:sqref>F111</xm:sqref>
        </x14:dataValidation>
        <x14:dataValidation type="list" allowBlank="1" showInputMessage="1" showErrorMessage="1" xr:uid="{A85B2493-518E-4135-BBE9-6FA786BB9084}">
          <x14:formula1>
            <xm:f>S①!$Q$111:$Q$113</xm:f>
          </x14:formula1>
          <xm:sqref>F117</xm:sqref>
        </x14:dataValidation>
        <x14:dataValidation type="list" allowBlank="1" showInputMessage="1" showErrorMessage="1" xr:uid="{D7E4E7E3-F2DF-4987-8235-45C05FE32C89}">
          <x14:formula1>
            <xm:f>S①!$Q$27:$Q$29</xm:f>
          </x14:formula1>
          <xm:sqref>F47</xm:sqref>
        </x14:dataValidation>
        <x14:dataValidation type="list" allowBlank="1" showInputMessage="1" showErrorMessage="1" xr:uid="{E3CE7383-5C18-4CD0-9FE1-6E53CA008319}">
          <x14:formula1>
            <xm:f>S①!$Q$22:$Q$24</xm:f>
          </x14:formula1>
          <xm:sqref>F42</xm:sqref>
        </x14:dataValidation>
        <x14:dataValidation type="list" allowBlank="1" showInputMessage="1" showErrorMessage="1" xr:uid="{6C540429-FDD3-4760-8319-C40BB312565F}">
          <x14:formula1>
            <xm:f>S①!$Q$17:$Q$19</xm:f>
          </x14:formula1>
          <xm:sqref>F37</xm:sqref>
        </x14:dataValidation>
        <x14:dataValidation type="list" allowBlank="1" showInputMessage="1" showErrorMessage="1" xr:uid="{EABBB7DE-F4D0-44F0-A2AC-2D929B1E2954}">
          <x14:formula1>
            <xm:f>S①!$Q$128:$Q$132</xm:f>
          </x14:formula1>
          <xm:sqref>J117</xm:sqref>
        </x14:dataValidation>
        <x14:dataValidation type="list" allowBlank="1" showInputMessage="1" showErrorMessage="1" xr:uid="{42E6FC09-697A-4251-A322-0E30326CE981}">
          <x14:formula1>
            <xm:f>S①!$Q$99:$Q$102</xm:f>
          </x14:formula1>
          <xm:sqref>F105</xm:sqref>
        </x14:dataValidation>
        <x14:dataValidation type="list" allowBlank="1" showInputMessage="1" showErrorMessage="1" xr:uid="{C90570D3-C824-456A-836A-43EC96A761FE}">
          <x14:formula1>
            <xm:f>S①!$Q$89:$Q$91</xm:f>
          </x14:formula1>
          <xm:sqref>F100 F95</xm:sqref>
        </x14:dataValidation>
        <x14:dataValidation type="list" allowBlank="1" showInputMessage="1" showErrorMessage="1" xr:uid="{B7C9440D-4970-4691-9B50-7BD85B244E00}">
          <x14:formula1>
            <xm:f>S①!$Q$10:$Q$12</xm:f>
          </x14:formula1>
          <xm:sqref>F30</xm:sqref>
        </x14:dataValidation>
        <x14:dataValidation type="list" allowBlank="1" showInputMessage="1" showErrorMessage="1" xr:uid="{A1104237-0006-4A0F-9984-3740739C663E}">
          <x14:formula1>
            <xm:f>S①!$Q257:$Q259</xm:f>
          </x14:formula1>
          <xm:sqref>F229 F214 F209 F219 F224</xm:sqref>
        </x14:dataValidation>
        <x14:dataValidation type="list" allowBlank="1" showInputMessage="1" showErrorMessage="1" xr:uid="{2EC76214-20F8-4BD2-BB11-2E33955EDD18}">
          <x14:formula1>
            <xm:f>S①!$Q282:$Q285</xm:f>
          </x14:formula1>
          <xm:sqref>F270 F264 F258 F252 F246 F240 F234</xm:sqref>
        </x14:dataValidation>
        <x14:dataValidation type="list" allowBlank="1" showInputMessage="1" showErrorMessage="1" xr:uid="{10D452AA-8F0B-4CED-B379-CFCEA5AA4880}">
          <x14:formula1>
            <xm:f>S①!$Q250:$Q252</xm:f>
          </x14:formula1>
          <xm:sqref>J201</xm:sqref>
        </x14:dataValidation>
        <x14:dataValidation type="list" allowBlank="1" showInputMessage="1" showErrorMessage="1" xr:uid="{E3D953F9-4BFD-4773-9EEF-3FF89AB3C82E}">
          <x14:formula1>
            <xm:f>S①!$Q244:$Q247</xm:f>
          </x14:formula1>
          <xm:sqref>J195</xm:sqref>
        </x14:dataValidation>
        <x14:dataValidation type="list" allowBlank="1" showInputMessage="1" showErrorMessage="1" xr:uid="{D04F542C-CC79-4CF4-9CC1-59FF189421D0}">
          <x14:formula1>
            <xm:f>S①!$Q237:$Q241</xm:f>
          </x14:formula1>
          <xm:sqref>J188</xm:sqref>
        </x14:dataValidation>
        <x14:dataValidation type="list" allowBlank="1" showInputMessage="1" showErrorMessage="1" xr:uid="{F19ED22C-F78E-4B67-BEF3-DF2EDF18A43E}">
          <x14:formula1>
            <xm:f>S①!$Q209:$Q211</xm:f>
          </x14:formula1>
          <xm:sqref>F201 F183 F178</xm:sqref>
        </x14:dataValidation>
        <x14:dataValidation type="list" allowBlank="1" showInputMessage="1" showErrorMessage="1" xr:uid="{C351FB5E-8479-4C33-826F-BC8ED6E89130}">
          <x14:formula1>
            <xm:f>S①!$Q226:$Q229</xm:f>
          </x14:formula1>
          <xm:sqref>F195</xm:sqref>
        </x14:dataValidation>
        <x14:dataValidation type="list" allowBlank="1" showInputMessage="1" showErrorMessage="1" xr:uid="{B5C0DE1E-EE93-492C-B2CC-58BD28046E3C}">
          <x14:formula1>
            <xm:f>S①!$Q201:$Q204</xm:f>
          </x14:formula1>
          <xm:sqref>J169</xm:sqref>
        </x14:dataValidation>
        <x14:dataValidation type="list" allowBlank="1" showInputMessage="1" showErrorMessage="1" xr:uid="{A6D98848-C03F-4B35-A238-2CEC379FB1E7}">
          <x14:formula1>
            <xm:f>S①!$Q185:$Q187</xm:f>
          </x14:formula1>
          <xm:sqref>F159 F164</xm:sqref>
        </x14:dataValidation>
        <x14:dataValidation type="list" allowBlank="1" showInputMessage="1" showErrorMessage="1" xr:uid="{F4C4D67D-F11E-4254-A974-1FF3A74F2BDD}">
          <x14:formula1>
            <xm:f>S①!$Q195:$Q198</xm:f>
          </x14:formula1>
          <xm:sqref>F169</xm:sqref>
        </x14:dataValidation>
        <x14:dataValidation type="list" allowBlank="1" showInputMessage="1" showErrorMessage="1" xr:uid="{E360E37C-9555-4899-9DD4-EC644721636E}">
          <x14:formula1>
            <xm:f>S①!$Q164:$Q167</xm:f>
          </x14:formula1>
          <xm:sqref>J143 J137</xm:sqref>
        </x14:dataValidation>
        <x14:dataValidation type="list" allowBlank="1" showInputMessage="1" showErrorMessage="1" xr:uid="{85F5307E-0487-486B-AFD0-F3BD2D0B6DBD}">
          <x14:formula1>
            <xm:f>S①!$Q137:$Q139</xm:f>
          </x14:formula1>
          <xm:sqref>F149 F132 F127</xm:sqref>
        </x14:dataValidation>
        <x14:dataValidation type="list" allowBlank="1" showInputMessage="1" showErrorMessage="1" xr:uid="{9442D594-F8DE-4CF7-B490-50568CEF6FE2}">
          <x14:formula1>
            <xm:f>S①!$Q147:$Q150</xm:f>
          </x14:formula1>
          <xm:sqref>F143 F137</xm:sqref>
        </x14:dataValidation>
        <x14:dataValidation type="list" allowBlank="1" showInputMessage="1" showErrorMessage="1" xr:uid="{9FB33807-F615-4199-9158-E0CEA1514E9C}">
          <x14:formula1>
            <xm:f>S①!$Q82:$Q84</xm:f>
          </x14:formula1>
          <xm:sqref>J87</xm:sqref>
        </x14:dataValidation>
        <x14:dataValidation type="list" allowBlank="1" showInputMessage="1" showErrorMessage="1" xr:uid="{9A02814F-229F-4DA1-B305-8C1D0F215E82}">
          <x14:formula1>
            <xm:f>S①!$Q67:$Q69</xm:f>
          </x14:formula1>
          <xm:sqref>F87 J82 J77</xm:sqref>
        </x14:dataValidation>
        <x14:dataValidation type="list" allowBlank="1" showInputMessage="1" showErrorMessage="1" xr:uid="{735CAE5B-D1EC-4909-B831-12CFEA24E4D3}">
          <x14:formula1>
            <xm:f>S①!$Q61:$Q64</xm:f>
          </x14:formula1>
          <xm:sqref>J71</xm:sqref>
        </x14:dataValidation>
        <x14:dataValidation type="list" allowBlank="1" showInputMessage="1" showErrorMessage="1" xr:uid="{3C2CDE4D-226D-4CDB-9909-2B1A93C30030}">
          <x14:formula1>
            <xm:f>S①!$Q56:$Q58</xm:f>
          </x14:formula1>
          <xm:sqref>F71</xm:sqref>
        </x14:dataValidation>
        <x14:dataValidation type="list" allowBlank="1" showInputMessage="1" showErrorMessage="1" xr:uid="{8057FACD-3E6D-46B8-A810-4ED3843B0C0C}">
          <x14:formula1>
            <xm:f>S①!$Q44:$Q47</xm:f>
          </x14:formula1>
          <xm:sqref>J65 J59</xm:sqref>
        </x14:dataValidation>
        <x14:dataValidation type="list" allowBlank="1" showInputMessage="1" showErrorMessage="1" xr:uid="{83F47541-0798-4874-B486-162148332A2F}">
          <x14:formula1>
            <xm:f>S①!$Q34:$Q36</xm:f>
          </x14:formula1>
          <xm:sqref>F54 F59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68E0-E9CE-45A0-8360-3E8F6B14F30B}">
  <dimension ref="A1:EL349"/>
  <sheetViews>
    <sheetView view="pageBreakPreview" topLeftCell="B1" zoomScale="60" zoomScaleNormal="85" workbookViewId="0">
      <selection activeCell="B2" sqref="A2:XFD2"/>
    </sheetView>
  </sheetViews>
  <sheetFormatPr defaultColWidth="0" defaultRowHeight="18.75" customHeight="1" zeroHeight="1"/>
  <cols>
    <col min="1" max="1" width="9" hidden="1" customWidth="1"/>
    <col min="2" max="2" width="16.875" customWidth="1"/>
    <col min="3" max="11" width="16.875" hidden="1" customWidth="1"/>
    <col min="12" max="13" width="9" hidden="1" customWidth="1"/>
    <col min="14" max="14" width="15.625" hidden="1" customWidth="1"/>
    <col min="15" max="15" width="50.625" hidden="1" customWidth="1"/>
    <col min="16" max="16" width="9" hidden="1" customWidth="1"/>
    <col min="17" max="17" width="15.625" hidden="1" customWidth="1"/>
    <col min="18" max="19" width="9" hidden="1" customWidth="1"/>
    <col min="20" max="73" width="3.625" hidden="1" customWidth="1"/>
    <col min="74" max="74" width="9.375" hidden="1" customWidth="1"/>
    <col min="75" max="88" width="9" hidden="1" customWidth="1"/>
    <col min="89" max="142" width="3.625" hidden="1" customWidth="1"/>
    <col min="143" max="16384" width="9" hidden="1"/>
  </cols>
  <sheetData>
    <row r="1" spans="2:142" ht="100.5" customHeight="1">
      <c r="B1" s="331" t="str">
        <f>IF(C1=0,"OK",IF(C1&gt;0,"ON","E"))</f>
        <v>OK</v>
      </c>
      <c r="C1" s="2">
        <f>SUM(E4:E9)</f>
        <v>0</v>
      </c>
      <c r="D1" s="2"/>
      <c r="E1" s="2"/>
      <c r="O1" s="1" t="s">
        <v>656</v>
      </c>
      <c r="Q1" s="340"/>
      <c r="R1" s="2"/>
      <c r="T1" s="276" t="str">
        <f>CK1</f>
        <v>士名番号</v>
      </c>
      <c r="U1" s="276" t="str">
        <f t="shared" ref="U1:BQ1" si="0">CL1</f>
        <v>建築重要</v>
      </c>
      <c r="V1" s="276" t="str">
        <f t="shared" si="0"/>
        <v>有効a</v>
      </c>
      <c r="W1" s="276" t="str">
        <f t="shared" si="0"/>
        <v>区画a</v>
      </c>
      <c r="X1" s="276" t="str">
        <f t="shared" si="0"/>
        <v>避難a</v>
      </c>
      <c r="Y1" s="276" t="str">
        <f t="shared" si="0"/>
        <v>採光a</v>
      </c>
      <c r="Z1" s="276" t="str">
        <f t="shared" si="0"/>
        <v>採光b</v>
      </c>
      <c r="AA1" s="276" t="str">
        <f t="shared" si="0"/>
        <v>居室a</v>
      </c>
      <c r="AB1" s="276" t="str">
        <f t="shared" si="0"/>
        <v>病児専用a</v>
      </c>
      <c r="AC1" s="276" t="str">
        <f t="shared" si="0"/>
        <v>病児専用b</v>
      </c>
      <c r="AD1" s="276" t="str">
        <f t="shared" si="0"/>
        <v>別紙a</v>
      </c>
      <c r="AE1" s="276" t="str">
        <f t="shared" si="0"/>
        <v>感染予防a</v>
      </c>
      <c r="AF1" s="276" t="str">
        <f t="shared" si="0"/>
        <v>安静区切b</v>
      </c>
      <c r="AG1" s="276" t="str">
        <f t="shared" si="0"/>
        <v>安静区切c</v>
      </c>
      <c r="AH1" s="276" t="str">
        <f t="shared" si="0"/>
        <v>感染予防b</v>
      </c>
      <c r="AI1" s="276" t="str">
        <f t="shared" si="0"/>
        <v>安静室a</v>
      </c>
      <c r="AJ1" s="276" t="str">
        <f t="shared" si="0"/>
        <v>安静室b</v>
      </c>
      <c r="AK1" s="276" t="str">
        <f t="shared" si="0"/>
        <v>その他の間仕切a</v>
      </c>
      <c r="AL1" s="276" t="str">
        <f t="shared" si="0"/>
        <v>返還a</v>
      </c>
      <c r="AM1" s="276">
        <f t="shared" si="0"/>
        <v>0</v>
      </c>
      <c r="AN1" s="276" t="str">
        <f t="shared" si="0"/>
        <v>消防a</v>
      </c>
      <c r="AO1" s="276">
        <f t="shared" si="0"/>
        <v>0</v>
      </c>
      <c r="AP1" s="276">
        <f t="shared" si="0"/>
        <v>0</v>
      </c>
      <c r="AQ1" s="276">
        <f t="shared" si="0"/>
        <v>0</v>
      </c>
      <c r="AR1" s="276" t="str">
        <f t="shared" si="0"/>
        <v>定員内訳a</v>
      </c>
      <c r="AS1" s="276" t="str">
        <f t="shared" si="0"/>
        <v>病児a</v>
      </c>
      <c r="AT1" s="276" t="str">
        <f t="shared" si="0"/>
        <v>体調不良児a</v>
      </c>
      <c r="AU1" s="276" t="str">
        <f t="shared" si="0"/>
        <v>一時預かりa</v>
      </c>
      <c r="AV1" s="276">
        <f t="shared" si="0"/>
        <v>0</v>
      </c>
      <c r="AW1" s="276">
        <f t="shared" si="0"/>
        <v>0</v>
      </c>
      <c r="AX1" s="276" t="str">
        <f t="shared" si="0"/>
        <v>居室</v>
      </c>
      <c r="AY1" s="276" t="str">
        <f t="shared" si="0"/>
        <v>工事費</v>
      </c>
      <c r="AZ1" s="276" t="str">
        <f t="shared" si="0"/>
        <v>消防b</v>
      </c>
      <c r="BA1" s="276" t="str">
        <f t="shared" si="0"/>
        <v>自由記載</v>
      </c>
      <c r="BB1" s="291">
        <f t="shared" si="0"/>
        <v>0</v>
      </c>
      <c r="BC1" s="291">
        <f t="shared" si="0"/>
        <v>0</v>
      </c>
      <c r="BD1" s="291">
        <f t="shared" si="0"/>
        <v>0</v>
      </c>
      <c r="BE1" s="291">
        <f t="shared" si="0"/>
        <v>0</v>
      </c>
      <c r="BF1" s="291">
        <f t="shared" si="0"/>
        <v>0</v>
      </c>
      <c r="BG1" s="291">
        <f t="shared" si="0"/>
        <v>0</v>
      </c>
      <c r="BH1" s="291">
        <f t="shared" si="0"/>
        <v>0</v>
      </c>
      <c r="BI1" s="291">
        <f t="shared" si="0"/>
        <v>0</v>
      </c>
      <c r="BJ1" s="291">
        <f t="shared" si="0"/>
        <v>0</v>
      </c>
      <c r="BK1" s="291">
        <f t="shared" si="0"/>
        <v>0</v>
      </c>
      <c r="BL1" s="291">
        <f t="shared" si="0"/>
        <v>0</v>
      </c>
      <c r="BM1" s="291">
        <f t="shared" si="0"/>
        <v>0</v>
      </c>
      <c r="BN1" s="291">
        <f t="shared" si="0"/>
        <v>0</v>
      </c>
      <c r="BO1" s="291">
        <f t="shared" si="0"/>
        <v>0</v>
      </c>
      <c r="BP1" s="291">
        <f t="shared" si="0"/>
        <v>0</v>
      </c>
      <c r="BQ1" s="291">
        <f t="shared" si="0"/>
        <v>0</v>
      </c>
      <c r="BS1" s="756" t="str">
        <f>"K"&amp;BS6&amp;"A"&amp;BT6&amp;"B"&amp;BU6</f>
        <v>K0A0B0</v>
      </c>
      <c r="BT1" s="756"/>
      <c r="BU1" s="756"/>
      <c r="BV1" s="2"/>
      <c r="BW1" s="2"/>
      <c r="BY1" s="225"/>
      <c r="BZ1" s="228"/>
      <c r="CA1" s="225"/>
      <c r="CB1" s="228"/>
      <c r="CC1" s="225"/>
      <c r="CD1" s="228"/>
      <c r="CF1" s="12"/>
      <c r="CG1" s="12"/>
      <c r="CH1" s="331" t="s">
        <v>514</v>
      </c>
      <c r="CK1" s="286" t="s">
        <v>229</v>
      </c>
      <c r="CL1" s="286" t="s">
        <v>308</v>
      </c>
      <c r="CM1" s="286" t="s">
        <v>223</v>
      </c>
      <c r="CN1" s="286" t="s">
        <v>317</v>
      </c>
      <c r="CO1" s="286" t="s">
        <v>318</v>
      </c>
      <c r="CP1" s="286" t="s">
        <v>323</v>
      </c>
      <c r="CQ1" s="286" t="s">
        <v>316</v>
      </c>
      <c r="CR1" s="286" t="s">
        <v>379</v>
      </c>
      <c r="CS1" s="286" t="s">
        <v>331</v>
      </c>
      <c r="CT1" s="286" t="s">
        <v>332</v>
      </c>
      <c r="CU1" s="286" t="s">
        <v>309</v>
      </c>
      <c r="CV1" s="286" t="s">
        <v>380</v>
      </c>
      <c r="CW1" s="286" t="s">
        <v>376</v>
      </c>
      <c r="CX1" s="286" t="s">
        <v>377</v>
      </c>
      <c r="CY1" s="286" t="s">
        <v>378</v>
      </c>
      <c r="CZ1" s="286" t="s">
        <v>347</v>
      </c>
      <c r="DA1" s="286" t="s">
        <v>348</v>
      </c>
      <c r="DB1" s="286" t="s">
        <v>382</v>
      </c>
      <c r="DC1" s="286" t="s">
        <v>383</v>
      </c>
      <c r="DD1" s="286"/>
      <c r="DE1" s="286" t="s">
        <v>344</v>
      </c>
      <c r="DF1" s="286"/>
      <c r="DG1" s="286"/>
      <c r="DH1" s="286"/>
      <c r="DI1" s="286" t="s">
        <v>123</v>
      </c>
      <c r="DJ1" s="286" t="s">
        <v>330</v>
      </c>
      <c r="DK1" s="286" t="s">
        <v>375</v>
      </c>
      <c r="DL1" s="286" t="s">
        <v>381</v>
      </c>
      <c r="DM1" s="286"/>
      <c r="DN1" s="286"/>
      <c r="DO1" s="286" t="s">
        <v>91</v>
      </c>
      <c r="DP1" s="286" t="s">
        <v>385</v>
      </c>
      <c r="DQ1" s="286" t="s">
        <v>324</v>
      </c>
      <c r="DR1" s="286" t="s">
        <v>384</v>
      </c>
      <c r="DS1" s="287"/>
      <c r="DT1" s="287"/>
      <c r="DU1" s="287"/>
      <c r="DV1" s="287"/>
      <c r="DW1" s="287"/>
      <c r="DX1" s="287"/>
      <c r="DY1" s="287"/>
      <c r="DZ1" s="287"/>
      <c r="EA1" s="287"/>
      <c r="EB1" s="287"/>
      <c r="EC1" s="287"/>
      <c r="ED1" s="287"/>
      <c r="EE1" s="287"/>
      <c r="EF1" s="287"/>
      <c r="EG1" s="287"/>
      <c r="EH1" s="287"/>
      <c r="EJ1" s="750" t="s">
        <v>320</v>
      </c>
      <c r="EK1" s="752" t="s">
        <v>560</v>
      </c>
      <c r="EL1" s="753" t="s">
        <v>321</v>
      </c>
    </row>
    <row r="2" spans="2:142" ht="19.5" hidden="1" thickBot="1">
      <c r="B2" s="538" t="s">
        <v>698</v>
      </c>
      <c r="C2" s="2"/>
      <c r="D2" s="2"/>
      <c r="E2" s="2"/>
      <c r="N2">
        <v>1</v>
      </c>
      <c r="O2" s="1" cm="1">
        <f t="array" ref="O2">INDEX(S①!$T$2:$BQ$6,5,N2)</f>
        <v>0</v>
      </c>
      <c r="P2">
        <v>5</v>
      </c>
      <c r="Q2" s="341"/>
      <c r="R2" s="250" t="s">
        <v>303</v>
      </c>
      <c r="T2" s="218">
        <v>1</v>
      </c>
      <c r="U2" s="218">
        <v>2</v>
      </c>
      <c r="V2" s="218">
        <v>3</v>
      </c>
      <c r="W2" s="218">
        <v>4</v>
      </c>
      <c r="X2" s="218">
        <v>5</v>
      </c>
      <c r="Y2" s="218">
        <v>6</v>
      </c>
      <c r="Z2" s="218">
        <v>7</v>
      </c>
      <c r="AA2" s="218">
        <v>8</v>
      </c>
      <c r="AB2" s="218">
        <v>9</v>
      </c>
      <c r="AC2" s="218">
        <v>10</v>
      </c>
      <c r="AD2" s="218">
        <v>11</v>
      </c>
      <c r="AE2" s="218">
        <v>12</v>
      </c>
      <c r="AF2" s="218">
        <v>13</v>
      </c>
      <c r="AG2" s="218">
        <v>14</v>
      </c>
      <c r="AH2" s="218">
        <v>15</v>
      </c>
      <c r="AI2" s="218">
        <v>16</v>
      </c>
      <c r="AJ2" s="218">
        <v>17</v>
      </c>
      <c r="AK2" s="218">
        <v>18</v>
      </c>
      <c r="AL2" s="218">
        <v>19</v>
      </c>
      <c r="AM2" s="218">
        <v>20</v>
      </c>
      <c r="AN2" s="218">
        <v>21</v>
      </c>
      <c r="AO2" s="218">
        <v>22</v>
      </c>
      <c r="AP2" s="218">
        <v>23</v>
      </c>
      <c r="AQ2" s="218">
        <v>24</v>
      </c>
      <c r="AR2" s="218">
        <v>25</v>
      </c>
      <c r="AS2" s="218">
        <v>26</v>
      </c>
      <c r="AT2" s="218">
        <v>27</v>
      </c>
      <c r="AU2" s="218">
        <v>28</v>
      </c>
      <c r="AV2" s="218">
        <v>29</v>
      </c>
      <c r="AW2" s="218">
        <v>30</v>
      </c>
      <c r="AX2" s="218">
        <v>31</v>
      </c>
      <c r="AY2" s="218">
        <v>32</v>
      </c>
      <c r="AZ2" s="218">
        <v>33</v>
      </c>
      <c r="BA2" s="218">
        <v>34</v>
      </c>
      <c r="BB2" s="218">
        <v>35</v>
      </c>
      <c r="BC2" s="218">
        <v>36</v>
      </c>
      <c r="BD2" s="218">
        <v>37</v>
      </c>
      <c r="BE2" s="218">
        <v>38</v>
      </c>
      <c r="BF2" s="218">
        <v>39</v>
      </c>
      <c r="BG2" s="218">
        <v>40</v>
      </c>
      <c r="BH2" s="218">
        <v>41</v>
      </c>
      <c r="BI2" s="218">
        <v>42</v>
      </c>
      <c r="BJ2" s="218">
        <v>43</v>
      </c>
      <c r="BK2" s="218">
        <v>44</v>
      </c>
      <c r="BL2" s="218">
        <v>45</v>
      </c>
      <c r="BM2" s="218">
        <v>46</v>
      </c>
      <c r="BN2" s="218">
        <v>47</v>
      </c>
      <c r="BO2" s="218">
        <v>48</v>
      </c>
      <c r="BP2" s="218">
        <v>49</v>
      </c>
      <c r="BQ2" s="218">
        <v>50</v>
      </c>
      <c r="BR2" s="269"/>
      <c r="BS2" s="266"/>
      <c r="BT2" s="218"/>
      <c r="BU2" s="218"/>
      <c r="BV2" s="2"/>
      <c r="BW2" s="2">
        <v>18</v>
      </c>
      <c r="BY2" s="225"/>
      <c r="BZ2" s="228"/>
      <c r="CA2" s="225"/>
      <c r="CB2" s="228"/>
      <c r="CC2" s="225"/>
      <c r="CD2" s="228"/>
      <c r="CF2" s="12"/>
      <c r="CG2" s="12"/>
      <c r="CH2" s="329" t="s">
        <v>511</v>
      </c>
      <c r="CK2" s="6"/>
      <c r="CL2" s="6"/>
      <c r="CM2" s="6"/>
      <c r="CN2" s="6"/>
      <c r="CO2" s="6"/>
      <c r="CP2" s="6" t="s">
        <v>6</v>
      </c>
      <c r="DS2" s="288"/>
      <c r="DT2" s="288"/>
      <c r="DU2" s="288"/>
      <c r="DV2" s="288"/>
      <c r="DW2" s="288"/>
      <c r="DX2" s="288"/>
      <c r="DY2" s="288"/>
      <c r="DZ2" s="288"/>
      <c r="EA2" s="288"/>
      <c r="EB2" s="288"/>
      <c r="EC2" s="288"/>
      <c r="ED2" s="288"/>
      <c r="EE2" s="288"/>
      <c r="EF2" s="288"/>
      <c r="EG2" s="288"/>
      <c r="EH2" s="288"/>
      <c r="EJ2" s="751"/>
      <c r="EK2" s="752"/>
      <c r="EL2" s="753"/>
    </row>
    <row r="3" spans="2:142" ht="19.5" hidden="1" thickBot="1">
      <c r="C3" s="2"/>
      <c r="D3" s="2"/>
      <c r="E3" s="2"/>
      <c r="N3">
        <v>1</v>
      </c>
      <c r="O3" s="1" t="str" cm="1">
        <f t="array" ref="O3">INDEX(S①!$T$2:$BQ$6,4,N3)</f>
        <v>×</v>
      </c>
      <c r="P3">
        <v>4</v>
      </c>
      <c r="Q3" s="249" t="str">
        <f>IF(Q2=1,"表示","非表示")</f>
        <v>非表示</v>
      </c>
      <c r="R3" s="2"/>
      <c r="T3" s="759" t="str">
        <f t="shared" ref="T3:AY3" si="1">CK3</f>
        <v>法1</v>
      </c>
      <c r="U3" s="759" t="str">
        <f t="shared" si="1"/>
        <v>法2</v>
      </c>
      <c r="V3" s="759" t="str">
        <f t="shared" si="1"/>
        <v>法3</v>
      </c>
      <c r="W3" s="759" t="str">
        <f t="shared" si="1"/>
        <v>法4</v>
      </c>
      <c r="X3" s="759" t="str">
        <f t="shared" si="1"/>
        <v>法5</v>
      </c>
      <c r="Y3" s="759" t="str">
        <f t="shared" si="1"/>
        <v>法6</v>
      </c>
      <c r="Z3" s="759" t="str">
        <f t="shared" si="1"/>
        <v>法7</v>
      </c>
      <c r="AA3" s="759" t="str">
        <f t="shared" si="1"/>
        <v>法8</v>
      </c>
      <c r="AB3" s="759" t="str">
        <f t="shared" si="1"/>
        <v>法9</v>
      </c>
      <c r="AC3" s="759" t="str">
        <f t="shared" si="1"/>
        <v>法10</v>
      </c>
      <c r="AD3" s="759" t="str">
        <f t="shared" si="1"/>
        <v>法11</v>
      </c>
      <c r="AE3" s="759" t="str">
        <f t="shared" si="1"/>
        <v>法12</v>
      </c>
      <c r="AF3" s="759" t="str">
        <f t="shared" si="1"/>
        <v>法13</v>
      </c>
      <c r="AG3" s="759" t="str">
        <f t="shared" si="1"/>
        <v>法14</v>
      </c>
      <c r="AH3" s="759" t="str">
        <f t="shared" si="1"/>
        <v>法15</v>
      </c>
      <c r="AI3" s="759" t="str">
        <f t="shared" si="1"/>
        <v>法16</v>
      </c>
      <c r="AJ3" s="759" t="str">
        <f t="shared" si="1"/>
        <v>法17</v>
      </c>
      <c r="AK3" s="759" t="str">
        <f t="shared" si="1"/>
        <v>法18</v>
      </c>
      <c r="AL3" s="759" t="str">
        <f t="shared" si="1"/>
        <v>法19</v>
      </c>
      <c r="AM3" s="759" t="str">
        <f t="shared" si="1"/>
        <v>法20</v>
      </c>
      <c r="AN3" s="759" t="str">
        <f t="shared" si="1"/>
        <v>法21</v>
      </c>
      <c r="AO3" s="759" t="str">
        <f t="shared" si="1"/>
        <v>法22</v>
      </c>
      <c r="AP3" s="759" t="str">
        <f t="shared" si="1"/>
        <v>法23</v>
      </c>
      <c r="AQ3" s="759" t="str">
        <f t="shared" si="1"/>
        <v>法24</v>
      </c>
      <c r="AR3" s="759" t="str">
        <f t="shared" si="1"/>
        <v>法25</v>
      </c>
      <c r="AS3" s="759" t="str">
        <f t="shared" si="1"/>
        <v>法26</v>
      </c>
      <c r="AT3" s="759" t="str">
        <f t="shared" si="1"/>
        <v>法27</v>
      </c>
      <c r="AU3" s="759" t="str">
        <f t="shared" si="1"/>
        <v>法28</v>
      </c>
      <c r="AV3" s="759" t="str">
        <f t="shared" si="1"/>
        <v>法29</v>
      </c>
      <c r="AW3" s="759" t="str">
        <f t="shared" si="1"/>
        <v>法30</v>
      </c>
      <c r="AX3" s="759" t="str">
        <f t="shared" si="1"/>
        <v>法31</v>
      </c>
      <c r="AY3" s="759" t="str">
        <f t="shared" si="1"/>
        <v>法32</v>
      </c>
      <c r="AZ3" s="759" t="str">
        <f t="shared" ref="AZ3:BU3" si="2">DQ3</f>
        <v>法33</v>
      </c>
      <c r="BA3" s="759" t="str">
        <f t="shared" si="2"/>
        <v>法34</v>
      </c>
      <c r="BB3" s="763" t="str">
        <f t="shared" si="2"/>
        <v>法35</v>
      </c>
      <c r="BC3" s="763" t="str">
        <f t="shared" si="2"/>
        <v>法36</v>
      </c>
      <c r="BD3" s="763" t="str">
        <f t="shared" si="2"/>
        <v>法37</v>
      </c>
      <c r="BE3" s="763" t="str">
        <f t="shared" si="2"/>
        <v>法38</v>
      </c>
      <c r="BF3" s="763" t="str">
        <f t="shared" si="2"/>
        <v>法39</v>
      </c>
      <c r="BG3" s="763" t="str">
        <f t="shared" si="2"/>
        <v>法40</v>
      </c>
      <c r="BH3" s="763" t="str">
        <f t="shared" si="2"/>
        <v>法41</v>
      </c>
      <c r="BI3" s="763" t="str">
        <f t="shared" si="2"/>
        <v>法42</v>
      </c>
      <c r="BJ3" s="763" t="str">
        <f t="shared" si="2"/>
        <v>法43</v>
      </c>
      <c r="BK3" s="763" t="str">
        <f t="shared" si="2"/>
        <v>法44</v>
      </c>
      <c r="BL3" s="763" t="str">
        <f t="shared" si="2"/>
        <v>法45</v>
      </c>
      <c r="BM3" s="763" t="str">
        <f t="shared" si="2"/>
        <v>法46</v>
      </c>
      <c r="BN3" s="763" t="str">
        <f t="shared" si="2"/>
        <v>法47</v>
      </c>
      <c r="BO3" s="763" t="str">
        <f t="shared" si="2"/>
        <v>法48</v>
      </c>
      <c r="BP3" s="763" t="str">
        <f t="shared" si="2"/>
        <v>法49</v>
      </c>
      <c r="BQ3" s="770" t="str">
        <f t="shared" si="2"/>
        <v>法50</v>
      </c>
      <c r="BR3" s="768" t="str">
        <f t="shared" si="2"/>
        <v>表示</v>
      </c>
      <c r="BS3" s="772" t="str">
        <f t="shared" si="2"/>
        <v>育建</v>
      </c>
      <c r="BT3" s="759" t="str">
        <f t="shared" si="2"/>
        <v>評価A</v>
      </c>
      <c r="BU3" s="759" t="str">
        <f t="shared" si="2"/>
        <v>評価B</v>
      </c>
      <c r="BV3" s="2"/>
      <c r="BW3" s="2" cm="1">
        <f t="array" ref="BW3">INDEX(T2:BQ6,5,BW2)</f>
        <v>0</v>
      </c>
      <c r="BY3" s="225"/>
      <c r="BZ3" s="228"/>
      <c r="CA3" s="225"/>
      <c r="CB3" s="228"/>
      <c r="CC3" s="225"/>
      <c r="CD3" s="228"/>
      <c r="CF3" s="12"/>
      <c r="CG3" s="12"/>
      <c r="CH3" s="231" t="s">
        <v>512</v>
      </c>
      <c r="CK3" s="748" t="s">
        <v>7</v>
      </c>
      <c r="CL3" s="766" t="s">
        <v>8</v>
      </c>
      <c r="CM3" s="748" t="s">
        <v>9</v>
      </c>
      <c r="CN3" s="748" t="s">
        <v>10</v>
      </c>
      <c r="CO3" s="748" t="s">
        <v>11</v>
      </c>
      <c r="CP3" s="748" t="s">
        <v>12</v>
      </c>
      <c r="CQ3" s="748" t="s">
        <v>28</v>
      </c>
      <c r="CR3" s="748" t="s">
        <v>29</v>
      </c>
      <c r="CS3" s="748" t="s">
        <v>30</v>
      </c>
      <c r="CT3" s="748" t="s">
        <v>31</v>
      </c>
      <c r="CU3" s="748" t="s">
        <v>32</v>
      </c>
      <c r="CV3" s="748" t="s">
        <v>33</v>
      </c>
      <c r="CW3" s="748" t="s">
        <v>34</v>
      </c>
      <c r="CX3" s="748" t="s">
        <v>35</v>
      </c>
      <c r="CY3" s="748" t="s">
        <v>36</v>
      </c>
      <c r="CZ3" s="748" t="s">
        <v>37</v>
      </c>
      <c r="DA3" s="748" t="s">
        <v>38</v>
      </c>
      <c r="DB3" s="748" t="s">
        <v>39</v>
      </c>
      <c r="DC3" s="748" t="s">
        <v>40</v>
      </c>
      <c r="DD3" s="748" t="s">
        <v>41</v>
      </c>
      <c r="DE3" s="748" t="s">
        <v>42</v>
      </c>
      <c r="DF3" s="748" t="s">
        <v>43</v>
      </c>
      <c r="DG3" s="748" t="s">
        <v>44</v>
      </c>
      <c r="DH3" s="748" t="s">
        <v>45</v>
      </c>
      <c r="DI3" s="748" t="s">
        <v>46</v>
      </c>
      <c r="DJ3" s="748" t="s">
        <v>47</v>
      </c>
      <c r="DK3" s="748" t="s">
        <v>48</v>
      </c>
      <c r="DL3" s="748" t="s">
        <v>49</v>
      </c>
      <c r="DM3" s="748" t="s">
        <v>50</v>
      </c>
      <c r="DN3" s="748" t="s">
        <v>51</v>
      </c>
      <c r="DO3" s="748" t="s">
        <v>52</v>
      </c>
      <c r="DP3" s="748" t="s">
        <v>53</v>
      </c>
      <c r="DQ3" s="748" t="s">
        <v>54</v>
      </c>
      <c r="DR3" s="748" t="s">
        <v>55</v>
      </c>
      <c r="DS3" s="757" t="s">
        <v>56</v>
      </c>
      <c r="DT3" s="757" t="s">
        <v>67</v>
      </c>
      <c r="DU3" s="757" t="s">
        <v>68</v>
      </c>
      <c r="DV3" s="757" t="s">
        <v>69</v>
      </c>
      <c r="DW3" s="757" t="s">
        <v>70</v>
      </c>
      <c r="DX3" s="757" t="s">
        <v>71</v>
      </c>
      <c r="DY3" s="757" t="s">
        <v>72</v>
      </c>
      <c r="DZ3" s="757" t="s">
        <v>73</v>
      </c>
      <c r="EA3" s="757" t="s">
        <v>74</v>
      </c>
      <c r="EB3" s="757" t="s">
        <v>75</v>
      </c>
      <c r="EC3" s="757" t="s">
        <v>76</v>
      </c>
      <c r="ED3" s="757" t="s">
        <v>77</v>
      </c>
      <c r="EE3" s="757" t="s">
        <v>78</v>
      </c>
      <c r="EF3" s="757" t="s">
        <v>79</v>
      </c>
      <c r="EG3" s="757" t="s">
        <v>80</v>
      </c>
      <c r="EH3" s="758" t="s">
        <v>81</v>
      </c>
      <c r="EI3" s="761" t="s">
        <v>304</v>
      </c>
      <c r="EJ3" s="750" t="s">
        <v>320</v>
      </c>
      <c r="EK3" s="752" t="s">
        <v>319</v>
      </c>
      <c r="EL3" s="753" t="s">
        <v>321</v>
      </c>
    </row>
    <row r="4" spans="2:142" ht="54.75" hidden="1" customHeight="1">
      <c r="B4" s="2" t="s">
        <v>647</v>
      </c>
      <c r="C4" s="2">
        <f>Q2</f>
        <v>0</v>
      </c>
      <c r="D4" s="605" t="str">
        <f>IF(C4=0,"OK",IF(C4=1,"ON","E"))</f>
        <v>OK</v>
      </c>
      <c r="E4" s="2">
        <f t="shared" ref="E4:E10" si="3">IF(D4="OK",0,1)</f>
        <v>0</v>
      </c>
      <c r="F4" t="str">
        <f>IF(E4=1,"◀　強制チェックが入っている","◀　強制チェックは入っていません")</f>
        <v>◀　強制チェックは入っていません</v>
      </c>
      <c r="N4" s="334" t="s">
        <v>516</v>
      </c>
      <c r="O4" s="333" t="s">
        <v>515</v>
      </c>
      <c r="Q4" s="603">
        <f>SUM(T6:BQ6)</f>
        <v>0</v>
      </c>
      <c r="R4" s="2"/>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760"/>
      <c r="BA4" s="760"/>
      <c r="BB4" s="764"/>
      <c r="BC4" s="764"/>
      <c r="BD4" s="764"/>
      <c r="BE4" s="764"/>
      <c r="BF4" s="764"/>
      <c r="BG4" s="764"/>
      <c r="BH4" s="764"/>
      <c r="BI4" s="764"/>
      <c r="BJ4" s="764"/>
      <c r="BK4" s="764"/>
      <c r="BL4" s="764"/>
      <c r="BM4" s="764"/>
      <c r="BN4" s="764"/>
      <c r="BO4" s="764"/>
      <c r="BP4" s="764"/>
      <c r="BQ4" s="771"/>
      <c r="BR4" s="769"/>
      <c r="BS4" s="773"/>
      <c r="BT4" s="760"/>
      <c r="BU4" s="760"/>
      <c r="BV4" s="2"/>
      <c r="BW4" s="2"/>
      <c r="BY4" s="225"/>
      <c r="BZ4" s="228"/>
      <c r="CA4" s="225"/>
      <c r="CB4" s="228"/>
      <c r="CC4" s="225"/>
      <c r="CD4" s="228"/>
      <c r="CF4" s="12"/>
      <c r="CG4" s="12"/>
      <c r="CH4" s="330" t="s">
        <v>513</v>
      </c>
      <c r="CK4" s="748"/>
      <c r="CL4" s="767"/>
      <c r="CM4" s="748"/>
      <c r="CN4" s="748"/>
      <c r="CO4" s="748"/>
      <c r="CP4" s="748"/>
      <c r="CQ4" s="748"/>
      <c r="CR4" s="748"/>
      <c r="CS4" s="748"/>
      <c r="CT4" s="748"/>
      <c r="CU4" s="748"/>
      <c r="CV4" s="748"/>
      <c r="CW4" s="748"/>
      <c r="CX4" s="748"/>
      <c r="CY4" s="748"/>
      <c r="CZ4" s="748"/>
      <c r="DA4" s="748"/>
      <c r="DB4" s="748"/>
      <c r="DC4" s="748"/>
      <c r="DD4" s="748"/>
      <c r="DE4" s="748"/>
      <c r="DF4" s="748"/>
      <c r="DG4" s="748"/>
      <c r="DH4" s="748"/>
      <c r="DI4" s="748"/>
      <c r="DJ4" s="748"/>
      <c r="DK4" s="748"/>
      <c r="DL4" s="748"/>
      <c r="DM4" s="748"/>
      <c r="DN4" s="748"/>
      <c r="DO4" s="748"/>
      <c r="DP4" s="748"/>
      <c r="DQ4" s="748"/>
      <c r="DR4" s="748"/>
      <c r="DS4" s="757"/>
      <c r="DT4" s="757"/>
      <c r="DU4" s="757"/>
      <c r="DV4" s="757"/>
      <c r="DW4" s="757"/>
      <c r="DX4" s="757"/>
      <c r="DY4" s="757"/>
      <c r="DZ4" s="757"/>
      <c r="EA4" s="757"/>
      <c r="EB4" s="757"/>
      <c r="EC4" s="757"/>
      <c r="ED4" s="757"/>
      <c r="EE4" s="757"/>
      <c r="EF4" s="757"/>
      <c r="EG4" s="757"/>
      <c r="EH4" s="758"/>
      <c r="EI4" s="762"/>
      <c r="EJ4" s="751"/>
      <c r="EK4" s="752"/>
      <c r="EL4" s="753"/>
    </row>
    <row r="5" spans="2:142" hidden="1">
      <c r="B5" s="2" t="s">
        <v>648</v>
      </c>
      <c r="C5" s="601">
        <f>Q4</f>
        <v>0</v>
      </c>
      <c r="D5" s="605" t="str">
        <f>IF(C5=0,"OK",IF(C5&gt;0,"ON","E"))</f>
        <v>OK</v>
      </c>
      <c r="E5" s="2">
        <f t="shared" si="3"/>
        <v>0</v>
      </c>
      <c r="F5" t="str">
        <f>IF(E5=1,"◀　個別チェックが入っている","◀　個別チェックは入っていません")</f>
        <v>◀　個別チェックは入っていません</v>
      </c>
      <c r="O5" s="1"/>
      <c r="Q5" s="340" t="s">
        <v>386</v>
      </c>
      <c r="R5" s="2"/>
      <c r="T5" s="3" t="str">
        <f>IF(T6&lt;&gt;0,"○","×")</f>
        <v>×</v>
      </c>
      <c r="U5" s="3" t="str">
        <f t="shared" ref="U5:BQ5" si="4">IF(U6&lt;&gt;0,"○","×")</f>
        <v>×</v>
      </c>
      <c r="V5" s="3" t="str">
        <f t="shared" si="4"/>
        <v>×</v>
      </c>
      <c r="W5" s="3" t="str">
        <f t="shared" si="4"/>
        <v>×</v>
      </c>
      <c r="X5" s="3" t="str">
        <f t="shared" si="4"/>
        <v>×</v>
      </c>
      <c r="Y5" s="3" t="str">
        <f t="shared" si="4"/>
        <v>×</v>
      </c>
      <c r="Z5" s="3" t="str">
        <f t="shared" si="4"/>
        <v>×</v>
      </c>
      <c r="AA5" s="3" t="str">
        <f t="shared" si="4"/>
        <v>×</v>
      </c>
      <c r="AB5" s="3" t="str">
        <f t="shared" si="4"/>
        <v>×</v>
      </c>
      <c r="AC5" s="3" t="str">
        <f t="shared" si="4"/>
        <v>×</v>
      </c>
      <c r="AD5" s="3" t="str">
        <f t="shared" si="4"/>
        <v>×</v>
      </c>
      <c r="AE5" s="3" t="str">
        <f t="shared" si="4"/>
        <v>×</v>
      </c>
      <c r="AF5" s="3" t="str">
        <f t="shared" si="4"/>
        <v>×</v>
      </c>
      <c r="AG5" s="3" t="str">
        <f t="shared" si="4"/>
        <v>×</v>
      </c>
      <c r="AH5" s="3" t="str">
        <f t="shared" si="4"/>
        <v>×</v>
      </c>
      <c r="AI5" s="3" t="str">
        <f t="shared" si="4"/>
        <v>×</v>
      </c>
      <c r="AJ5" s="3" t="str">
        <f t="shared" si="4"/>
        <v>×</v>
      </c>
      <c r="AK5" s="3" t="str">
        <f t="shared" si="4"/>
        <v>×</v>
      </c>
      <c r="AL5" s="3" t="str">
        <f t="shared" si="4"/>
        <v>×</v>
      </c>
      <c r="AM5" s="3" t="str">
        <f t="shared" si="4"/>
        <v>×</v>
      </c>
      <c r="AN5" s="3" t="str">
        <f t="shared" si="4"/>
        <v>×</v>
      </c>
      <c r="AO5" s="3" t="str">
        <f t="shared" si="4"/>
        <v>×</v>
      </c>
      <c r="AP5" s="3" t="str">
        <f t="shared" si="4"/>
        <v>×</v>
      </c>
      <c r="AQ5" s="3" t="str">
        <f t="shared" si="4"/>
        <v>×</v>
      </c>
      <c r="AR5" s="3" t="str">
        <f t="shared" si="4"/>
        <v>×</v>
      </c>
      <c r="AS5" s="3" t="str">
        <f t="shared" si="4"/>
        <v>×</v>
      </c>
      <c r="AT5" s="3" t="str">
        <f t="shared" si="4"/>
        <v>×</v>
      </c>
      <c r="AU5" s="3" t="str">
        <f t="shared" si="4"/>
        <v>×</v>
      </c>
      <c r="AV5" s="3" t="str">
        <f t="shared" si="4"/>
        <v>×</v>
      </c>
      <c r="AW5" s="3" t="str">
        <f t="shared" si="4"/>
        <v>×</v>
      </c>
      <c r="AX5" s="3" t="str">
        <f t="shared" si="4"/>
        <v>×</v>
      </c>
      <c r="AY5" s="3" t="str">
        <f t="shared" si="4"/>
        <v>×</v>
      </c>
      <c r="AZ5" s="3" t="str">
        <f t="shared" si="4"/>
        <v>×</v>
      </c>
      <c r="BA5" s="3" t="str">
        <f t="shared" si="4"/>
        <v>×</v>
      </c>
      <c r="BB5" s="3" t="str">
        <f t="shared" si="4"/>
        <v>×</v>
      </c>
      <c r="BC5" s="3" t="str">
        <f t="shared" si="4"/>
        <v>×</v>
      </c>
      <c r="BD5" s="3" t="str">
        <f t="shared" si="4"/>
        <v>×</v>
      </c>
      <c r="BE5" s="3" t="str">
        <f t="shared" si="4"/>
        <v>×</v>
      </c>
      <c r="BF5" s="3" t="str">
        <f t="shared" si="4"/>
        <v>×</v>
      </c>
      <c r="BG5" s="3" t="str">
        <f t="shared" si="4"/>
        <v>×</v>
      </c>
      <c r="BH5" s="3" t="str">
        <f t="shared" si="4"/>
        <v>×</v>
      </c>
      <c r="BI5" s="3" t="str">
        <f t="shared" si="4"/>
        <v>×</v>
      </c>
      <c r="BJ5" s="3" t="str">
        <f t="shared" si="4"/>
        <v>×</v>
      </c>
      <c r="BK5" s="3" t="str">
        <f t="shared" si="4"/>
        <v>×</v>
      </c>
      <c r="BL5" s="3" t="str">
        <f t="shared" si="4"/>
        <v>×</v>
      </c>
      <c r="BM5" s="3" t="str">
        <f t="shared" si="4"/>
        <v>×</v>
      </c>
      <c r="BN5" s="3" t="str">
        <f t="shared" si="4"/>
        <v>×</v>
      </c>
      <c r="BO5" s="3" t="str">
        <f t="shared" si="4"/>
        <v>×</v>
      </c>
      <c r="BP5" s="3" t="str">
        <f t="shared" si="4"/>
        <v>×</v>
      </c>
      <c r="BQ5" s="3" t="str">
        <f t="shared" si="4"/>
        <v>×</v>
      </c>
      <c r="BR5" s="252"/>
      <c r="BS5" s="3" t="str">
        <f>IF(BS6&lt;&gt;0,"○","×")</f>
        <v>×</v>
      </c>
      <c r="BT5" s="3" t="str">
        <f t="shared" ref="BT5" si="5">IF(BT6&lt;&gt;0,"○","×")</f>
        <v>×</v>
      </c>
      <c r="BU5" s="3" t="str">
        <f t="shared" ref="BU5" si="6">IF(BU6&lt;&gt;0,"○","×")</f>
        <v>×</v>
      </c>
      <c r="BV5" s="2" t="s">
        <v>14</v>
      </c>
      <c r="BW5" s="2" t="s">
        <v>13</v>
      </c>
      <c r="BY5" s="225"/>
      <c r="BZ5" s="228"/>
      <c r="CA5" s="225"/>
      <c r="CB5" s="228"/>
      <c r="CC5" s="225"/>
      <c r="CD5" s="228"/>
      <c r="CF5" s="12"/>
      <c r="CG5" s="12"/>
      <c r="CH5" s="2"/>
      <c r="CK5" s="3" t="str">
        <f t="shared" ref="CK5" si="7">IF(CK352&lt;&gt;0,"○","×")</f>
        <v>×</v>
      </c>
      <c r="CL5" s="3" t="str">
        <f t="shared" ref="CL5:DS5" si="8">IF(CL352&lt;&gt;0,"○","×")</f>
        <v>×</v>
      </c>
      <c r="CM5" s="3" t="str">
        <f t="shared" si="8"/>
        <v>×</v>
      </c>
      <c r="CN5" s="3" t="str">
        <f t="shared" si="8"/>
        <v>×</v>
      </c>
      <c r="CO5" s="3" t="str">
        <f t="shared" si="8"/>
        <v>×</v>
      </c>
      <c r="CP5" s="3" t="str">
        <f t="shared" si="8"/>
        <v>×</v>
      </c>
      <c r="CQ5" s="3" t="str">
        <f t="shared" si="8"/>
        <v>×</v>
      </c>
      <c r="CR5" s="3" t="str">
        <f t="shared" si="8"/>
        <v>×</v>
      </c>
      <c r="CS5" s="3" t="str">
        <f t="shared" si="8"/>
        <v>×</v>
      </c>
      <c r="CT5" s="3" t="str">
        <f t="shared" si="8"/>
        <v>×</v>
      </c>
      <c r="CU5" s="3" t="str">
        <f t="shared" si="8"/>
        <v>×</v>
      </c>
      <c r="CV5" s="3" t="str">
        <f t="shared" si="8"/>
        <v>×</v>
      </c>
      <c r="CW5" s="3" t="str">
        <f t="shared" si="8"/>
        <v>×</v>
      </c>
      <c r="CX5" s="3" t="str">
        <f t="shared" si="8"/>
        <v>×</v>
      </c>
      <c r="CY5" s="3" t="str">
        <f t="shared" si="8"/>
        <v>×</v>
      </c>
      <c r="CZ5" s="3" t="str">
        <f t="shared" si="8"/>
        <v>×</v>
      </c>
      <c r="DA5" s="3" t="str">
        <f t="shared" si="8"/>
        <v>×</v>
      </c>
      <c r="DB5" s="3" t="str">
        <f t="shared" si="8"/>
        <v>×</v>
      </c>
      <c r="DC5" s="3" t="str">
        <f t="shared" si="8"/>
        <v>×</v>
      </c>
      <c r="DD5" s="3" t="str">
        <f t="shared" si="8"/>
        <v>×</v>
      </c>
      <c r="DE5" s="3" t="str">
        <f t="shared" si="8"/>
        <v>×</v>
      </c>
      <c r="DF5" s="3" t="str">
        <f t="shared" si="8"/>
        <v>×</v>
      </c>
      <c r="DG5" s="3" t="str">
        <f t="shared" si="8"/>
        <v>×</v>
      </c>
      <c r="DH5" s="3" t="str">
        <f t="shared" si="8"/>
        <v>×</v>
      </c>
      <c r="DI5" s="3" t="str">
        <f t="shared" si="8"/>
        <v>×</v>
      </c>
      <c r="DJ5" s="3" t="str">
        <f t="shared" si="8"/>
        <v>×</v>
      </c>
      <c r="DK5" s="3" t="str">
        <f t="shared" si="8"/>
        <v>×</v>
      </c>
      <c r="DL5" s="3" t="str">
        <f t="shared" si="8"/>
        <v>×</v>
      </c>
      <c r="DM5" s="3" t="str">
        <f t="shared" si="8"/>
        <v>×</v>
      </c>
      <c r="DN5" s="3" t="str">
        <f t="shared" si="8"/>
        <v>×</v>
      </c>
      <c r="DO5" s="3" t="str">
        <f t="shared" si="8"/>
        <v>×</v>
      </c>
      <c r="DP5" s="3" t="str">
        <f t="shared" si="8"/>
        <v>×</v>
      </c>
      <c r="DQ5" s="3" t="str">
        <f t="shared" si="8"/>
        <v>×</v>
      </c>
      <c r="DR5" s="3" t="str">
        <f t="shared" si="8"/>
        <v>×</v>
      </c>
      <c r="DS5" s="289" t="str">
        <f t="shared" si="8"/>
        <v>×</v>
      </c>
      <c r="DT5" s="289" t="str">
        <f t="shared" ref="DT5:EL5" si="9">IF(DT352&lt;&gt;0,"○","×")</f>
        <v>×</v>
      </c>
      <c r="DU5" s="289" t="str">
        <f t="shared" si="9"/>
        <v>×</v>
      </c>
      <c r="DV5" s="289" t="str">
        <f t="shared" si="9"/>
        <v>×</v>
      </c>
      <c r="DW5" s="289" t="str">
        <f t="shared" si="9"/>
        <v>×</v>
      </c>
      <c r="DX5" s="289" t="str">
        <f t="shared" si="9"/>
        <v>×</v>
      </c>
      <c r="DY5" s="289" t="str">
        <f t="shared" si="9"/>
        <v>×</v>
      </c>
      <c r="DZ5" s="289" t="str">
        <f t="shared" si="9"/>
        <v>×</v>
      </c>
      <c r="EA5" s="289" t="str">
        <f t="shared" si="9"/>
        <v>×</v>
      </c>
      <c r="EB5" s="289" t="str">
        <f t="shared" si="9"/>
        <v>×</v>
      </c>
      <c r="EC5" s="289" t="str">
        <f t="shared" si="9"/>
        <v>×</v>
      </c>
      <c r="ED5" s="289" t="str">
        <f t="shared" si="9"/>
        <v>×</v>
      </c>
      <c r="EE5" s="289" t="str">
        <f t="shared" si="9"/>
        <v>×</v>
      </c>
      <c r="EF5" s="289" t="str">
        <f t="shared" si="9"/>
        <v>×</v>
      </c>
      <c r="EG5" s="289" t="str">
        <f>IF(EG352&lt;&gt;0,"○","×")</f>
        <v>×</v>
      </c>
      <c r="EH5" s="290" t="str">
        <f t="shared" si="9"/>
        <v>×</v>
      </c>
      <c r="EI5" s="270"/>
      <c r="EJ5" s="255" t="str">
        <f>IF(EJ352&lt;&gt;0,"○","×")</f>
        <v>×</v>
      </c>
      <c r="EK5" s="3" t="str">
        <f t="shared" si="9"/>
        <v>×</v>
      </c>
      <c r="EL5" s="256" t="str">
        <f t="shared" si="9"/>
        <v>×</v>
      </c>
    </row>
    <row r="6" spans="2:142" hidden="1">
      <c r="B6" s="2" t="s">
        <v>709</v>
      </c>
      <c r="C6" s="2">
        <f>SUM(E10:E17)</f>
        <v>0</v>
      </c>
      <c r="D6" s="605" t="str">
        <f>IF(C6=0,"OK",IF(C6&gt;0,"ON","E"))</f>
        <v>OK</v>
      </c>
      <c r="E6" s="2">
        <f t="shared" si="3"/>
        <v>0</v>
      </c>
      <c r="F6" t="str">
        <f>IF(E6=1,"◀　【①基本事項】の事業者情報に入力あり","◀　【①基本事項】の事業者情報に入力なし")</f>
        <v>◀　【①基本事項】の事業者情報に入力なし</v>
      </c>
      <c r="L6" s="10"/>
      <c r="M6" s="10"/>
      <c r="N6" s="10"/>
      <c r="O6" s="13"/>
      <c r="P6" s="10"/>
      <c r="Q6" s="342"/>
      <c r="R6" s="5"/>
      <c r="S6" s="10"/>
      <c r="T6" s="214">
        <f>SUM(T7:T351)</f>
        <v>0</v>
      </c>
      <c r="U6" s="214">
        <f t="shared" ref="U6:BQ6" si="10">SUM(U7:U351)</f>
        <v>0</v>
      </c>
      <c r="V6" s="214">
        <f t="shared" si="10"/>
        <v>0</v>
      </c>
      <c r="W6" s="214">
        <f t="shared" si="10"/>
        <v>0</v>
      </c>
      <c r="X6" s="214">
        <f t="shared" si="10"/>
        <v>0</v>
      </c>
      <c r="Y6" s="214">
        <f t="shared" si="10"/>
        <v>0</v>
      </c>
      <c r="Z6" s="214">
        <f t="shared" si="10"/>
        <v>0</v>
      </c>
      <c r="AA6" s="214">
        <f t="shared" si="10"/>
        <v>0</v>
      </c>
      <c r="AB6" s="214">
        <f t="shared" si="10"/>
        <v>0</v>
      </c>
      <c r="AC6" s="214">
        <f t="shared" si="10"/>
        <v>0</v>
      </c>
      <c r="AD6" s="214">
        <f>SUM(AD7:AD351)</f>
        <v>0</v>
      </c>
      <c r="AE6" s="214">
        <f t="shared" si="10"/>
        <v>0</v>
      </c>
      <c r="AF6" s="214">
        <f t="shared" si="10"/>
        <v>0</v>
      </c>
      <c r="AG6" s="214">
        <f t="shared" si="10"/>
        <v>0</v>
      </c>
      <c r="AH6" s="214">
        <f t="shared" si="10"/>
        <v>0</v>
      </c>
      <c r="AI6" s="214">
        <f t="shared" si="10"/>
        <v>0</v>
      </c>
      <c r="AJ6" s="214">
        <f t="shared" si="10"/>
        <v>0</v>
      </c>
      <c r="AK6" s="214">
        <f t="shared" si="10"/>
        <v>0</v>
      </c>
      <c r="AL6" s="214">
        <f t="shared" si="10"/>
        <v>0</v>
      </c>
      <c r="AM6" s="214">
        <f t="shared" si="10"/>
        <v>0</v>
      </c>
      <c r="AN6" s="214">
        <f t="shared" si="10"/>
        <v>0</v>
      </c>
      <c r="AO6" s="214">
        <f t="shared" si="10"/>
        <v>0</v>
      </c>
      <c r="AP6" s="214">
        <f t="shared" si="10"/>
        <v>0</v>
      </c>
      <c r="AQ6" s="214">
        <f t="shared" si="10"/>
        <v>0</v>
      </c>
      <c r="AR6" s="214">
        <f t="shared" si="10"/>
        <v>0</v>
      </c>
      <c r="AS6" s="214">
        <f t="shared" si="10"/>
        <v>0</v>
      </c>
      <c r="AT6" s="214">
        <f t="shared" si="10"/>
        <v>0</v>
      </c>
      <c r="AU6" s="214">
        <f t="shared" si="10"/>
        <v>0</v>
      </c>
      <c r="AV6" s="214">
        <f t="shared" si="10"/>
        <v>0</v>
      </c>
      <c r="AW6" s="214">
        <f t="shared" si="10"/>
        <v>0</v>
      </c>
      <c r="AX6" s="214">
        <f t="shared" si="10"/>
        <v>0</v>
      </c>
      <c r="AY6" s="214">
        <f t="shared" si="10"/>
        <v>0</v>
      </c>
      <c r="AZ6" s="214">
        <f t="shared" si="10"/>
        <v>0</v>
      </c>
      <c r="BA6" s="214">
        <f t="shared" si="10"/>
        <v>0</v>
      </c>
      <c r="BB6" s="214">
        <f t="shared" si="10"/>
        <v>0</v>
      </c>
      <c r="BC6" s="214">
        <f t="shared" si="10"/>
        <v>0</v>
      </c>
      <c r="BD6" s="214">
        <f t="shared" si="10"/>
        <v>0</v>
      </c>
      <c r="BE6" s="214">
        <f t="shared" si="10"/>
        <v>0</v>
      </c>
      <c r="BF6" s="214">
        <f t="shared" si="10"/>
        <v>0</v>
      </c>
      <c r="BG6" s="214">
        <f t="shared" si="10"/>
        <v>0</v>
      </c>
      <c r="BH6" s="214">
        <f t="shared" si="10"/>
        <v>0</v>
      </c>
      <c r="BI6" s="214">
        <f t="shared" si="10"/>
        <v>0</v>
      </c>
      <c r="BJ6" s="214">
        <f t="shared" si="10"/>
        <v>0</v>
      </c>
      <c r="BK6" s="214">
        <f t="shared" si="10"/>
        <v>0</v>
      </c>
      <c r="BL6" s="214">
        <f t="shared" si="10"/>
        <v>0</v>
      </c>
      <c r="BM6" s="214">
        <f t="shared" si="10"/>
        <v>0</v>
      </c>
      <c r="BN6" s="214">
        <f t="shared" si="10"/>
        <v>0</v>
      </c>
      <c r="BO6" s="214">
        <f t="shared" si="10"/>
        <v>0</v>
      </c>
      <c r="BP6" s="214">
        <f t="shared" si="10"/>
        <v>0</v>
      </c>
      <c r="BQ6" s="214">
        <f t="shared" si="10"/>
        <v>0</v>
      </c>
      <c r="BR6" s="264"/>
      <c r="BS6" s="260">
        <f>SUM(BS7:BS351)</f>
        <v>0</v>
      </c>
      <c r="BT6" s="214">
        <f>BT329</f>
        <v>0</v>
      </c>
      <c r="BU6" s="264">
        <f>BU329</f>
        <v>0</v>
      </c>
      <c r="BV6" s="5"/>
      <c r="BW6" s="5"/>
      <c r="BX6" s="10"/>
      <c r="BY6" s="226"/>
      <c r="BZ6" s="229"/>
      <c r="CA6" s="226"/>
      <c r="CB6" s="229"/>
      <c r="CC6" s="226"/>
      <c r="CD6" s="229"/>
      <c r="CE6" s="10"/>
      <c r="CF6" s="230"/>
      <c r="CG6" s="230"/>
      <c r="CH6" s="5"/>
      <c r="CI6" s="10"/>
      <c r="CJ6" s="10"/>
      <c r="CK6" s="11"/>
      <c r="CL6" s="11"/>
      <c r="CM6" s="11"/>
      <c r="CN6" s="11"/>
      <c r="CO6" s="11"/>
      <c r="CP6" s="11"/>
      <c r="CQ6" s="261"/>
      <c r="CR6" s="261"/>
      <c r="CS6" s="261"/>
      <c r="CT6" s="261"/>
      <c r="CU6" s="261"/>
      <c r="CV6" s="261"/>
      <c r="CW6" s="261"/>
      <c r="CX6" s="261"/>
      <c r="CY6" s="261"/>
      <c r="CZ6" s="261"/>
      <c r="DA6" s="261"/>
      <c r="DB6" s="261"/>
      <c r="DC6" s="261"/>
      <c r="DD6" s="261"/>
      <c r="DE6" s="261"/>
      <c r="DF6" s="261"/>
      <c r="DG6" s="261"/>
      <c r="DH6" s="261"/>
      <c r="DI6" s="261"/>
      <c r="DJ6" s="261"/>
      <c r="DK6" s="261"/>
      <c r="DL6" s="261"/>
      <c r="DM6" s="261"/>
      <c r="DN6" s="261"/>
      <c r="DO6" s="261"/>
      <c r="DP6" s="261"/>
      <c r="DQ6" s="261"/>
      <c r="DR6" s="261"/>
      <c r="DS6" s="261"/>
      <c r="DT6" s="261"/>
      <c r="DU6" s="261"/>
      <c r="DV6" s="261"/>
      <c r="DW6" s="261"/>
      <c r="DX6" s="261"/>
      <c r="DY6" s="261"/>
      <c r="DZ6" s="261"/>
      <c r="EA6" s="261"/>
      <c r="EB6" s="261"/>
      <c r="EC6" s="261"/>
      <c r="ED6" s="261"/>
      <c r="EE6" s="261"/>
      <c r="EF6" s="261"/>
      <c r="EG6" s="261"/>
      <c r="EH6" s="261"/>
      <c r="EI6" s="274"/>
      <c r="EJ6" s="262"/>
      <c r="EK6" s="11"/>
      <c r="EL6" s="263"/>
    </row>
    <row r="7" spans="2:142" ht="25.5" hidden="1">
      <c r="B7" s="2" t="s">
        <v>710</v>
      </c>
      <c r="C7" s="2">
        <f>SUM(C19:C52)</f>
        <v>0</v>
      </c>
      <c r="D7" s="605" t="str">
        <f>IF(C7=0,"OK",IF(C7&gt;0,"ON"&lt;"E"))</f>
        <v>OK</v>
      </c>
      <c r="E7" s="2">
        <f t="shared" si="3"/>
        <v>0</v>
      </c>
      <c r="F7" t="str">
        <f>IF(E7=1,"◀　【②結果入力】回答あり","◀　【②結果入力】回答なし")</f>
        <v>◀　【②結果入力】回答なし</v>
      </c>
      <c r="L7" t="s">
        <v>272</v>
      </c>
      <c r="M7" s="242"/>
      <c r="N7" s="243" t="s">
        <v>301</v>
      </c>
      <c r="O7" s="244"/>
      <c r="Q7" s="340"/>
      <c r="R7" s="2"/>
      <c r="S7" s="215" t="s">
        <v>242</v>
      </c>
      <c r="T7" s="216">
        <f>$Q$2</f>
        <v>0</v>
      </c>
      <c r="U7" s="216">
        <f t="shared" ref="U7:BP7" si="11">$Q$2</f>
        <v>0</v>
      </c>
      <c r="V7" s="216">
        <f t="shared" si="11"/>
        <v>0</v>
      </c>
      <c r="W7" s="216">
        <f t="shared" si="11"/>
        <v>0</v>
      </c>
      <c r="X7" s="216">
        <f t="shared" si="11"/>
        <v>0</v>
      </c>
      <c r="Y7" s="216">
        <f t="shared" si="11"/>
        <v>0</v>
      </c>
      <c r="Z7" s="216">
        <f t="shared" si="11"/>
        <v>0</v>
      </c>
      <c r="AA7" s="216">
        <f t="shared" si="11"/>
        <v>0</v>
      </c>
      <c r="AB7" s="216">
        <f t="shared" si="11"/>
        <v>0</v>
      </c>
      <c r="AC7" s="216">
        <f t="shared" si="11"/>
        <v>0</v>
      </c>
      <c r="AD7" s="216">
        <f t="shared" si="11"/>
        <v>0</v>
      </c>
      <c r="AE7" s="216">
        <f t="shared" si="11"/>
        <v>0</v>
      </c>
      <c r="AF7" s="216">
        <f t="shared" si="11"/>
        <v>0</v>
      </c>
      <c r="AG7" s="216">
        <f t="shared" si="11"/>
        <v>0</v>
      </c>
      <c r="AH7" s="216">
        <f t="shared" si="11"/>
        <v>0</v>
      </c>
      <c r="AI7" s="216">
        <f t="shared" si="11"/>
        <v>0</v>
      </c>
      <c r="AJ7" s="216">
        <f t="shared" si="11"/>
        <v>0</v>
      </c>
      <c r="AK7" s="216">
        <f t="shared" si="11"/>
        <v>0</v>
      </c>
      <c r="AL7" s="216">
        <f t="shared" si="11"/>
        <v>0</v>
      </c>
      <c r="AM7" s="216">
        <f t="shared" si="11"/>
        <v>0</v>
      </c>
      <c r="AN7" s="216">
        <f t="shared" si="11"/>
        <v>0</v>
      </c>
      <c r="AO7" s="216">
        <f t="shared" si="11"/>
        <v>0</v>
      </c>
      <c r="AP7" s="216">
        <f t="shared" si="11"/>
        <v>0</v>
      </c>
      <c r="AQ7" s="216">
        <f t="shared" si="11"/>
        <v>0</v>
      </c>
      <c r="AR7" s="216">
        <f t="shared" si="11"/>
        <v>0</v>
      </c>
      <c r="AS7" s="216">
        <f t="shared" si="11"/>
        <v>0</v>
      </c>
      <c r="AT7" s="216">
        <f t="shared" si="11"/>
        <v>0</v>
      </c>
      <c r="AU7" s="216">
        <f t="shared" si="11"/>
        <v>0</v>
      </c>
      <c r="AV7" s="216">
        <f t="shared" si="11"/>
        <v>0</v>
      </c>
      <c r="AW7" s="216">
        <f t="shared" si="11"/>
        <v>0</v>
      </c>
      <c r="AX7" s="216">
        <f t="shared" si="11"/>
        <v>0</v>
      </c>
      <c r="AY7" s="216">
        <f t="shared" si="11"/>
        <v>0</v>
      </c>
      <c r="AZ7" s="216">
        <f t="shared" si="11"/>
        <v>0</v>
      </c>
      <c r="BA7" s="216">
        <f t="shared" si="11"/>
        <v>0</v>
      </c>
      <c r="BB7" s="216">
        <f t="shared" si="11"/>
        <v>0</v>
      </c>
      <c r="BC7" s="216">
        <f t="shared" si="11"/>
        <v>0</v>
      </c>
      <c r="BD7" s="216">
        <f t="shared" si="11"/>
        <v>0</v>
      </c>
      <c r="BE7" s="216">
        <f t="shared" si="11"/>
        <v>0</v>
      </c>
      <c r="BF7" s="216">
        <f t="shared" si="11"/>
        <v>0</v>
      </c>
      <c r="BG7" s="216">
        <f t="shared" si="11"/>
        <v>0</v>
      </c>
      <c r="BH7" s="216">
        <f t="shared" si="11"/>
        <v>0</v>
      </c>
      <c r="BI7" s="216">
        <f t="shared" si="11"/>
        <v>0</v>
      </c>
      <c r="BJ7" s="216">
        <f t="shared" si="11"/>
        <v>0</v>
      </c>
      <c r="BK7" s="216">
        <f t="shared" si="11"/>
        <v>0</v>
      </c>
      <c r="BL7" s="216">
        <f t="shared" si="11"/>
        <v>0</v>
      </c>
      <c r="BM7" s="216">
        <f t="shared" si="11"/>
        <v>0</v>
      </c>
      <c r="BN7" s="216">
        <f t="shared" si="11"/>
        <v>0</v>
      </c>
      <c r="BO7" s="216">
        <f t="shared" si="11"/>
        <v>0</v>
      </c>
      <c r="BP7" s="216">
        <f t="shared" si="11"/>
        <v>0</v>
      </c>
      <c r="BQ7" s="265">
        <f>$Q$2</f>
        <v>0</v>
      </c>
      <c r="BR7" s="304">
        <f>$Q$2</f>
        <v>0</v>
      </c>
      <c r="BS7" s="305"/>
      <c r="BT7" s="754">
        <f>BT6+BU6</f>
        <v>0</v>
      </c>
      <c r="BU7" s="755"/>
      <c r="BV7" s="2"/>
      <c r="BW7" s="2"/>
      <c r="BY7" s="247" t="s">
        <v>302</v>
      </c>
      <c r="BZ7" s="228"/>
      <c r="CA7" s="247" t="s">
        <v>302</v>
      </c>
      <c r="CB7" s="228"/>
      <c r="CC7" s="247" t="s">
        <v>302</v>
      </c>
      <c r="CD7" s="228"/>
      <c r="CF7" s="12"/>
      <c r="CG7" s="12"/>
      <c r="CH7" s="2"/>
      <c r="CK7" s="241"/>
      <c r="CL7" s="241"/>
      <c r="CM7" s="241"/>
      <c r="CN7" s="241"/>
      <c r="CO7" s="241"/>
      <c r="CP7" s="241"/>
      <c r="CQ7" s="241"/>
      <c r="CR7" s="241"/>
      <c r="CS7" s="241"/>
      <c r="CT7" s="241"/>
      <c r="CU7" s="241"/>
      <c r="CV7" s="241"/>
      <c r="CW7" s="241"/>
      <c r="CX7" s="241"/>
      <c r="CY7" s="241"/>
      <c r="CZ7" s="241"/>
      <c r="DA7" s="241"/>
      <c r="DB7" s="241"/>
      <c r="DC7" s="241"/>
      <c r="DD7" s="241"/>
      <c r="DE7" s="241"/>
      <c r="DF7" s="241"/>
      <c r="DG7" s="241"/>
      <c r="DH7" s="241"/>
      <c r="DI7" s="241"/>
      <c r="DJ7" s="241"/>
      <c r="DK7" s="241"/>
      <c r="DL7" s="241"/>
      <c r="DM7" s="241"/>
      <c r="DN7" s="241"/>
      <c r="DO7" s="241"/>
      <c r="DP7" s="241"/>
      <c r="DQ7" s="241"/>
      <c r="DR7" s="241"/>
      <c r="DS7" s="241"/>
      <c r="DT7" s="241"/>
      <c r="DU7" s="241"/>
      <c r="DV7" s="241"/>
      <c r="DW7" s="241"/>
      <c r="DX7" s="241"/>
      <c r="DY7" s="241"/>
      <c r="DZ7" s="241"/>
      <c r="EA7" s="241"/>
      <c r="EB7" s="241"/>
      <c r="EC7" s="241"/>
      <c r="ED7" s="241"/>
      <c r="EE7" s="241"/>
      <c r="EF7" s="241"/>
      <c r="EG7" s="241"/>
      <c r="EH7" s="241"/>
      <c r="EI7" s="282"/>
      <c r="EJ7" s="241"/>
      <c r="EK7" s="241"/>
      <c r="EL7" s="284"/>
    </row>
    <row r="8" spans="2:142" ht="20.25" hidden="1" thickBot="1">
      <c r="B8" s="2" t="s">
        <v>711</v>
      </c>
      <c r="C8" s="2">
        <f>'【① 基本事項】'!C280</f>
        <v>8</v>
      </c>
      <c r="D8" s="2" t="str">
        <f>IF(C8=8,"OK",8-C8)</f>
        <v>OK</v>
      </c>
      <c r="E8" s="2">
        <f t="shared" si="3"/>
        <v>0</v>
      </c>
      <c r="F8" t="str">
        <f>IF(E8=1,"◀　【①基本事項】大項目にチェックあり（数）","◀　【①基本事項】大項目にチェックなし")</f>
        <v>◀　【①基本事項】大項目にチェックなし</v>
      </c>
      <c r="O8" s="333" t="str">
        <f>IF(P9=$CH$2,N9&amp;" ","")&amp;" "&amp;$O$4</f>
        <v>AQ1  を回答ください</v>
      </c>
      <c r="P8" s="336" t="str">
        <f>IF(R8=$CH$2,"●","×")</f>
        <v>●</v>
      </c>
      <c r="Q8" s="350"/>
      <c r="R8" s="332" t="str">
        <f>IF(COUNTIF(P9:P13,$CH$2)&gt;0,$CH$2,"")</f>
        <v>回答待ち</v>
      </c>
      <c r="S8" s="586" t="s">
        <v>614</v>
      </c>
      <c r="T8" s="2"/>
      <c r="U8" s="610"/>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67"/>
      <c r="BV8" s="2"/>
      <c r="BW8" s="19"/>
      <c r="BY8" s="225"/>
      <c r="BZ8" s="228"/>
      <c r="CA8" s="225"/>
      <c r="CB8" s="228"/>
      <c r="CC8" s="225"/>
      <c r="CD8" s="228"/>
      <c r="CF8" s="12"/>
      <c r="CG8" s="12"/>
      <c r="CH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73"/>
      <c r="EJ8" s="2"/>
      <c r="EK8" s="2"/>
      <c r="EL8" s="280"/>
    </row>
    <row r="9" spans="2:142" ht="38.25" hidden="1" thickBot="1">
      <c r="B9" s="2" t="s">
        <v>714</v>
      </c>
      <c r="C9" s="2">
        <f>S324</f>
        <v>0</v>
      </c>
      <c r="D9" s="2" t="str">
        <f>IF(C9=0,"OK",C9)</f>
        <v>OK</v>
      </c>
      <c r="E9" s="2">
        <f t="shared" si="3"/>
        <v>0</v>
      </c>
      <c r="F9" t="str">
        <f>IF(E9=1,"◀　【①基本事項】枝チェック入力あり(回答数）","◀　【①基本事項】枝チェック入力なし")</f>
        <v>◀　【①基本事項】枝チェック入力なし</v>
      </c>
      <c r="L9" t="str">
        <f>IF(S9=1,"▶","")</f>
        <v/>
      </c>
      <c r="N9" s="12" t="str">
        <f>$Q9</f>
        <v>AQ1</v>
      </c>
      <c r="O9" s="14" t="s">
        <v>27</v>
      </c>
      <c r="P9" s="2" t="str">
        <f>CH10</f>
        <v>回答待ち</v>
      </c>
      <c r="Q9" s="375" t="s">
        <v>274</v>
      </c>
      <c r="R9" s="606">
        <f>IF(N10=Q10,R10,IF(N10=Q11,R11,IF(N10=Q12,R12,IF(N10=Q13,P9,"-"))))</f>
        <v>0</v>
      </c>
      <c r="S9" s="691">
        <f>IF(R9=0,0,1)</f>
        <v>0</v>
      </c>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251"/>
      <c r="BR9" s="251"/>
      <c r="BS9" s="253"/>
      <c r="BT9" s="4"/>
      <c r="BU9" s="4"/>
      <c r="BV9" s="21" t="str">
        <f>Q9</f>
        <v>AQ1</v>
      </c>
      <c r="BW9" s="20" t="str">
        <f>IF(CG10="●","表示",IF(AND($Q$3="非表示",CG10="×"),"非表示",IF($Q$3="表示","表示")))</f>
        <v>表示</v>
      </c>
      <c r="BY9" s="225"/>
      <c r="BZ9" s="228"/>
      <c r="CA9" s="225"/>
      <c r="CB9" s="228"/>
      <c r="CC9" s="225"/>
      <c r="CD9" s="228"/>
      <c r="CF9" s="12"/>
      <c r="CG9" s="12"/>
      <c r="CH9" s="2"/>
      <c r="CK9" s="281"/>
      <c r="CL9" s="281"/>
      <c r="CM9" s="281"/>
      <c r="CN9" s="281"/>
      <c r="CO9" s="281"/>
      <c r="CP9" s="281"/>
      <c r="CQ9" s="281"/>
      <c r="CR9" s="281"/>
      <c r="CS9" s="281"/>
      <c r="CT9" s="281"/>
      <c r="CU9" s="281"/>
      <c r="CV9" s="281"/>
      <c r="CW9" s="281"/>
      <c r="CX9" s="281"/>
      <c r="CY9" s="281"/>
      <c r="CZ9" s="281"/>
      <c r="DA9" s="281"/>
      <c r="DB9" s="281"/>
      <c r="DC9" s="281"/>
      <c r="DD9" s="281"/>
      <c r="DE9" s="281"/>
      <c r="DF9" s="281"/>
      <c r="DG9" s="281"/>
      <c r="DH9" s="281"/>
      <c r="DI9" s="281"/>
      <c r="DJ9" s="281"/>
      <c r="DK9" s="281"/>
      <c r="DL9" s="281"/>
      <c r="DM9" s="281"/>
      <c r="DN9" s="281"/>
      <c r="DO9" s="281"/>
      <c r="DP9" s="281"/>
      <c r="DQ9" s="281"/>
      <c r="DR9" s="281"/>
      <c r="DS9" s="281"/>
      <c r="DT9" s="281"/>
      <c r="DU9" s="281"/>
      <c r="DV9" s="281"/>
      <c r="DW9" s="281"/>
      <c r="DX9" s="281"/>
      <c r="DY9" s="281"/>
      <c r="DZ9" s="281"/>
      <c r="EA9" s="281"/>
      <c r="EB9" s="281"/>
      <c r="EC9" s="281"/>
      <c r="ED9" s="281"/>
      <c r="EE9" s="281"/>
      <c r="EF9" s="281"/>
      <c r="EG9" s="281"/>
      <c r="EH9" s="281"/>
      <c r="EI9" s="283"/>
      <c r="EJ9" s="281"/>
      <c r="EK9" s="281"/>
      <c r="EL9" s="285"/>
    </row>
    <row r="10" spans="2:142" ht="19.5" hidden="1">
      <c r="B10" s="9" t="str">
        <f>'【① 基本事項】'!F6</f>
        <v>　法人名（設置者）：</v>
      </c>
      <c r="C10" s="601" t="str">
        <f>IF('【① 基本事項】'!O6=0,"未記載")</f>
        <v>未記載</v>
      </c>
      <c r="D10" s="2" t="str">
        <f>IF(C10="未記載","OK","ON")</f>
        <v>OK</v>
      </c>
      <c r="E10" s="686">
        <f t="shared" si="3"/>
        <v>0</v>
      </c>
      <c r="N10" s="8" t="str">
        <f>'【① 基本事項】'!F30</f>
        <v>▷　該当選択</v>
      </c>
      <c r="O10" s="1"/>
      <c r="Q10" s="536" t="s">
        <v>601</v>
      </c>
      <c r="R10" s="17">
        <v>0</v>
      </c>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251"/>
      <c r="BR10" s="251"/>
      <c r="BS10" s="253"/>
      <c r="BT10" s="4"/>
      <c r="BU10" s="4"/>
      <c r="BV10" s="21" t="str">
        <f>BV9&amp;"=0"</f>
        <v>AQ1=0</v>
      </c>
      <c r="BW10" s="18" t="str">
        <f>IF(R9=R10,"●","×")</f>
        <v>●</v>
      </c>
      <c r="BY10" s="233" t="s">
        <v>14</v>
      </c>
      <c r="BZ10" s="19" t="str">
        <f>IF(INDEX($BV$5:$BW$354,MATCH(BY10,$BV$5:$BV$354,0),2)="●","●","×")</f>
        <v>●</v>
      </c>
      <c r="CA10" s="233" t="s">
        <v>14</v>
      </c>
      <c r="CB10" s="19" t="str">
        <f>IF(INDEX($BV$5:$BW$354,MATCH(CA10,$BV$5:$BV$354,0),2)="●","●","×")</f>
        <v>●</v>
      </c>
      <c r="CC10" s="227" t="s">
        <v>14</v>
      </c>
      <c r="CD10" s="234" t="str">
        <f>IF(INDEX($BV$5:$BW$354,MATCH(CC10,$BV$5:$BV$354,0),2)="●","●","×")</f>
        <v>●</v>
      </c>
      <c r="CE10" s="2" t="s">
        <v>15</v>
      </c>
      <c r="CF10" s="231" t="str">
        <f>IF(AND(BW10="●",BZ10="●",CB10="●",CD10="●"),"●","×")</f>
        <v>●</v>
      </c>
      <c r="CG10" s="21" t="str">
        <f>IF(AND(BZ10="●",CB10="●",CD10="●"),"●","×")</f>
        <v>●</v>
      </c>
      <c r="CH10" s="2" t="str">
        <f>IF(CF10="●",$CH$2,IF(COUNTIF(CF11:CF12,"●")&gt;0,$CH$3,$CH$4))</f>
        <v>回答待ち</v>
      </c>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251"/>
      <c r="EI10" s="271"/>
      <c r="EJ10" s="253"/>
      <c r="EK10" s="4"/>
      <c r="EL10" s="254"/>
    </row>
    <row r="11" spans="2:142" ht="19.5" hidden="1">
      <c r="B11" s="9" t="str">
        <f>'【① 基本事項】'!F8</f>
        <v>　保育施設名：</v>
      </c>
      <c r="C11" s="601" t="str">
        <f>IF('【① 基本事項】'!O8=0,"未記載")</f>
        <v>未記載</v>
      </c>
      <c r="D11" s="2" t="str">
        <f t="shared" ref="D11:D17" si="12">IF(C11="未記載","OK","ON")</f>
        <v>OK</v>
      </c>
      <c r="E11" s="273">
        <f t="shared" ref="E11:E17" si="13">IF(D11="OK",0,1)</f>
        <v>0</v>
      </c>
      <c r="N11" s="16" t="str">
        <f>$Q11</f>
        <v>▶　A</v>
      </c>
      <c r="O11" s="14" t="s">
        <v>432</v>
      </c>
      <c r="Q11" s="375" t="s">
        <v>0</v>
      </c>
      <c r="R11" s="17">
        <v>1</v>
      </c>
      <c r="T11" s="609">
        <f>IF(CK11="","",IF(CK11=$CF11,1,0))</f>
        <v>0</v>
      </c>
      <c r="U11" s="609" t="str">
        <f t="shared" ref="U11:BR12" si="14">IF(CL11="","",IF(CL11=$CF11,1,0))</f>
        <v/>
      </c>
      <c r="V11" s="609" t="str">
        <f t="shared" si="14"/>
        <v/>
      </c>
      <c r="W11" s="609" t="str">
        <f t="shared" si="14"/>
        <v/>
      </c>
      <c r="X11" s="609" t="str">
        <f t="shared" si="14"/>
        <v/>
      </c>
      <c r="Y11" s="609" t="str">
        <f t="shared" si="14"/>
        <v/>
      </c>
      <c r="Z11" s="609" t="str">
        <f t="shared" si="14"/>
        <v/>
      </c>
      <c r="AA11" s="609" t="str">
        <f t="shared" si="14"/>
        <v/>
      </c>
      <c r="AB11" s="609" t="str">
        <f t="shared" si="14"/>
        <v/>
      </c>
      <c r="AC11" s="609" t="str">
        <f t="shared" si="14"/>
        <v/>
      </c>
      <c r="AD11" s="609" t="str">
        <f t="shared" si="14"/>
        <v/>
      </c>
      <c r="AE11" s="609" t="str">
        <f t="shared" si="14"/>
        <v/>
      </c>
      <c r="AF11" s="609" t="str">
        <f t="shared" si="14"/>
        <v/>
      </c>
      <c r="AG11" s="609" t="str">
        <f t="shared" si="14"/>
        <v/>
      </c>
      <c r="AH11" s="609" t="str">
        <f t="shared" si="14"/>
        <v/>
      </c>
      <c r="AI11" s="609" t="str">
        <f t="shared" si="14"/>
        <v/>
      </c>
      <c r="AJ11" s="609" t="str">
        <f t="shared" si="14"/>
        <v/>
      </c>
      <c r="AK11" s="609" t="str">
        <f t="shared" si="14"/>
        <v/>
      </c>
      <c r="AL11" s="609" t="str">
        <f t="shared" si="14"/>
        <v/>
      </c>
      <c r="AM11" s="609" t="str">
        <f t="shared" si="14"/>
        <v/>
      </c>
      <c r="AN11" s="609" t="str">
        <f t="shared" si="14"/>
        <v/>
      </c>
      <c r="AO11" s="609" t="str">
        <f t="shared" si="14"/>
        <v/>
      </c>
      <c r="AP11" s="609" t="str">
        <f t="shared" si="14"/>
        <v/>
      </c>
      <c r="AQ11" s="609" t="str">
        <f t="shared" si="14"/>
        <v/>
      </c>
      <c r="AR11" s="609" t="str">
        <f t="shared" si="14"/>
        <v/>
      </c>
      <c r="AS11" s="609" t="str">
        <f t="shared" si="14"/>
        <v/>
      </c>
      <c r="AT11" s="609" t="str">
        <f t="shared" si="14"/>
        <v/>
      </c>
      <c r="AU11" s="609" t="str">
        <f t="shared" si="14"/>
        <v/>
      </c>
      <c r="AV11" s="609" t="str">
        <f t="shared" si="14"/>
        <v/>
      </c>
      <c r="AW11" s="609" t="str">
        <f t="shared" si="14"/>
        <v/>
      </c>
      <c r="AX11" s="609" t="str">
        <f t="shared" si="14"/>
        <v/>
      </c>
      <c r="AY11" s="609" t="str">
        <f t="shared" si="14"/>
        <v/>
      </c>
      <c r="AZ11" s="609" t="str">
        <f t="shared" si="14"/>
        <v/>
      </c>
      <c r="BA11" s="609" t="str">
        <f t="shared" si="14"/>
        <v/>
      </c>
      <c r="BB11" s="609" t="str">
        <f t="shared" si="14"/>
        <v/>
      </c>
      <c r="BC11" s="609" t="str">
        <f t="shared" si="14"/>
        <v/>
      </c>
      <c r="BD11" s="609" t="str">
        <f t="shared" si="14"/>
        <v/>
      </c>
      <c r="BE11" s="609" t="str">
        <f t="shared" si="14"/>
        <v/>
      </c>
      <c r="BF11" s="609" t="str">
        <f t="shared" si="14"/>
        <v/>
      </c>
      <c r="BG11" s="609" t="str">
        <f t="shared" si="14"/>
        <v/>
      </c>
      <c r="BH11" s="609" t="str">
        <f t="shared" si="14"/>
        <v/>
      </c>
      <c r="BI11" s="609" t="str">
        <f t="shared" si="14"/>
        <v/>
      </c>
      <c r="BJ11" s="609" t="str">
        <f t="shared" si="14"/>
        <v/>
      </c>
      <c r="BK11" s="609" t="str">
        <f t="shared" si="14"/>
        <v/>
      </c>
      <c r="BL11" s="609" t="str">
        <f t="shared" si="14"/>
        <v/>
      </c>
      <c r="BM11" s="609" t="str">
        <f t="shared" si="14"/>
        <v/>
      </c>
      <c r="BN11" s="609" t="str">
        <f t="shared" si="14"/>
        <v/>
      </c>
      <c r="BO11" s="609" t="str">
        <f t="shared" si="14"/>
        <v/>
      </c>
      <c r="BP11" s="609" t="str">
        <f t="shared" si="14"/>
        <v/>
      </c>
      <c r="BQ11" s="609" t="str">
        <f t="shared" si="14"/>
        <v/>
      </c>
      <c r="BR11" s="609">
        <f>IF(EI11="","",IF(EI11=$CF11,1,0))</f>
        <v>0</v>
      </c>
      <c r="BS11" s="609" t="str">
        <f>IF(EJ11="","",IF(EJ11=$CF11,1,0))</f>
        <v/>
      </c>
      <c r="BT11" s="609" t="str">
        <f t="shared" ref="BT11:BT12" si="15">IF(EK11="","",IF(EK11=$CF11,1,0))</f>
        <v/>
      </c>
      <c r="BU11" s="609" t="str">
        <f t="shared" ref="BU11:BU12" si="16">IF(EL11="","",IF(EL11=$CF11,1,0))</f>
        <v/>
      </c>
      <c r="BV11" s="21" t="str">
        <f>BV9&amp;"=1"</f>
        <v>AQ1=1</v>
      </c>
      <c r="BW11" s="18" t="str">
        <f>IF(R9=R11,"●","×")</f>
        <v>×</v>
      </c>
      <c r="BX11" s="7" t="s">
        <v>15</v>
      </c>
      <c r="BY11" s="233" t="s">
        <v>14</v>
      </c>
      <c r="BZ11" s="19" t="str">
        <f>IF(INDEX($BV$5:$BW$354,MATCH(BY11,$BV$5:$BV$354,0),2)="●","●","×")</f>
        <v>●</v>
      </c>
      <c r="CA11" s="233" t="s">
        <v>14</v>
      </c>
      <c r="CB11" s="19" t="str">
        <f>IF(INDEX($BV$5:$BW$354,MATCH(CA11,$BV$5:$BV$354,0),2)="●","●","×")</f>
        <v>●</v>
      </c>
      <c r="CC11" s="227" t="s">
        <v>14</v>
      </c>
      <c r="CD11" s="234" t="str">
        <f>IF(INDEX($BV$5:$BW$354,MATCH(CC11,$BV$5:$BV$354,0),2)="●","●","×")</f>
        <v>●</v>
      </c>
      <c r="CE11" s="2" t="s">
        <v>15</v>
      </c>
      <c r="CF11" s="232" t="str">
        <f>IF(AND(BW11="●",BZ11="●",CB11="●",CD11="●"),"●","×")</f>
        <v>×</v>
      </c>
      <c r="CG11" s="21" t="str">
        <f t="shared" ref="CG11:CG12" si="17">IF(AND(BZ11="●",CB11="●",CD11="●"),"●","×")</f>
        <v>●</v>
      </c>
      <c r="CH11" s="2"/>
      <c r="CK11" s="3" t="s">
        <v>13</v>
      </c>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252"/>
      <c r="EI11" s="270" t="s">
        <v>14</v>
      </c>
      <c r="EJ11" s="255"/>
      <c r="EK11" s="3"/>
      <c r="EL11" s="256"/>
    </row>
    <row r="12" spans="2:142" ht="19.5" hidden="1">
      <c r="B12" s="9" t="str">
        <f>'【① 基本事項】'!F10</f>
        <v>　担当者名　：</v>
      </c>
      <c r="C12" s="601" t="str">
        <f>IF('【① 基本事項】'!P10=0,"未記載")</f>
        <v>未記載</v>
      </c>
      <c r="D12" s="2" t="str">
        <f t="shared" si="12"/>
        <v>OK</v>
      </c>
      <c r="E12" s="273">
        <f t="shared" si="13"/>
        <v>0</v>
      </c>
      <c r="N12" s="16" t="str">
        <f>$Q12</f>
        <v>▶　B</v>
      </c>
      <c r="O12" s="14" t="s">
        <v>431</v>
      </c>
      <c r="Q12" s="375" t="s">
        <v>1</v>
      </c>
      <c r="R12" s="17">
        <v>2</v>
      </c>
      <c r="T12" s="609" t="str">
        <f>IF(CK12="","",IF(CK12=$CF12,1,0))</f>
        <v/>
      </c>
      <c r="U12" s="609">
        <f t="shared" si="14"/>
        <v>0</v>
      </c>
      <c r="V12" s="609" t="str">
        <f t="shared" si="14"/>
        <v/>
      </c>
      <c r="W12" s="609" t="str">
        <f t="shared" si="14"/>
        <v/>
      </c>
      <c r="X12" s="609" t="str">
        <f t="shared" si="14"/>
        <v/>
      </c>
      <c r="Y12" s="609" t="str">
        <f t="shared" si="14"/>
        <v/>
      </c>
      <c r="Z12" s="609" t="str">
        <f t="shared" si="14"/>
        <v/>
      </c>
      <c r="AA12" s="609" t="str">
        <f t="shared" si="14"/>
        <v/>
      </c>
      <c r="AB12" s="609" t="str">
        <f t="shared" si="14"/>
        <v/>
      </c>
      <c r="AC12" s="609" t="str">
        <f t="shared" si="14"/>
        <v/>
      </c>
      <c r="AD12" s="609" t="str">
        <f t="shared" si="14"/>
        <v/>
      </c>
      <c r="AE12" s="609" t="str">
        <f t="shared" si="14"/>
        <v/>
      </c>
      <c r="AF12" s="609" t="str">
        <f t="shared" si="14"/>
        <v/>
      </c>
      <c r="AG12" s="609" t="str">
        <f t="shared" si="14"/>
        <v/>
      </c>
      <c r="AH12" s="609" t="str">
        <f t="shared" si="14"/>
        <v/>
      </c>
      <c r="AI12" s="609" t="str">
        <f t="shared" si="14"/>
        <v/>
      </c>
      <c r="AJ12" s="609" t="str">
        <f t="shared" si="14"/>
        <v/>
      </c>
      <c r="AK12" s="609" t="str">
        <f t="shared" si="14"/>
        <v/>
      </c>
      <c r="AL12" s="609" t="str">
        <f t="shared" si="14"/>
        <v/>
      </c>
      <c r="AM12" s="609" t="str">
        <f t="shared" si="14"/>
        <v/>
      </c>
      <c r="AN12" s="609" t="str">
        <f t="shared" si="14"/>
        <v/>
      </c>
      <c r="AO12" s="609" t="str">
        <f t="shared" si="14"/>
        <v/>
      </c>
      <c r="AP12" s="609" t="str">
        <f t="shared" si="14"/>
        <v/>
      </c>
      <c r="AQ12" s="609" t="str">
        <f t="shared" si="14"/>
        <v/>
      </c>
      <c r="AR12" s="609" t="str">
        <f t="shared" si="14"/>
        <v/>
      </c>
      <c r="AS12" s="609" t="str">
        <f t="shared" si="14"/>
        <v/>
      </c>
      <c r="AT12" s="609" t="str">
        <f t="shared" si="14"/>
        <v/>
      </c>
      <c r="AU12" s="609" t="str">
        <f t="shared" si="14"/>
        <v/>
      </c>
      <c r="AV12" s="609" t="str">
        <f t="shared" si="14"/>
        <v/>
      </c>
      <c r="AW12" s="609" t="str">
        <f t="shared" si="14"/>
        <v/>
      </c>
      <c r="AX12" s="609" t="str">
        <f t="shared" si="14"/>
        <v/>
      </c>
      <c r="AY12" s="609" t="str">
        <f t="shared" si="14"/>
        <v/>
      </c>
      <c r="AZ12" s="609" t="str">
        <f t="shared" si="14"/>
        <v/>
      </c>
      <c r="BA12" s="609" t="str">
        <f t="shared" si="14"/>
        <v/>
      </c>
      <c r="BB12" s="609" t="str">
        <f t="shared" si="14"/>
        <v/>
      </c>
      <c r="BC12" s="609" t="str">
        <f t="shared" si="14"/>
        <v/>
      </c>
      <c r="BD12" s="609" t="str">
        <f t="shared" si="14"/>
        <v/>
      </c>
      <c r="BE12" s="609" t="str">
        <f t="shared" si="14"/>
        <v/>
      </c>
      <c r="BF12" s="609" t="str">
        <f t="shared" si="14"/>
        <v/>
      </c>
      <c r="BG12" s="609" t="str">
        <f t="shared" si="14"/>
        <v/>
      </c>
      <c r="BH12" s="609" t="str">
        <f t="shared" si="14"/>
        <v/>
      </c>
      <c r="BI12" s="609" t="str">
        <f t="shared" si="14"/>
        <v/>
      </c>
      <c r="BJ12" s="609" t="str">
        <f t="shared" si="14"/>
        <v/>
      </c>
      <c r="BK12" s="609" t="str">
        <f t="shared" si="14"/>
        <v/>
      </c>
      <c r="BL12" s="609" t="str">
        <f t="shared" si="14"/>
        <v/>
      </c>
      <c r="BM12" s="609" t="str">
        <f t="shared" si="14"/>
        <v/>
      </c>
      <c r="BN12" s="609" t="str">
        <f t="shared" si="14"/>
        <v/>
      </c>
      <c r="BO12" s="609" t="str">
        <f t="shared" si="14"/>
        <v/>
      </c>
      <c r="BP12" s="609" t="str">
        <f t="shared" si="14"/>
        <v/>
      </c>
      <c r="BQ12" s="609" t="str">
        <f t="shared" si="14"/>
        <v/>
      </c>
      <c r="BR12" s="609">
        <f t="shared" si="14"/>
        <v>0</v>
      </c>
      <c r="BS12" s="609" t="str">
        <f t="shared" ref="BS12" si="18">IF(EJ12="","",IF(EJ12=$CF12,1,0))</f>
        <v/>
      </c>
      <c r="BT12" s="609" t="str">
        <f t="shared" si="15"/>
        <v/>
      </c>
      <c r="BU12" s="609" t="str">
        <f t="shared" si="16"/>
        <v/>
      </c>
      <c r="BV12" s="21" t="str">
        <f>BV9&amp;"=2"</f>
        <v>AQ1=2</v>
      </c>
      <c r="BW12" s="18" t="str">
        <f>IF(R9=R12,"●","×")</f>
        <v>×</v>
      </c>
      <c r="BX12" s="7" t="s">
        <v>15</v>
      </c>
      <c r="BY12" s="233" t="s">
        <v>14</v>
      </c>
      <c r="BZ12" s="19" t="str">
        <f>IF(INDEX($BV$5:$BW$354,MATCH(BY12,$BV$5:$BV$354,0),2)="●","●","×")</f>
        <v>●</v>
      </c>
      <c r="CA12" s="233" t="s">
        <v>14</v>
      </c>
      <c r="CB12" s="19" t="str">
        <f>IF(INDEX($BV$5:$BW$354,MATCH(CA12,$BV$5:$BV$354,0),2)="●","●","×")</f>
        <v>●</v>
      </c>
      <c r="CC12" s="227" t="s">
        <v>14</v>
      </c>
      <c r="CD12" s="234" t="str">
        <f>IF(INDEX($BV$5:$BW$354,MATCH(CC12,$BV$5:$BV$354,0),2)="●","●","×")</f>
        <v>●</v>
      </c>
      <c r="CE12" s="2" t="s">
        <v>15</v>
      </c>
      <c r="CF12" s="232" t="str">
        <f>IF(AND(BW12="●",BZ12="●",CB12="●",CD12="●"),"●","×")</f>
        <v>×</v>
      </c>
      <c r="CG12" s="21" t="str">
        <f t="shared" si="17"/>
        <v>●</v>
      </c>
      <c r="CH12" s="2"/>
      <c r="CK12" s="3"/>
      <c r="CL12" s="3" t="s">
        <v>13</v>
      </c>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252"/>
      <c r="EI12" s="270" t="s">
        <v>14</v>
      </c>
      <c r="EJ12" s="278"/>
      <c r="EK12" s="3"/>
      <c r="EL12" s="256"/>
    </row>
    <row r="13" spans="2:142" ht="19.5" hidden="1">
      <c r="B13" s="9" t="str">
        <f>'【① 基本事項】'!F12</f>
        <v>　運営開始年度：</v>
      </c>
      <c r="C13" s="601" t="str">
        <f>IF('【① 基本事項】'!P12=0,"未記載")</f>
        <v>未記載</v>
      </c>
      <c r="D13" s="2" t="str">
        <f t="shared" si="12"/>
        <v>OK</v>
      </c>
      <c r="E13" s="273">
        <f t="shared" si="13"/>
        <v>0</v>
      </c>
      <c r="L13" s="10"/>
      <c r="N13" s="16"/>
      <c r="O13" s="343" t="str">
        <f>IF(R9=0,N9&amp;" "&amp;$O$4,"")</f>
        <v>AQ1 を回答ください</v>
      </c>
      <c r="Q13" s="375"/>
      <c r="R13" s="2"/>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277"/>
      <c r="BF13" s="277"/>
      <c r="BG13" s="277"/>
      <c r="BH13" s="277"/>
      <c r="BI13" s="277"/>
      <c r="BJ13" s="277"/>
      <c r="BK13" s="277"/>
      <c r="BL13" s="277"/>
      <c r="BM13" s="277"/>
      <c r="BN13" s="277"/>
      <c r="BO13" s="277"/>
      <c r="BP13" s="277"/>
      <c r="BQ13" s="277"/>
      <c r="BR13" s="277"/>
      <c r="BS13" s="277"/>
      <c r="BT13" s="277"/>
      <c r="BU13" s="277"/>
      <c r="BV13" s="21"/>
      <c r="BW13" s="22"/>
      <c r="BY13" s="235"/>
      <c r="BZ13" s="228"/>
      <c r="CA13" s="235"/>
      <c r="CB13" s="228"/>
      <c r="CC13" s="225"/>
      <c r="CD13" s="236"/>
      <c r="CF13" s="12"/>
      <c r="CG13" s="12"/>
      <c r="CH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73"/>
      <c r="EJ13" s="2"/>
      <c r="EK13" s="2"/>
      <c r="EL13" s="279"/>
    </row>
    <row r="14" spans="2:142" ht="25.5" hidden="1">
      <c r="B14" s="9" t="str">
        <f>'【① 基本事項】'!F14</f>
        <v>申請種類　：</v>
      </c>
      <c r="C14" s="601" t="str">
        <f>IF('【① 基本事項】'!P14=0,"未記載")</f>
        <v>未記載</v>
      </c>
      <c r="D14" s="2" t="str">
        <f t="shared" si="12"/>
        <v>OK</v>
      </c>
      <c r="E14" s="273">
        <f t="shared" si="13"/>
        <v>0</v>
      </c>
      <c r="L14" t="s">
        <v>299</v>
      </c>
      <c r="M14" s="242"/>
      <c r="N14" s="243" t="s">
        <v>306</v>
      </c>
      <c r="O14" s="245"/>
      <c r="Q14" s="375"/>
      <c r="R14" s="17"/>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0"/>
      <c r="BY14" s="225"/>
      <c r="BZ14" s="228"/>
      <c r="CA14" s="225"/>
      <c r="CB14" s="228"/>
      <c r="CC14" s="225"/>
      <c r="CD14" s="228"/>
      <c r="CF14" s="12"/>
      <c r="CG14" s="12"/>
      <c r="CH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73"/>
      <c r="EJ14" s="2"/>
      <c r="EK14" s="2"/>
      <c r="EL14" s="280"/>
    </row>
    <row r="15" spans="2:142" ht="20.25" hidden="1" thickBot="1">
      <c r="B15" s="9" t="str">
        <f>'【① 基本事項】'!J10</f>
        <v>保育施設コード:</v>
      </c>
      <c r="C15" s="601" t="str">
        <f>IF('【① 基本事項】'!R10=0,"未記載")</f>
        <v>未記載</v>
      </c>
      <c r="D15" s="2" t="str">
        <f t="shared" si="12"/>
        <v>OK</v>
      </c>
      <c r="E15" s="273">
        <f t="shared" si="13"/>
        <v>0</v>
      </c>
      <c r="O15" s="333" t="str">
        <f>IF(P16=$CH$2,N16&amp;" ","")&amp;IF(P21=$CH$2,N21&amp;" ","")&amp;IF(P26=$CH$2,N26&amp;" ","")&amp;" "&amp;$O$4</f>
        <v>BQ1 BQ2 BQ3  を回答ください</v>
      </c>
      <c r="P15" s="336" t="str">
        <f>IF(R15=$CH$2,"●","×")</f>
        <v>●</v>
      </c>
      <c r="Q15" s="375"/>
      <c r="R15" s="332" t="str">
        <f>IF(COUNTIF(P16:P30,$CH$2)&gt;0,$CH$2,"")</f>
        <v>回答待ち</v>
      </c>
      <c r="BV15" s="2"/>
      <c r="BW15" s="19"/>
      <c r="BY15" s="225"/>
      <c r="BZ15" s="228"/>
      <c r="CA15" s="225"/>
      <c r="CB15" s="228"/>
      <c r="CC15" s="225"/>
      <c r="CD15" s="228"/>
      <c r="CF15" s="12"/>
      <c r="CG15" s="12"/>
      <c r="CH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73"/>
      <c r="EJ15" s="2"/>
      <c r="EK15" s="2"/>
      <c r="EL15" s="280"/>
    </row>
    <row r="16" spans="2:142" ht="20.25" hidden="1" thickBot="1">
      <c r="B16" s="9" t="str">
        <f>'【① 基本事項】'!J12</f>
        <v>　直近の図面変更年度：</v>
      </c>
      <c r="C16" s="601" t="str">
        <f>IF('【① 基本事項】'!R12=0,"未記載")</f>
        <v>未記載</v>
      </c>
      <c r="D16" s="2" t="str">
        <f t="shared" si="12"/>
        <v>OK</v>
      </c>
      <c r="E16" s="273">
        <f t="shared" si="13"/>
        <v>0</v>
      </c>
      <c r="L16" t="str">
        <f>IF(S16=1,"▶","")</f>
        <v/>
      </c>
      <c r="N16" s="12" t="str">
        <f>$Q16</f>
        <v>BQ1</v>
      </c>
      <c r="O16" s="14" t="s">
        <v>307</v>
      </c>
      <c r="P16" s="2" t="str">
        <f>CH17</f>
        <v>回答待ち</v>
      </c>
      <c r="Q16" s="375" t="s">
        <v>275</v>
      </c>
      <c r="R16" s="606">
        <f>IF(N17=Q17,R17,IF(N17=Q18,R18,IF(N17=Q19,R19,IF(N17=Q20,P16,"-"))))</f>
        <v>0</v>
      </c>
      <c r="S16" s="691">
        <f>IF(R16=0,0,1)</f>
        <v>0</v>
      </c>
      <c r="BV16" s="21" t="str">
        <f>Q16</f>
        <v>BQ1</v>
      </c>
      <c r="BW16" s="20" t="str">
        <f>IF(CG17="●","表示",IF(AND($Q$3="非表示",CG17="×"),"非表示",IF($Q$3="表示","表示")))</f>
        <v>表示</v>
      </c>
      <c r="BY16" s="237"/>
      <c r="BZ16" s="228"/>
      <c r="CA16" s="237"/>
      <c r="CB16" s="228"/>
      <c r="CC16" s="225"/>
      <c r="CD16" s="238"/>
      <c r="CF16" s="12"/>
      <c r="CG16" s="12"/>
      <c r="CH16" s="2"/>
      <c r="CK16" s="281"/>
      <c r="CL16" s="281"/>
      <c r="CM16" s="281"/>
      <c r="CN16" s="281"/>
      <c r="CO16" s="281"/>
      <c r="CP16" s="281"/>
      <c r="CQ16" s="281"/>
      <c r="CR16" s="281"/>
      <c r="CS16" s="281"/>
      <c r="CT16" s="281"/>
      <c r="CU16" s="281"/>
      <c r="CV16" s="281"/>
      <c r="CW16" s="281"/>
      <c r="CX16" s="281"/>
      <c r="CY16" s="281"/>
      <c r="CZ16" s="281"/>
      <c r="DA16" s="281"/>
      <c r="DB16" s="281"/>
      <c r="DC16" s="281"/>
      <c r="DD16" s="281"/>
      <c r="DE16" s="281"/>
      <c r="DF16" s="281"/>
      <c r="DG16" s="281"/>
      <c r="DH16" s="281"/>
      <c r="DI16" s="281"/>
      <c r="DJ16" s="281"/>
      <c r="DK16" s="281"/>
      <c r="DL16" s="281"/>
      <c r="DM16" s="281"/>
      <c r="DN16" s="281"/>
      <c r="DO16" s="281"/>
      <c r="DP16" s="281"/>
      <c r="DQ16" s="281"/>
      <c r="DR16" s="281"/>
      <c r="DS16" s="281"/>
      <c r="DT16" s="281"/>
      <c r="DU16" s="281"/>
      <c r="DV16" s="281"/>
      <c r="DW16" s="281"/>
      <c r="DX16" s="281"/>
      <c r="DY16" s="281"/>
      <c r="DZ16" s="281"/>
      <c r="EA16" s="281"/>
      <c r="EB16" s="281"/>
      <c r="EC16" s="281"/>
      <c r="ED16" s="281"/>
      <c r="EE16" s="281"/>
      <c r="EF16" s="281"/>
      <c r="EG16" s="281"/>
      <c r="EH16" s="281"/>
      <c r="EI16" s="283"/>
      <c r="EJ16" s="281"/>
      <c r="EK16" s="281"/>
      <c r="EL16" s="285"/>
    </row>
    <row r="17" spans="2:142" ht="19.5" hidden="1">
      <c r="B17" s="9" t="str">
        <f>'【① 基本事項】'!J14</f>
        <v>申請日：</v>
      </c>
      <c r="C17" s="601" t="str">
        <f>IF('【① 基本事項】'!R143=0,"未記載")</f>
        <v>未記載</v>
      </c>
      <c r="D17" s="2" t="str">
        <f t="shared" si="12"/>
        <v>OK</v>
      </c>
      <c r="E17" s="687">
        <f t="shared" si="13"/>
        <v>0</v>
      </c>
      <c r="N17" s="8" t="str">
        <f>'【① 基本事項】'!F37</f>
        <v>▷　該当選択</v>
      </c>
      <c r="O17" s="1"/>
      <c r="P17" s="537" t="s">
        <v>603</v>
      </c>
      <c r="Q17" s="536" t="s">
        <v>601</v>
      </c>
      <c r="R17" s="17">
        <v>0</v>
      </c>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21" t="str">
        <f>BV16&amp;"=0"</f>
        <v>BQ1=0</v>
      </c>
      <c r="BW17" s="18" t="str">
        <f>IF(R16=R17,"●","×")</f>
        <v>●</v>
      </c>
      <c r="BY17" s="233" t="s">
        <v>14</v>
      </c>
      <c r="BZ17" s="19" t="str">
        <f>IF(INDEX($BV$5:$BW$354,MATCH(BY17,$BV$5:$BV$354,0),2)="●","●","×")</f>
        <v>●</v>
      </c>
      <c r="CA17" s="233" t="s">
        <v>14</v>
      </c>
      <c r="CB17" s="19" t="str">
        <f>IF(INDEX($BV$5:$BW$354,MATCH(CA17,$BV$5:$BV$354,0),2)="●","●","×")</f>
        <v>●</v>
      </c>
      <c r="CC17" s="227" t="s">
        <v>14</v>
      </c>
      <c r="CD17" s="234" t="str">
        <f>IF(INDEX($BV$5:$BW$354,MATCH(CC17,$BV$5:$BV$354,0),2)="●","●","×")</f>
        <v>●</v>
      </c>
      <c r="CE17" s="2" t="s">
        <v>15</v>
      </c>
      <c r="CF17" s="231" t="str">
        <f>IF(AND(BW17="●",BZ17="●",CB17="●",CD17="●"),"●","×")</f>
        <v>●</v>
      </c>
      <c r="CG17" s="21" t="str">
        <f t="shared" ref="CG17:CG19" si="19">IF(AND(BZ17="●",CB17="●",CD17="●"),"●","×")</f>
        <v>●</v>
      </c>
      <c r="CH17" s="2" t="str">
        <f>IF(CF17="●",$CH$2,IF(COUNTIF(CF18:CF19,"●")&gt;0,$CH$3,$CH$4))</f>
        <v>回答待ち</v>
      </c>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251"/>
      <c r="EI17" s="271"/>
      <c r="EJ17" s="253"/>
      <c r="EK17" s="4"/>
      <c r="EL17" s="254"/>
    </row>
    <row r="18" spans="2:142" ht="19.5" hidden="1">
      <c r="C18" s="2"/>
      <c r="D18" s="2"/>
      <c r="E18" s="2"/>
      <c r="N18" s="16" t="str">
        <f>$Q18</f>
        <v>▶　A</v>
      </c>
      <c r="O18" s="14" t="s">
        <v>430</v>
      </c>
      <c r="P18" s="537" t="s">
        <v>603</v>
      </c>
      <c r="Q18" s="375" t="s">
        <v>0</v>
      </c>
      <c r="R18" s="17">
        <v>1</v>
      </c>
      <c r="T18" s="609" t="str">
        <f>IF(CK18="","",IF(CK18=$CF18,1,0))</f>
        <v/>
      </c>
      <c r="U18" s="609" t="str">
        <f t="shared" ref="U18:BR19" si="20">IF(CL18="","",IF(CL18=$CF18,1,0))</f>
        <v/>
      </c>
      <c r="V18" s="609" t="str">
        <f t="shared" si="20"/>
        <v/>
      </c>
      <c r="W18" s="609" t="str">
        <f t="shared" si="20"/>
        <v/>
      </c>
      <c r="X18" s="609" t="str">
        <f t="shared" si="20"/>
        <v/>
      </c>
      <c r="Y18" s="609" t="str">
        <f t="shared" si="20"/>
        <v/>
      </c>
      <c r="Z18" s="609" t="str">
        <f t="shared" si="20"/>
        <v/>
      </c>
      <c r="AA18" s="609" t="str">
        <f t="shared" si="20"/>
        <v/>
      </c>
      <c r="AB18" s="609" t="str">
        <f t="shared" si="20"/>
        <v/>
      </c>
      <c r="AC18" s="609" t="str">
        <f t="shared" si="20"/>
        <v/>
      </c>
      <c r="AD18" s="609">
        <f t="shared" si="20"/>
        <v>0</v>
      </c>
      <c r="AE18" s="609" t="str">
        <f t="shared" si="20"/>
        <v/>
      </c>
      <c r="AF18" s="609" t="str">
        <f t="shared" si="20"/>
        <v/>
      </c>
      <c r="AG18" s="609" t="str">
        <f t="shared" si="20"/>
        <v/>
      </c>
      <c r="AH18" s="609" t="str">
        <f t="shared" si="20"/>
        <v/>
      </c>
      <c r="AI18" s="609" t="str">
        <f t="shared" si="20"/>
        <v/>
      </c>
      <c r="AJ18" s="609" t="str">
        <f t="shared" si="20"/>
        <v/>
      </c>
      <c r="AK18" s="609" t="str">
        <f t="shared" si="20"/>
        <v/>
      </c>
      <c r="AL18" s="609" t="str">
        <f t="shared" si="20"/>
        <v/>
      </c>
      <c r="AM18" s="609" t="str">
        <f t="shared" si="20"/>
        <v/>
      </c>
      <c r="AN18" s="609" t="str">
        <f t="shared" si="20"/>
        <v/>
      </c>
      <c r="AO18" s="609" t="str">
        <f t="shared" si="20"/>
        <v/>
      </c>
      <c r="AP18" s="609" t="str">
        <f t="shared" si="20"/>
        <v/>
      </c>
      <c r="AQ18" s="609" t="str">
        <f t="shared" si="20"/>
        <v/>
      </c>
      <c r="AR18" s="609" t="str">
        <f t="shared" si="20"/>
        <v/>
      </c>
      <c r="AS18" s="609" t="str">
        <f t="shared" si="20"/>
        <v/>
      </c>
      <c r="AT18" s="609" t="str">
        <f t="shared" si="20"/>
        <v/>
      </c>
      <c r="AU18" s="609" t="str">
        <f t="shared" si="20"/>
        <v/>
      </c>
      <c r="AV18" s="609" t="str">
        <f t="shared" si="20"/>
        <v/>
      </c>
      <c r="AW18" s="609" t="str">
        <f t="shared" si="20"/>
        <v/>
      </c>
      <c r="AX18" s="609" t="str">
        <f t="shared" si="20"/>
        <v/>
      </c>
      <c r="AY18" s="609" t="str">
        <f t="shared" si="20"/>
        <v/>
      </c>
      <c r="AZ18" s="609" t="str">
        <f t="shared" si="20"/>
        <v/>
      </c>
      <c r="BA18" s="609" t="str">
        <f t="shared" si="20"/>
        <v/>
      </c>
      <c r="BB18" s="609" t="str">
        <f t="shared" si="20"/>
        <v/>
      </c>
      <c r="BC18" s="609" t="str">
        <f t="shared" si="20"/>
        <v/>
      </c>
      <c r="BD18" s="609" t="str">
        <f t="shared" si="20"/>
        <v/>
      </c>
      <c r="BE18" s="609" t="str">
        <f t="shared" si="20"/>
        <v/>
      </c>
      <c r="BF18" s="609" t="str">
        <f t="shared" si="20"/>
        <v/>
      </c>
      <c r="BG18" s="609" t="str">
        <f t="shared" si="20"/>
        <v/>
      </c>
      <c r="BH18" s="609" t="str">
        <f t="shared" si="20"/>
        <v/>
      </c>
      <c r="BI18" s="609" t="str">
        <f t="shared" si="20"/>
        <v/>
      </c>
      <c r="BJ18" s="609" t="str">
        <f t="shared" si="20"/>
        <v/>
      </c>
      <c r="BK18" s="609" t="str">
        <f t="shared" si="20"/>
        <v/>
      </c>
      <c r="BL18" s="609" t="str">
        <f t="shared" si="20"/>
        <v/>
      </c>
      <c r="BM18" s="609" t="str">
        <f t="shared" si="20"/>
        <v/>
      </c>
      <c r="BN18" s="609" t="str">
        <f t="shared" si="20"/>
        <v/>
      </c>
      <c r="BO18" s="609" t="str">
        <f t="shared" si="20"/>
        <v/>
      </c>
      <c r="BP18" s="609" t="str">
        <f t="shared" si="20"/>
        <v/>
      </c>
      <c r="BQ18" s="609" t="str">
        <f t="shared" si="20"/>
        <v/>
      </c>
      <c r="BR18" s="609">
        <f t="shared" si="20"/>
        <v>0</v>
      </c>
      <c r="BS18" s="609">
        <f t="shared" ref="BS18:BS19" si="21">IF(EJ18="","",IF(EJ18=$CF18,1,0))</f>
        <v>0</v>
      </c>
      <c r="BT18" s="609">
        <f t="shared" ref="BT18:BT19" si="22">IF(EK18="","",IF(EK18=$CF18,1,0))</f>
        <v>0</v>
      </c>
      <c r="BU18" s="609" t="str">
        <f t="shared" ref="BU18:BU19" si="23">IF(EL18="","",IF(EL18=$CF18,1,0))</f>
        <v/>
      </c>
      <c r="BV18" s="21" t="str">
        <f>BV16&amp;"=1"</f>
        <v>BQ1=1</v>
      </c>
      <c r="BW18" s="18" t="str">
        <f>IF(R16=R18,"●","×")</f>
        <v>×</v>
      </c>
      <c r="BX18" s="7" t="s">
        <v>15</v>
      </c>
      <c r="BY18" s="233" t="s">
        <v>14</v>
      </c>
      <c r="BZ18" s="19" t="str">
        <f>IF(INDEX($BV$5:$BW$354,MATCH(BY18,$BV$5:$BV$354,0),2)="●","●","×")</f>
        <v>●</v>
      </c>
      <c r="CA18" s="233" t="s">
        <v>14</v>
      </c>
      <c r="CB18" s="19" t="str">
        <f>IF(INDEX($BV$5:$BW$354,MATCH(CA18,$BV$5:$BV$354,0),2)="●","●","×")</f>
        <v>●</v>
      </c>
      <c r="CC18" s="227" t="s">
        <v>14</v>
      </c>
      <c r="CD18" s="234" t="str">
        <f>IF(INDEX($BV$5:$BW$354,MATCH(CC18,$BV$5:$BV$354,0),2)="●","●","×")</f>
        <v>●</v>
      </c>
      <c r="CE18" s="2" t="s">
        <v>15</v>
      </c>
      <c r="CF18" s="232" t="str">
        <f>IF(AND(BW18="●",BZ18="●",CB18="●",CD18="●"),"●","×")</f>
        <v>×</v>
      </c>
      <c r="CG18" s="21" t="str">
        <f t="shared" si="19"/>
        <v>●</v>
      </c>
      <c r="CH18" s="2"/>
      <c r="CK18" s="3"/>
      <c r="CL18" s="3"/>
      <c r="CM18" s="3"/>
      <c r="CN18" s="3"/>
      <c r="CO18" s="3"/>
      <c r="CP18" s="3"/>
      <c r="CQ18" s="3"/>
      <c r="CR18" s="3"/>
      <c r="CS18" s="3"/>
      <c r="CT18" s="3"/>
      <c r="CU18" s="3" t="s">
        <v>13</v>
      </c>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252"/>
      <c r="EI18" s="270" t="s">
        <v>13</v>
      </c>
      <c r="EJ18" s="255" t="s">
        <v>13</v>
      </c>
      <c r="EK18" s="3" t="s">
        <v>13</v>
      </c>
      <c r="EL18" s="256"/>
    </row>
    <row r="19" spans="2:142" ht="19.5" hidden="1">
      <c r="B19" s="398" t="str">
        <f>【②結果入力】!E14</f>
        <v>OK</v>
      </c>
      <c r="C19" s="688">
        <f>SUM(【②結果入力】!F14:H19)</f>
        <v>0</v>
      </c>
      <c r="D19" s="2" t="str">
        <f>IF(C19=0,"OK","ON")</f>
        <v>OK</v>
      </c>
      <c r="E19" s="2"/>
      <c r="N19" s="16" t="str">
        <f>$Q19</f>
        <v>▶　B</v>
      </c>
      <c r="O19" s="14" t="s">
        <v>429</v>
      </c>
      <c r="P19" s="537" t="s">
        <v>603</v>
      </c>
      <c r="Q19" s="375" t="s">
        <v>1</v>
      </c>
      <c r="R19" s="17">
        <v>2</v>
      </c>
      <c r="T19" s="609" t="str">
        <f>IF(CK19="","",IF(CK19=$CF19,1,0))</f>
        <v/>
      </c>
      <c r="U19" s="609" t="str">
        <f t="shared" si="20"/>
        <v/>
      </c>
      <c r="V19" s="609" t="str">
        <f t="shared" si="20"/>
        <v/>
      </c>
      <c r="W19" s="609" t="str">
        <f t="shared" si="20"/>
        <v/>
      </c>
      <c r="X19" s="609" t="str">
        <f t="shared" si="20"/>
        <v/>
      </c>
      <c r="Y19" s="609" t="str">
        <f t="shared" si="20"/>
        <v/>
      </c>
      <c r="Z19" s="609" t="str">
        <f t="shared" si="20"/>
        <v/>
      </c>
      <c r="AA19" s="609" t="str">
        <f t="shared" si="20"/>
        <v/>
      </c>
      <c r="AB19" s="609" t="str">
        <f t="shared" si="20"/>
        <v/>
      </c>
      <c r="AC19" s="609" t="str">
        <f t="shared" si="20"/>
        <v/>
      </c>
      <c r="AD19" s="609" t="str">
        <f t="shared" si="20"/>
        <v/>
      </c>
      <c r="AE19" s="609" t="str">
        <f t="shared" si="20"/>
        <v/>
      </c>
      <c r="AF19" s="609" t="str">
        <f t="shared" si="20"/>
        <v/>
      </c>
      <c r="AG19" s="609" t="str">
        <f t="shared" si="20"/>
        <v/>
      </c>
      <c r="AH19" s="609" t="str">
        <f t="shared" si="20"/>
        <v/>
      </c>
      <c r="AI19" s="609" t="str">
        <f t="shared" si="20"/>
        <v/>
      </c>
      <c r="AJ19" s="609" t="str">
        <f t="shared" si="20"/>
        <v/>
      </c>
      <c r="AK19" s="609" t="str">
        <f t="shared" si="20"/>
        <v/>
      </c>
      <c r="AL19" s="609" t="str">
        <f t="shared" si="20"/>
        <v/>
      </c>
      <c r="AM19" s="609" t="str">
        <f t="shared" si="20"/>
        <v/>
      </c>
      <c r="AN19" s="609" t="str">
        <f t="shared" si="20"/>
        <v/>
      </c>
      <c r="AO19" s="609" t="str">
        <f t="shared" si="20"/>
        <v/>
      </c>
      <c r="AP19" s="609" t="str">
        <f t="shared" si="20"/>
        <v/>
      </c>
      <c r="AQ19" s="609" t="str">
        <f t="shared" si="20"/>
        <v/>
      </c>
      <c r="AR19" s="609" t="str">
        <f t="shared" si="20"/>
        <v/>
      </c>
      <c r="AS19" s="609" t="str">
        <f t="shared" si="20"/>
        <v/>
      </c>
      <c r="AT19" s="609" t="str">
        <f t="shared" si="20"/>
        <v/>
      </c>
      <c r="AU19" s="609" t="str">
        <f t="shared" si="20"/>
        <v/>
      </c>
      <c r="AV19" s="609" t="str">
        <f t="shared" si="20"/>
        <v/>
      </c>
      <c r="AW19" s="609" t="str">
        <f t="shared" si="20"/>
        <v/>
      </c>
      <c r="AX19" s="609" t="str">
        <f t="shared" si="20"/>
        <v/>
      </c>
      <c r="AY19" s="609" t="str">
        <f t="shared" si="20"/>
        <v/>
      </c>
      <c r="AZ19" s="609" t="str">
        <f t="shared" si="20"/>
        <v/>
      </c>
      <c r="BA19" s="609" t="str">
        <f t="shared" si="20"/>
        <v/>
      </c>
      <c r="BB19" s="609" t="str">
        <f t="shared" si="20"/>
        <v/>
      </c>
      <c r="BC19" s="609" t="str">
        <f t="shared" si="20"/>
        <v/>
      </c>
      <c r="BD19" s="609" t="str">
        <f t="shared" si="20"/>
        <v/>
      </c>
      <c r="BE19" s="609" t="str">
        <f t="shared" si="20"/>
        <v/>
      </c>
      <c r="BF19" s="609" t="str">
        <f t="shared" si="20"/>
        <v/>
      </c>
      <c r="BG19" s="609" t="str">
        <f t="shared" si="20"/>
        <v/>
      </c>
      <c r="BH19" s="609" t="str">
        <f t="shared" si="20"/>
        <v/>
      </c>
      <c r="BI19" s="609" t="str">
        <f t="shared" si="20"/>
        <v/>
      </c>
      <c r="BJ19" s="609" t="str">
        <f t="shared" si="20"/>
        <v/>
      </c>
      <c r="BK19" s="609" t="str">
        <f t="shared" si="20"/>
        <v/>
      </c>
      <c r="BL19" s="609" t="str">
        <f t="shared" si="20"/>
        <v/>
      </c>
      <c r="BM19" s="609" t="str">
        <f t="shared" si="20"/>
        <v/>
      </c>
      <c r="BN19" s="609" t="str">
        <f t="shared" si="20"/>
        <v/>
      </c>
      <c r="BO19" s="609" t="str">
        <f t="shared" si="20"/>
        <v/>
      </c>
      <c r="BP19" s="609" t="str">
        <f t="shared" si="20"/>
        <v/>
      </c>
      <c r="BQ19" s="609" t="str">
        <f t="shared" si="20"/>
        <v/>
      </c>
      <c r="BR19" s="609">
        <f t="shared" si="20"/>
        <v>0</v>
      </c>
      <c r="BS19" s="609" t="str">
        <f t="shared" si="21"/>
        <v/>
      </c>
      <c r="BT19" s="609" t="str">
        <f t="shared" si="22"/>
        <v/>
      </c>
      <c r="BU19" s="609" t="str">
        <f t="shared" si="23"/>
        <v/>
      </c>
      <c r="BV19" s="21" t="str">
        <f>BV16&amp;"=2"</f>
        <v>BQ1=2</v>
      </c>
      <c r="BW19" s="18" t="str">
        <f>IF(R16=R19,"●","×")</f>
        <v>×</v>
      </c>
      <c r="BX19" s="7" t="s">
        <v>15</v>
      </c>
      <c r="BY19" s="233" t="s">
        <v>14</v>
      </c>
      <c r="BZ19" s="19" t="str">
        <f>IF(INDEX($BV$5:$BW$354,MATCH(BY19,$BV$5:$BV$354,0),2)="●","●","×")</f>
        <v>●</v>
      </c>
      <c r="CA19" s="233" t="s">
        <v>14</v>
      </c>
      <c r="CB19" s="19" t="str">
        <f>IF(INDEX($BV$5:$BW$354,MATCH(CA19,$BV$5:$BV$354,0),2)="●","●","×")</f>
        <v>●</v>
      </c>
      <c r="CC19" s="227" t="s">
        <v>14</v>
      </c>
      <c r="CD19" s="234" t="str">
        <f>IF(INDEX($BV$5:$BW$354,MATCH(CC19,$BV$5:$BV$354,0),2)="●","●","×")</f>
        <v>●</v>
      </c>
      <c r="CE19" s="2" t="s">
        <v>15</v>
      </c>
      <c r="CF19" s="232" t="str">
        <f>IF(AND(BW19="●",BZ19="●",CB19="●",CD19="●"),"●","×")</f>
        <v>×</v>
      </c>
      <c r="CG19" s="21" t="str">
        <f t="shared" si="19"/>
        <v>●</v>
      </c>
      <c r="CH19" s="2"/>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252"/>
      <c r="EI19" s="270" t="s">
        <v>14</v>
      </c>
      <c r="EJ19" s="255"/>
      <c r="EK19" s="3"/>
      <c r="EL19" s="256"/>
    </row>
    <row r="20" spans="2:142" ht="20.25" hidden="1" thickBot="1">
      <c r="B20" s="398" t="str">
        <f>【②結果入力】!E20</f>
        <v>OK</v>
      </c>
      <c r="C20" s="689">
        <f>SUM(【②結果入力】!F20:H22)</f>
        <v>0</v>
      </c>
      <c r="D20" s="2" t="str">
        <f t="shared" ref="D20:D52" si="24">IF(C20=0,"OK","ON")</f>
        <v>OK</v>
      </c>
      <c r="E20" s="2"/>
      <c r="N20" s="16"/>
      <c r="O20" s="343" t="str">
        <f>IF(R16=0,N16&amp;" "&amp;$O$4,"")</f>
        <v>BQ1 を回答ください</v>
      </c>
      <c r="P20" s="336" t="str">
        <f>IF(P16=$CH$2,"●","×")</f>
        <v>●</v>
      </c>
      <c r="Q20" s="375"/>
      <c r="R20" s="2"/>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0"/>
      <c r="BY20" s="235"/>
      <c r="BZ20" s="228"/>
      <c r="CA20" s="235"/>
      <c r="CB20" s="228"/>
      <c r="CC20" s="225"/>
      <c r="CD20" s="236"/>
      <c r="CF20" s="12"/>
      <c r="CG20" s="12"/>
      <c r="CH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73"/>
      <c r="EJ20" s="2"/>
      <c r="EK20" s="2"/>
      <c r="EL20" s="280"/>
    </row>
    <row r="21" spans="2:142" ht="20.25" hidden="1" thickBot="1">
      <c r="B21" s="398" t="str">
        <f>【②結果入力】!E23</f>
        <v>OK</v>
      </c>
      <c r="C21" s="689">
        <f>SUM(【②結果入力】!F23:H29)</f>
        <v>0</v>
      </c>
      <c r="D21" s="2" t="str">
        <f t="shared" si="24"/>
        <v>OK</v>
      </c>
      <c r="E21" s="2"/>
      <c r="L21" t="str">
        <f>IF(S21=1,"▶","")</f>
        <v/>
      </c>
      <c r="N21" s="12" t="str">
        <f>$Q21</f>
        <v>BQ2</v>
      </c>
      <c r="O21" s="14" t="s">
        <v>541</v>
      </c>
      <c r="P21" s="2" t="str">
        <f>CH22</f>
        <v>回答待ち</v>
      </c>
      <c r="Q21" s="375" t="s">
        <v>276</v>
      </c>
      <c r="R21" s="606">
        <f>IF(N22=Q22,R22,IF(N22=Q23,R23,IF(N22=Q24,R24,IF(N22=Q25,P21,"-"))))</f>
        <v>0</v>
      </c>
      <c r="S21" s="691">
        <f>IF(R21=0,0,1)</f>
        <v>0</v>
      </c>
      <c r="BV21" s="21" t="str">
        <f>Q21</f>
        <v>BQ2</v>
      </c>
      <c r="BW21" s="20" t="str">
        <f>IF(CG22="●","表示",IF(AND($Q$3="非表示",CG22="×"),"非表示",IF($Q$3="表示","表示")))</f>
        <v>表示</v>
      </c>
      <c r="BY21" s="237"/>
      <c r="BZ21" s="228"/>
      <c r="CA21" s="237"/>
      <c r="CB21" s="228"/>
      <c r="CC21" s="225"/>
      <c r="CD21" s="238"/>
      <c r="CF21" s="12"/>
      <c r="CG21" s="12"/>
      <c r="CH21" s="2"/>
      <c r="CK21" s="281"/>
      <c r="CL21" s="281"/>
      <c r="CM21" s="281"/>
      <c r="CN21" s="281"/>
      <c r="CO21" s="281"/>
      <c r="CP21" s="281"/>
      <c r="CQ21" s="281"/>
      <c r="CR21" s="281"/>
      <c r="CS21" s="281"/>
      <c r="CT21" s="281"/>
      <c r="CU21" s="281"/>
      <c r="CV21" s="281"/>
      <c r="CW21" s="281"/>
      <c r="CX21" s="281"/>
      <c r="CY21" s="281"/>
      <c r="CZ21" s="281"/>
      <c r="DA21" s="281"/>
      <c r="DB21" s="281"/>
      <c r="DC21" s="281"/>
      <c r="DD21" s="281"/>
      <c r="DE21" s="281"/>
      <c r="DF21" s="281"/>
      <c r="DG21" s="281"/>
      <c r="DH21" s="281"/>
      <c r="DI21" s="281"/>
      <c r="DJ21" s="281"/>
      <c r="DK21" s="281"/>
      <c r="DL21" s="281"/>
      <c r="DM21" s="281"/>
      <c r="DN21" s="281"/>
      <c r="DO21" s="281"/>
      <c r="DP21" s="281"/>
      <c r="DQ21" s="281"/>
      <c r="DR21" s="281"/>
      <c r="DS21" s="281"/>
      <c r="DT21" s="281"/>
      <c r="DU21" s="281"/>
      <c r="DV21" s="281"/>
      <c r="DW21" s="281"/>
      <c r="DX21" s="281"/>
      <c r="DY21" s="281"/>
      <c r="DZ21" s="281"/>
      <c r="EA21" s="281"/>
      <c r="EB21" s="281"/>
      <c r="EC21" s="281"/>
      <c r="ED21" s="281"/>
      <c r="EE21" s="281"/>
      <c r="EF21" s="281"/>
      <c r="EG21" s="281"/>
      <c r="EH21" s="281"/>
      <c r="EI21" s="283"/>
      <c r="EJ21" s="281"/>
      <c r="EK21" s="281"/>
      <c r="EL21" s="285"/>
    </row>
    <row r="22" spans="2:142" ht="19.5" hidden="1">
      <c r="B22" s="398" t="str">
        <f>【②結果入力】!E30</f>
        <v>OK</v>
      </c>
      <c r="C22" s="689">
        <f>SUM(【②結果入力】!F31:H42)</f>
        <v>0</v>
      </c>
      <c r="D22" s="2" t="str">
        <f t="shared" si="24"/>
        <v>OK</v>
      </c>
      <c r="E22" s="2"/>
      <c r="N22" s="8" t="str">
        <f>'【① 基本事項】'!F42</f>
        <v>▷　該当選択</v>
      </c>
      <c r="O22" s="1"/>
      <c r="P22" s="537" t="s">
        <v>603</v>
      </c>
      <c r="Q22" s="536" t="s">
        <v>601</v>
      </c>
      <c r="R22" s="17">
        <v>0</v>
      </c>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21" t="str">
        <f>BV21&amp;"=0"</f>
        <v>BQ2=0</v>
      </c>
      <c r="BW22" s="18" t="str">
        <f>IF(R21=R22,"●","×")</f>
        <v>●</v>
      </c>
      <c r="BY22" s="233" t="s">
        <v>14</v>
      </c>
      <c r="BZ22" s="19" t="str">
        <f>IF(INDEX($BV$5:$BW$354,MATCH(BY22,$BV$5:$BV$354,0),2)="●","●","×")</f>
        <v>●</v>
      </c>
      <c r="CA22" s="233" t="s">
        <v>14</v>
      </c>
      <c r="CB22" s="19" t="str">
        <f>IF(INDEX($BV$5:$BW$354,MATCH(CA22,$BV$5:$BV$354,0),2)="●","●","×")</f>
        <v>●</v>
      </c>
      <c r="CC22" s="227" t="s">
        <v>14</v>
      </c>
      <c r="CD22" s="234" t="str">
        <f>IF(INDEX($BV$5:$BW$354,MATCH(CC22,$BV$5:$BV$354,0),2)="●","●","×")</f>
        <v>●</v>
      </c>
      <c r="CE22" s="2" t="s">
        <v>15</v>
      </c>
      <c r="CF22" s="231" t="str">
        <f>IF(AND(BW22="●",BZ22="●",CB22="●",CD22="●"),"●","×")</f>
        <v>●</v>
      </c>
      <c r="CG22" s="21" t="str">
        <f t="shared" ref="CG22:CG24" si="25">IF(AND(BZ22="●",CB22="●",CD22="●"),"●","×")</f>
        <v>●</v>
      </c>
      <c r="CH22" s="2" t="str">
        <f>IF(CF22="●",$CH$2,IF(COUNTIF(CF23:CF24,"●")&gt;0,$CH$3,$CH$4))</f>
        <v>回答待ち</v>
      </c>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251"/>
      <c r="EI22" s="271"/>
      <c r="EJ22" s="253"/>
      <c r="EK22" s="4"/>
      <c r="EL22" s="254"/>
    </row>
    <row r="23" spans="2:142" ht="19.5" hidden="1">
      <c r="B23" s="398" t="str">
        <f>【②結果入力】!E43</f>
        <v>OK</v>
      </c>
      <c r="C23" s="689">
        <f>SUM(【②結果入力】!F44:H65)</f>
        <v>0</v>
      </c>
      <c r="D23" s="2" t="str">
        <f t="shared" si="24"/>
        <v>OK</v>
      </c>
      <c r="E23" s="2"/>
      <c r="N23" s="16" t="str">
        <f>$Q23</f>
        <v>▶　A</v>
      </c>
      <c r="O23" s="14" t="s">
        <v>430</v>
      </c>
      <c r="P23" s="537" t="s">
        <v>603</v>
      </c>
      <c r="Q23" s="375" t="s">
        <v>0</v>
      </c>
      <c r="R23" s="17">
        <v>1</v>
      </c>
      <c r="T23" s="609" t="str">
        <f t="shared" ref="T23:T24" si="26">IF(CK23="","",IF(CK23=$CF23,1,0))</f>
        <v/>
      </c>
      <c r="U23" s="609" t="str">
        <f t="shared" ref="U23:U24" si="27">IF(CL23="","",IF(CL23=$CF23,1,0))</f>
        <v/>
      </c>
      <c r="V23" s="609" t="str">
        <f t="shared" ref="V23:V24" si="28">IF(CM23="","",IF(CM23=$CF23,1,0))</f>
        <v/>
      </c>
      <c r="W23" s="609" t="str">
        <f t="shared" ref="W23:W24" si="29">IF(CN23="","",IF(CN23=$CF23,1,0))</f>
        <v/>
      </c>
      <c r="X23" s="609" t="str">
        <f t="shared" ref="X23:X24" si="30">IF(CO23="","",IF(CO23=$CF23,1,0))</f>
        <v/>
      </c>
      <c r="Y23" s="609" t="str">
        <f t="shared" ref="Y23:Y24" si="31">IF(CP23="","",IF(CP23=$CF23,1,0))</f>
        <v/>
      </c>
      <c r="Z23" s="609" t="str">
        <f t="shared" ref="Z23:Z24" si="32">IF(CQ23="","",IF(CQ23=$CF23,1,0))</f>
        <v/>
      </c>
      <c r="AA23" s="609" t="str">
        <f t="shared" ref="AA23:AA24" si="33">IF(CR23="","",IF(CR23=$CF23,1,0))</f>
        <v/>
      </c>
      <c r="AB23" s="609" t="str">
        <f t="shared" ref="AB23:AB24" si="34">IF(CS23="","",IF(CS23=$CF23,1,0))</f>
        <v/>
      </c>
      <c r="AC23" s="609" t="str">
        <f t="shared" ref="AC23:AC24" si="35">IF(CT23="","",IF(CT23=$CF23,1,0))</f>
        <v/>
      </c>
      <c r="AD23" s="609">
        <f t="shared" ref="AD23:AD24" si="36">IF(CU23="","",IF(CU23=$CF23,1,0))</f>
        <v>0</v>
      </c>
      <c r="AE23" s="609" t="str">
        <f t="shared" ref="AE23:AE24" si="37">IF(CV23="","",IF(CV23=$CF23,1,0))</f>
        <v/>
      </c>
      <c r="AF23" s="609" t="str">
        <f t="shared" ref="AF23:AF24" si="38">IF(CW23="","",IF(CW23=$CF23,1,0))</f>
        <v/>
      </c>
      <c r="AG23" s="609" t="str">
        <f t="shared" ref="AG23:AG24" si="39">IF(CX23="","",IF(CX23=$CF23,1,0))</f>
        <v/>
      </c>
      <c r="AH23" s="609" t="str">
        <f t="shared" ref="AH23:AH24" si="40">IF(CY23="","",IF(CY23=$CF23,1,0))</f>
        <v/>
      </c>
      <c r="AI23" s="609" t="str">
        <f t="shared" ref="AI23:AI24" si="41">IF(CZ23="","",IF(CZ23=$CF23,1,0))</f>
        <v/>
      </c>
      <c r="AJ23" s="609" t="str">
        <f t="shared" ref="AJ23:AJ24" si="42">IF(DA23="","",IF(DA23=$CF23,1,0))</f>
        <v/>
      </c>
      <c r="AK23" s="609" t="str">
        <f t="shared" ref="AK23:AK24" si="43">IF(DB23="","",IF(DB23=$CF23,1,0))</f>
        <v/>
      </c>
      <c r="AL23" s="609" t="str">
        <f t="shared" ref="AL23:AL24" si="44">IF(DC23="","",IF(DC23=$CF23,1,0))</f>
        <v/>
      </c>
      <c r="AM23" s="609" t="str">
        <f t="shared" ref="AM23:AM24" si="45">IF(DD23="","",IF(DD23=$CF23,1,0))</f>
        <v/>
      </c>
      <c r="AN23" s="609" t="str">
        <f t="shared" ref="AN23:AN24" si="46">IF(DE23="","",IF(DE23=$CF23,1,0))</f>
        <v/>
      </c>
      <c r="AO23" s="609" t="str">
        <f t="shared" ref="AO23:AO24" si="47">IF(DF23="","",IF(DF23=$CF23,1,0))</f>
        <v/>
      </c>
      <c r="AP23" s="609" t="str">
        <f t="shared" ref="AP23:AP24" si="48">IF(DG23="","",IF(DG23=$CF23,1,0))</f>
        <v/>
      </c>
      <c r="AQ23" s="609" t="str">
        <f t="shared" ref="AQ23:AQ24" si="49">IF(DH23="","",IF(DH23=$CF23,1,0))</f>
        <v/>
      </c>
      <c r="AR23" s="609" t="str">
        <f t="shared" ref="AR23:AR24" si="50">IF(DI23="","",IF(DI23=$CF23,1,0))</f>
        <v/>
      </c>
      <c r="AS23" s="609" t="str">
        <f t="shared" ref="AS23:AS24" si="51">IF(DJ23="","",IF(DJ23=$CF23,1,0))</f>
        <v/>
      </c>
      <c r="AT23" s="609" t="str">
        <f t="shared" ref="AT23:AT24" si="52">IF(DK23="","",IF(DK23=$CF23,1,0))</f>
        <v/>
      </c>
      <c r="AU23" s="609" t="str">
        <f t="shared" ref="AU23:AU24" si="53">IF(DL23="","",IF(DL23=$CF23,1,0))</f>
        <v/>
      </c>
      <c r="AV23" s="609" t="str">
        <f t="shared" ref="AV23:AV24" si="54">IF(DM23="","",IF(DM23=$CF23,1,0))</f>
        <v/>
      </c>
      <c r="AW23" s="609" t="str">
        <f t="shared" ref="AW23:AW24" si="55">IF(DN23="","",IF(DN23=$CF23,1,0))</f>
        <v/>
      </c>
      <c r="AX23" s="609" t="str">
        <f t="shared" ref="AX23:AX24" si="56">IF(DO23="","",IF(DO23=$CF23,1,0))</f>
        <v/>
      </c>
      <c r="AY23" s="609" t="str">
        <f t="shared" ref="AY23:AY24" si="57">IF(DP23="","",IF(DP23=$CF23,1,0))</f>
        <v/>
      </c>
      <c r="AZ23" s="609" t="str">
        <f t="shared" ref="AZ23:AZ24" si="58">IF(DQ23="","",IF(DQ23=$CF23,1,0))</f>
        <v/>
      </c>
      <c r="BA23" s="609" t="str">
        <f t="shared" ref="BA23:BA24" si="59">IF(DR23="","",IF(DR23=$CF23,1,0))</f>
        <v/>
      </c>
      <c r="BB23" s="609" t="str">
        <f t="shared" ref="BB23:BB24" si="60">IF(DS23="","",IF(DS23=$CF23,1,0))</f>
        <v/>
      </c>
      <c r="BC23" s="609" t="str">
        <f t="shared" ref="BC23:BC24" si="61">IF(DT23="","",IF(DT23=$CF23,1,0))</f>
        <v/>
      </c>
      <c r="BD23" s="609" t="str">
        <f t="shared" ref="BD23:BD24" si="62">IF(DU23="","",IF(DU23=$CF23,1,0))</f>
        <v/>
      </c>
      <c r="BE23" s="609" t="str">
        <f t="shared" ref="BE23:BE24" si="63">IF(DV23="","",IF(DV23=$CF23,1,0))</f>
        <v/>
      </c>
      <c r="BF23" s="609" t="str">
        <f t="shared" ref="BF23:BF24" si="64">IF(DW23="","",IF(DW23=$CF23,1,0))</f>
        <v/>
      </c>
      <c r="BG23" s="609" t="str">
        <f t="shared" ref="BG23:BG24" si="65">IF(DX23="","",IF(DX23=$CF23,1,0))</f>
        <v/>
      </c>
      <c r="BH23" s="609" t="str">
        <f t="shared" ref="BH23:BH24" si="66">IF(DY23="","",IF(DY23=$CF23,1,0))</f>
        <v/>
      </c>
      <c r="BI23" s="609" t="str">
        <f t="shared" ref="BI23:BI24" si="67">IF(DZ23="","",IF(DZ23=$CF23,1,0))</f>
        <v/>
      </c>
      <c r="BJ23" s="609" t="str">
        <f t="shared" ref="BJ23:BJ24" si="68">IF(EA23="","",IF(EA23=$CF23,1,0))</f>
        <v/>
      </c>
      <c r="BK23" s="609" t="str">
        <f t="shared" ref="BK23:BK24" si="69">IF(EB23="","",IF(EB23=$CF23,1,0))</f>
        <v/>
      </c>
      <c r="BL23" s="609" t="str">
        <f t="shared" ref="BL23:BL24" si="70">IF(EC23="","",IF(EC23=$CF23,1,0))</f>
        <v/>
      </c>
      <c r="BM23" s="609" t="str">
        <f t="shared" ref="BM23:BM24" si="71">IF(ED23="","",IF(ED23=$CF23,1,0))</f>
        <v/>
      </c>
      <c r="BN23" s="609" t="str">
        <f t="shared" ref="BN23:BN24" si="72">IF(EE23="","",IF(EE23=$CF23,1,0))</f>
        <v/>
      </c>
      <c r="BO23" s="609" t="str">
        <f t="shared" ref="BO23:BO24" si="73">IF(EF23="","",IF(EF23=$CF23,1,0))</f>
        <v/>
      </c>
      <c r="BP23" s="609" t="str">
        <f t="shared" ref="BP23:BP24" si="74">IF(EG23="","",IF(EG23=$CF23,1,0))</f>
        <v/>
      </c>
      <c r="BQ23" s="609" t="str">
        <f t="shared" ref="BQ23:BQ24" si="75">IF(EH23="","",IF(EH23=$CF23,1,0))</f>
        <v/>
      </c>
      <c r="BR23" s="609">
        <f t="shared" ref="BR23:BR24" si="76">IF(EI23="","",IF(EI23=$CF23,1,0))</f>
        <v>0</v>
      </c>
      <c r="BS23" s="609">
        <f t="shared" ref="BS23:BS24" si="77">IF(EJ23="","",IF(EJ23=$CF23,1,0))</f>
        <v>0</v>
      </c>
      <c r="BT23" s="609" t="str">
        <f t="shared" ref="BT23:BT24" si="78">IF(EK23="","",IF(EK23=$CF23,1,0))</f>
        <v/>
      </c>
      <c r="BU23" s="609" t="str">
        <f t="shared" ref="BU23:BU24" si="79">IF(EL23="","",IF(EL23=$CF23,1,0))</f>
        <v/>
      </c>
      <c r="BV23" s="21" t="str">
        <f>BV21&amp;"=1"</f>
        <v>BQ2=1</v>
      </c>
      <c r="BW23" s="18" t="str">
        <f>IF(R21=R23,"●","×")</f>
        <v>×</v>
      </c>
      <c r="BX23" s="7" t="s">
        <v>15</v>
      </c>
      <c r="BY23" s="233" t="s">
        <v>14</v>
      </c>
      <c r="BZ23" s="19" t="str">
        <f>IF(INDEX($BV$5:$BW$354,MATCH(BY23,$BV$5:$BV$354,0),2)="●","●","×")</f>
        <v>●</v>
      </c>
      <c r="CA23" s="233" t="s">
        <v>14</v>
      </c>
      <c r="CB23" s="19" t="str">
        <f>IF(INDEX($BV$5:$BW$354,MATCH(CA23,$BV$5:$BV$354,0),2)="●","●","×")</f>
        <v>●</v>
      </c>
      <c r="CC23" s="227" t="s">
        <v>14</v>
      </c>
      <c r="CD23" s="234" t="str">
        <f>IF(INDEX($BV$5:$BW$354,MATCH(CC23,$BV$5:$BV$354,0),2)="●","●","×")</f>
        <v>●</v>
      </c>
      <c r="CE23" s="2" t="s">
        <v>15</v>
      </c>
      <c r="CF23" s="232" t="str">
        <f>IF(AND(BW23="●",BZ23="●",CB23="●",CD23="●"),"●","×")</f>
        <v>×</v>
      </c>
      <c r="CG23" s="21" t="str">
        <f t="shared" si="25"/>
        <v>●</v>
      </c>
      <c r="CH23" s="2"/>
      <c r="CK23" s="3"/>
      <c r="CL23" s="3"/>
      <c r="CM23" s="3"/>
      <c r="CN23" s="3"/>
      <c r="CO23" s="3"/>
      <c r="CP23" s="3"/>
      <c r="CQ23" s="3"/>
      <c r="CR23" s="3"/>
      <c r="CS23" s="3"/>
      <c r="CT23" s="3"/>
      <c r="CU23" s="3" t="s">
        <v>13</v>
      </c>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252"/>
      <c r="EI23" s="270" t="s">
        <v>13</v>
      </c>
      <c r="EJ23" s="255" t="s">
        <v>13</v>
      </c>
      <c r="EK23" s="3"/>
      <c r="EL23" s="256"/>
    </row>
    <row r="24" spans="2:142" ht="19.5" hidden="1">
      <c r="B24" s="398" t="str">
        <f>【②結果入力】!E66</f>
        <v>OK</v>
      </c>
      <c r="C24" s="689">
        <f>SUM(【②結果入力】!F66:H70)</f>
        <v>0</v>
      </c>
      <c r="D24" s="2" t="str">
        <f t="shared" si="24"/>
        <v>OK</v>
      </c>
      <c r="E24" s="2"/>
      <c r="N24" s="16" t="str">
        <f>$Q24</f>
        <v>▶　B</v>
      </c>
      <c r="O24" s="14" t="s">
        <v>429</v>
      </c>
      <c r="P24" s="537" t="s">
        <v>603</v>
      </c>
      <c r="Q24" s="375" t="s">
        <v>1</v>
      </c>
      <c r="R24" s="17">
        <v>2</v>
      </c>
      <c r="T24" s="609" t="str">
        <f t="shared" si="26"/>
        <v/>
      </c>
      <c r="U24" s="609" t="str">
        <f t="shared" si="27"/>
        <v/>
      </c>
      <c r="V24" s="609" t="str">
        <f t="shared" si="28"/>
        <v/>
      </c>
      <c r="W24" s="609" t="str">
        <f t="shared" si="29"/>
        <v/>
      </c>
      <c r="X24" s="609" t="str">
        <f t="shared" si="30"/>
        <v/>
      </c>
      <c r="Y24" s="609" t="str">
        <f t="shared" si="31"/>
        <v/>
      </c>
      <c r="Z24" s="609" t="str">
        <f t="shared" si="32"/>
        <v/>
      </c>
      <c r="AA24" s="609" t="str">
        <f t="shared" si="33"/>
        <v/>
      </c>
      <c r="AB24" s="609" t="str">
        <f t="shared" si="34"/>
        <v/>
      </c>
      <c r="AC24" s="609" t="str">
        <f t="shared" si="35"/>
        <v/>
      </c>
      <c r="AD24" s="609" t="str">
        <f t="shared" si="36"/>
        <v/>
      </c>
      <c r="AE24" s="609" t="str">
        <f t="shared" si="37"/>
        <v/>
      </c>
      <c r="AF24" s="609" t="str">
        <f t="shared" si="38"/>
        <v/>
      </c>
      <c r="AG24" s="609" t="str">
        <f t="shared" si="39"/>
        <v/>
      </c>
      <c r="AH24" s="609" t="str">
        <f t="shared" si="40"/>
        <v/>
      </c>
      <c r="AI24" s="609" t="str">
        <f t="shared" si="41"/>
        <v/>
      </c>
      <c r="AJ24" s="609" t="str">
        <f t="shared" si="42"/>
        <v/>
      </c>
      <c r="AK24" s="609" t="str">
        <f t="shared" si="43"/>
        <v/>
      </c>
      <c r="AL24" s="609" t="str">
        <f t="shared" si="44"/>
        <v/>
      </c>
      <c r="AM24" s="609" t="str">
        <f t="shared" si="45"/>
        <v/>
      </c>
      <c r="AN24" s="609" t="str">
        <f t="shared" si="46"/>
        <v/>
      </c>
      <c r="AO24" s="609" t="str">
        <f t="shared" si="47"/>
        <v/>
      </c>
      <c r="AP24" s="609" t="str">
        <f t="shared" si="48"/>
        <v/>
      </c>
      <c r="AQ24" s="609" t="str">
        <f t="shared" si="49"/>
        <v/>
      </c>
      <c r="AR24" s="609" t="str">
        <f t="shared" si="50"/>
        <v/>
      </c>
      <c r="AS24" s="609" t="str">
        <f t="shared" si="51"/>
        <v/>
      </c>
      <c r="AT24" s="609" t="str">
        <f t="shared" si="52"/>
        <v/>
      </c>
      <c r="AU24" s="609" t="str">
        <f t="shared" si="53"/>
        <v/>
      </c>
      <c r="AV24" s="609" t="str">
        <f t="shared" si="54"/>
        <v/>
      </c>
      <c r="AW24" s="609" t="str">
        <f t="shared" si="55"/>
        <v/>
      </c>
      <c r="AX24" s="609" t="str">
        <f t="shared" si="56"/>
        <v/>
      </c>
      <c r="AY24" s="609" t="str">
        <f t="shared" si="57"/>
        <v/>
      </c>
      <c r="AZ24" s="609" t="str">
        <f t="shared" si="58"/>
        <v/>
      </c>
      <c r="BA24" s="609" t="str">
        <f t="shared" si="59"/>
        <v/>
      </c>
      <c r="BB24" s="609" t="str">
        <f t="shared" si="60"/>
        <v/>
      </c>
      <c r="BC24" s="609" t="str">
        <f t="shared" si="61"/>
        <v/>
      </c>
      <c r="BD24" s="609" t="str">
        <f t="shared" si="62"/>
        <v/>
      </c>
      <c r="BE24" s="609" t="str">
        <f t="shared" si="63"/>
        <v/>
      </c>
      <c r="BF24" s="609" t="str">
        <f t="shared" si="64"/>
        <v/>
      </c>
      <c r="BG24" s="609" t="str">
        <f t="shared" si="65"/>
        <v/>
      </c>
      <c r="BH24" s="609" t="str">
        <f t="shared" si="66"/>
        <v/>
      </c>
      <c r="BI24" s="609" t="str">
        <f t="shared" si="67"/>
        <v/>
      </c>
      <c r="BJ24" s="609" t="str">
        <f t="shared" si="68"/>
        <v/>
      </c>
      <c r="BK24" s="609" t="str">
        <f t="shared" si="69"/>
        <v/>
      </c>
      <c r="BL24" s="609" t="str">
        <f t="shared" si="70"/>
        <v/>
      </c>
      <c r="BM24" s="609" t="str">
        <f t="shared" si="71"/>
        <v/>
      </c>
      <c r="BN24" s="609" t="str">
        <f t="shared" si="72"/>
        <v/>
      </c>
      <c r="BO24" s="609" t="str">
        <f t="shared" si="73"/>
        <v/>
      </c>
      <c r="BP24" s="609" t="str">
        <f t="shared" si="74"/>
        <v/>
      </c>
      <c r="BQ24" s="609" t="str">
        <f t="shared" si="75"/>
        <v/>
      </c>
      <c r="BR24" s="609">
        <f t="shared" si="76"/>
        <v>0</v>
      </c>
      <c r="BS24" s="609" t="str">
        <f t="shared" si="77"/>
        <v/>
      </c>
      <c r="BT24" s="609" t="str">
        <f t="shared" si="78"/>
        <v/>
      </c>
      <c r="BU24" s="609" t="str">
        <f t="shared" si="79"/>
        <v/>
      </c>
      <c r="BV24" s="21" t="str">
        <f>BV21&amp;"=2"</f>
        <v>BQ2=2</v>
      </c>
      <c r="BW24" s="18" t="str">
        <f>IF(R21=R24,"●","×")</f>
        <v>×</v>
      </c>
      <c r="BX24" s="7" t="s">
        <v>15</v>
      </c>
      <c r="BY24" s="233" t="s">
        <v>14</v>
      </c>
      <c r="BZ24" s="19" t="str">
        <f>IF(INDEX($BV$5:$BW$354,MATCH(BY24,$BV$5:$BV$354,0),2)="●","●","×")</f>
        <v>●</v>
      </c>
      <c r="CA24" s="233" t="s">
        <v>14</v>
      </c>
      <c r="CB24" s="19" t="str">
        <f>IF(INDEX($BV$5:$BW$354,MATCH(CA24,$BV$5:$BV$354,0),2)="●","●","×")</f>
        <v>●</v>
      </c>
      <c r="CC24" s="227" t="s">
        <v>14</v>
      </c>
      <c r="CD24" s="234" t="str">
        <f>IF(INDEX($BV$5:$BW$354,MATCH(CC24,$BV$5:$BV$354,0),2)="●","●","×")</f>
        <v>●</v>
      </c>
      <c r="CE24" s="2" t="s">
        <v>15</v>
      </c>
      <c r="CF24" s="232" t="str">
        <f>IF(AND(BW24="●",BZ24="●",CB24="●",CD24="●"),"●","×")</f>
        <v>×</v>
      </c>
      <c r="CG24" s="21" t="str">
        <f t="shared" si="25"/>
        <v>●</v>
      </c>
      <c r="CH24" s="2"/>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252"/>
      <c r="EI24" s="270" t="s">
        <v>14</v>
      </c>
      <c r="EJ24" s="255"/>
      <c r="EK24" s="3"/>
      <c r="EL24" s="256"/>
    </row>
    <row r="25" spans="2:142" ht="20.25" hidden="1" thickBot="1">
      <c r="B25" s="398" t="str">
        <f>【②結果入力】!E71</f>
        <v>OK</v>
      </c>
      <c r="C25" s="689">
        <f>SUM(【②結果入力】!F71:H75)</f>
        <v>0</v>
      </c>
      <c r="D25" s="2" t="str">
        <f t="shared" si="24"/>
        <v>OK</v>
      </c>
      <c r="E25" s="2"/>
      <c r="N25" s="16"/>
      <c r="O25" s="343" t="str">
        <f>IF(R21=0,N21&amp;" "&amp;$O$4,"")</f>
        <v>BQ2 を回答ください</v>
      </c>
      <c r="P25" s="336" t="str">
        <f>IF(P21=$CH$2,"●","×")</f>
        <v>●</v>
      </c>
      <c r="Q25" s="375"/>
      <c r="R25" s="2"/>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0"/>
      <c r="BY25" s="235"/>
      <c r="BZ25" s="228"/>
      <c r="CA25" s="235"/>
      <c r="CB25" s="228"/>
      <c r="CC25" s="225"/>
      <c r="CD25" s="236"/>
      <c r="CF25" s="12"/>
      <c r="CG25" s="12"/>
      <c r="CH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73"/>
      <c r="EJ25" s="2"/>
      <c r="EK25" s="2"/>
      <c r="EL25" s="280"/>
    </row>
    <row r="26" spans="2:142" ht="20.25" hidden="1" thickBot="1">
      <c r="B26" s="398" t="str">
        <f>【②結果入力】!E76</f>
        <v>OK</v>
      </c>
      <c r="C26" s="689">
        <f>SUM(【②結果入力】!F76:H94)</f>
        <v>0</v>
      </c>
      <c r="D26" s="2" t="str">
        <f t="shared" si="24"/>
        <v>OK</v>
      </c>
      <c r="E26" s="2"/>
      <c r="L26" t="str">
        <f>IF(S26=1,"▶","")</f>
        <v/>
      </c>
      <c r="N26" s="12" t="str">
        <f>$Q26</f>
        <v>BQ3</v>
      </c>
      <c r="O26" s="14" t="s">
        <v>542</v>
      </c>
      <c r="P26" s="2" t="str">
        <f>CH27</f>
        <v>回答待ち</v>
      </c>
      <c r="Q26" s="375" t="s">
        <v>277</v>
      </c>
      <c r="R26" s="606">
        <f>IF(N27=Q27,R27,IF(N27=Q28,R28,IF(N27=Q29,R29,"-")))</f>
        <v>0</v>
      </c>
      <c r="S26" s="691">
        <f>IF(R26=0,0,1)</f>
        <v>0</v>
      </c>
      <c r="BV26" s="21" t="str">
        <f>Q26</f>
        <v>BQ3</v>
      </c>
      <c r="BW26" s="20" t="str">
        <f>IF(CG27="●","表示",IF(AND($Q$3="非表示",CG27="×"),"非表示",IF($Q$3="表示","表示")))</f>
        <v>表示</v>
      </c>
      <c r="BY26" s="237"/>
      <c r="BZ26" s="228"/>
      <c r="CA26" s="237"/>
      <c r="CB26" s="228"/>
      <c r="CC26" s="225"/>
      <c r="CD26" s="238"/>
      <c r="CF26" s="12"/>
      <c r="CG26" s="12"/>
      <c r="CH26" s="2"/>
      <c r="CK26" s="281"/>
      <c r="CL26" s="281"/>
      <c r="CM26" s="281"/>
      <c r="CN26" s="281"/>
      <c r="CO26" s="281"/>
      <c r="CP26" s="281"/>
      <c r="CQ26" s="281"/>
      <c r="CR26" s="281"/>
      <c r="CS26" s="281"/>
      <c r="CT26" s="281"/>
      <c r="CU26" s="281"/>
      <c r="CV26" s="281"/>
      <c r="CW26" s="281"/>
      <c r="CX26" s="281"/>
      <c r="CY26" s="281"/>
      <c r="CZ26" s="281"/>
      <c r="DA26" s="281"/>
      <c r="DB26" s="281"/>
      <c r="DC26" s="281"/>
      <c r="DD26" s="281"/>
      <c r="DE26" s="281"/>
      <c r="DF26" s="281"/>
      <c r="DG26" s="281"/>
      <c r="DH26" s="281"/>
      <c r="DI26" s="281"/>
      <c r="DJ26" s="281"/>
      <c r="DK26" s="281"/>
      <c r="DL26" s="281"/>
      <c r="DM26" s="281"/>
      <c r="DN26" s="281"/>
      <c r="DO26" s="281"/>
      <c r="DP26" s="281"/>
      <c r="DQ26" s="281"/>
      <c r="DR26" s="281"/>
      <c r="DS26" s="281"/>
      <c r="DT26" s="281"/>
      <c r="DU26" s="281"/>
      <c r="DV26" s="281"/>
      <c r="DW26" s="281"/>
      <c r="DX26" s="281"/>
      <c r="DY26" s="281"/>
      <c r="DZ26" s="281"/>
      <c r="EA26" s="281"/>
      <c r="EB26" s="281"/>
      <c r="EC26" s="281"/>
      <c r="ED26" s="281"/>
      <c r="EE26" s="281"/>
      <c r="EF26" s="281"/>
      <c r="EG26" s="281"/>
      <c r="EH26" s="281"/>
      <c r="EI26" s="283"/>
      <c r="EJ26" s="281"/>
      <c r="EK26" s="281"/>
      <c r="EL26" s="285"/>
    </row>
    <row r="27" spans="2:142" ht="19.5" hidden="1">
      <c r="B27" s="398" t="str">
        <f>【②結果入力】!E95</f>
        <v>OK</v>
      </c>
      <c r="C27" s="689">
        <f>SUM(【②結果入力】!F95:H101)</f>
        <v>0</v>
      </c>
      <c r="D27" s="2" t="str">
        <f t="shared" si="24"/>
        <v>OK</v>
      </c>
      <c r="E27" s="2"/>
      <c r="N27" s="8" t="str">
        <f>'【① 基本事項】'!F47</f>
        <v>▷　該当選択</v>
      </c>
      <c r="O27" s="1"/>
      <c r="P27" s="537" t="s">
        <v>603</v>
      </c>
      <c r="Q27" s="536" t="s">
        <v>601</v>
      </c>
      <c r="R27" s="17">
        <v>0</v>
      </c>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21" t="str">
        <f>BV26&amp;"=0"</f>
        <v>BQ3=0</v>
      </c>
      <c r="BW27" s="18" t="str">
        <f>IF(R26=R27,"●","×")</f>
        <v>●</v>
      </c>
      <c r="BY27" s="233" t="s">
        <v>14</v>
      </c>
      <c r="BZ27" s="19" t="str">
        <f>IF(INDEX($BV$5:$BW$354,MATCH(BY27,$BV$5:$BV$354,0),2)="●","●","×")</f>
        <v>●</v>
      </c>
      <c r="CA27" s="233" t="s">
        <v>14</v>
      </c>
      <c r="CB27" s="19" t="str">
        <f>IF(INDEX($BV$5:$BW$354,MATCH(CA27,$BV$5:$BV$354,0),2)="●","●","×")</f>
        <v>●</v>
      </c>
      <c r="CC27" s="227" t="s">
        <v>14</v>
      </c>
      <c r="CD27" s="234" t="str">
        <f>IF(INDEX($BV$5:$BW$354,MATCH(CC27,$BV$5:$BV$354,0),2)="●","●","×")</f>
        <v>●</v>
      </c>
      <c r="CE27" s="2" t="s">
        <v>15</v>
      </c>
      <c r="CF27" s="231" t="str">
        <f>IF(AND(BW27="●",BZ27="●",CB27="●",CD27="●"),"●","×")</f>
        <v>●</v>
      </c>
      <c r="CG27" s="21" t="str">
        <f t="shared" ref="CG27:CG29" si="80">IF(AND(BZ27="●",CB27="●",CD27="●"),"●","×")</f>
        <v>●</v>
      </c>
      <c r="CH27" s="2" t="str">
        <f>IF(CF27="●",$CH$2,IF(COUNTIF(CF28:CF29,"●")&gt;0,$CH$3,$CH$4))</f>
        <v>回答待ち</v>
      </c>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251"/>
      <c r="EI27" s="271"/>
      <c r="EJ27" s="253"/>
      <c r="EK27" s="4"/>
      <c r="EL27" s="254"/>
    </row>
    <row r="28" spans="2:142" ht="19.5" hidden="1">
      <c r="B28" s="398" t="str">
        <f>【②結果入力】!E102</f>
        <v>OK</v>
      </c>
      <c r="C28" s="689">
        <f>SUM(【②結果入力】!E103:G111)</f>
        <v>0</v>
      </c>
      <c r="D28" s="2" t="str">
        <f t="shared" si="24"/>
        <v>OK</v>
      </c>
      <c r="E28" s="2"/>
      <c r="N28" s="16" t="str">
        <f>$Q28</f>
        <v>▶　A</v>
      </c>
      <c r="O28" s="14" t="s">
        <v>430</v>
      </c>
      <c r="P28" s="537" t="s">
        <v>603</v>
      </c>
      <c r="Q28" s="375" t="s">
        <v>0</v>
      </c>
      <c r="R28" s="17">
        <v>1</v>
      </c>
      <c r="T28" s="609" t="str">
        <f t="shared" ref="T28:T29" si="81">IF(CK28="","",IF(CK28=$CF28,1,0))</f>
        <v/>
      </c>
      <c r="U28" s="609" t="str">
        <f t="shared" ref="U28:U29" si="82">IF(CL28="","",IF(CL28=$CF28,1,0))</f>
        <v/>
      </c>
      <c r="V28" s="609" t="str">
        <f t="shared" ref="V28:V29" si="83">IF(CM28="","",IF(CM28=$CF28,1,0))</f>
        <v/>
      </c>
      <c r="W28" s="609" t="str">
        <f t="shared" ref="W28:W29" si="84">IF(CN28="","",IF(CN28=$CF28,1,0))</f>
        <v/>
      </c>
      <c r="X28" s="609" t="str">
        <f t="shared" ref="X28:X29" si="85">IF(CO28="","",IF(CO28=$CF28,1,0))</f>
        <v/>
      </c>
      <c r="Y28" s="609" t="str">
        <f t="shared" ref="Y28:Y29" si="86">IF(CP28="","",IF(CP28=$CF28,1,0))</f>
        <v/>
      </c>
      <c r="Z28" s="609" t="str">
        <f t="shared" ref="Z28:Z29" si="87">IF(CQ28="","",IF(CQ28=$CF28,1,0))</f>
        <v/>
      </c>
      <c r="AA28" s="609" t="str">
        <f t="shared" ref="AA28:AA29" si="88">IF(CR28="","",IF(CR28=$CF28,1,0))</f>
        <v/>
      </c>
      <c r="AB28" s="609" t="str">
        <f t="shared" ref="AB28:AB29" si="89">IF(CS28="","",IF(CS28=$CF28,1,0))</f>
        <v/>
      </c>
      <c r="AC28" s="609" t="str">
        <f t="shared" ref="AC28:AC29" si="90">IF(CT28="","",IF(CT28=$CF28,1,0))</f>
        <v/>
      </c>
      <c r="AD28" s="609">
        <f t="shared" ref="AD28:AD29" si="91">IF(CU28="","",IF(CU28=$CF28,1,0))</f>
        <v>0</v>
      </c>
      <c r="AE28" s="609" t="str">
        <f t="shared" ref="AE28:AE29" si="92">IF(CV28="","",IF(CV28=$CF28,1,0))</f>
        <v/>
      </c>
      <c r="AF28" s="609" t="str">
        <f t="shared" ref="AF28:AF29" si="93">IF(CW28="","",IF(CW28=$CF28,1,0))</f>
        <v/>
      </c>
      <c r="AG28" s="609" t="str">
        <f t="shared" ref="AG28:AG29" si="94">IF(CX28="","",IF(CX28=$CF28,1,0))</f>
        <v/>
      </c>
      <c r="AH28" s="609" t="str">
        <f t="shared" ref="AH28:AH29" si="95">IF(CY28="","",IF(CY28=$CF28,1,0))</f>
        <v/>
      </c>
      <c r="AI28" s="609" t="str">
        <f t="shared" ref="AI28:AI29" si="96">IF(CZ28="","",IF(CZ28=$CF28,1,0))</f>
        <v/>
      </c>
      <c r="AJ28" s="609" t="str">
        <f t="shared" ref="AJ28:AJ29" si="97">IF(DA28="","",IF(DA28=$CF28,1,0))</f>
        <v/>
      </c>
      <c r="AK28" s="609" t="str">
        <f t="shared" ref="AK28:AK29" si="98">IF(DB28="","",IF(DB28=$CF28,1,0))</f>
        <v/>
      </c>
      <c r="AL28" s="609" t="str">
        <f t="shared" ref="AL28:AL29" si="99">IF(DC28="","",IF(DC28=$CF28,1,0))</f>
        <v/>
      </c>
      <c r="AM28" s="609" t="str">
        <f t="shared" ref="AM28:AM29" si="100">IF(DD28="","",IF(DD28=$CF28,1,0))</f>
        <v/>
      </c>
      <c r="AN28" s="609" t="str">
        <f t="shared" ref="AN28:AN29" si="101">IF(DE28="","",IF(DE28=$CF28,1,0))</f>
        <v/>
      </c>
      <c r="AO28" s="609" t="str">
        <f t="shared" ref="AO28:AO29" si="102">IF(DF28="","",IF(DF28=$CF28,1,0))</f>
        <v/>
      </c>
      <c r="AP28" s="609" t="str">
        <f t="shared" ref="AP28:AP29" si="103">IF(DG28="","",IF(DG28=$CF28,1,0))</f>
        <v/>
      </c>
      <c r="AQ28" s="609" t="str">
        <f t="shared" ref="AQ28:AQ29" si="104">IF(DH28="","",IF(DH28=$CF28,1,0))</f>
        <v/>
      </c>
      <c r="AR28" s="609" t="str">
        <f t="shared" ref="AR28:AR29" si="105">IF(DI28="","",IF(DI28=$CF28,1,0))</f>
        <v/>
      </c>
      <c r="AS28" s="609" t="str">
        <f t="shared" ref="AS28:AS29" si="106">IF(DJ28="","",IF(DJ28=$CF28,1,0))</f>
        <v/>
      </c>
      <c r="AT28" s="609" t="str">
        <f t="shared" ref="AT28:AT29" si="107">IF(DK28="","",IF(DK28=$CF28,1,0))</f>
        <v/>
      </c>
      <c r="AU28" s="609" t="str">
        <f t="shared" ref="AU28:AU29" si="108">IF(DL28="","",IF(DL28=$CF28,1,0))</f>
        <v/>
      </c>
      <c r="AV28" s="609" t="str">
        <f t="shared" ref="AV28:AV29" si="109">IF(DM28="","",IF(DM28=$CF28,1,0))</f>
        <v/>
      </c>
      <c r="AW28" s="609" t="str">
        <f t="shared" ref="AW28:AW29" si="110">IF(DN28="","",IF(DN28=$CF28,1,0))</f>
        <v/>
      </c>
      <c r="AX28" s="609" t="str">
        <f t="shared" ref="AX28:AX29" si="111">IF(DO28="","",IF(DO28=$CF28,1,0))</f>
        <v/>
      </c>
      <c r="AY28" s="609" t="str">
        <f t="shared" ref="AY28:AY29" si="112">IF(DP28="","",IF(DP28=$CF28,1,0))</f>
        <v/>
      </c>
      <c r="AZ28" s="609" t="str">
        <f t="shared" ref="AZ28:AZ29" si="113">IF(DQ28="","",IF(DQ28=$CF28,1,0))</f>
        <v/>
      </c>
      <c r="BA28" s="609" t="str">
        <f t="shared" ref="BA28:BA29" si="114">IF(DR28="","",IF(DR28=$CF28,1,0))</f>
        <v/>
      </c>
      <c r="BB28" s="609" t="str">
        <f t="shared" ref="BB28:BB29" si="115">IF(DS28="","",IF(DS28=$CF28,1,0))</f>
        <v/>
      </c>
      <c r="BC28" s="609" t="str">
        <f t="shared" ref="BC28:BC29" si="116">IF(DT28="","",IF(DT28=$CF28,1,0))</f>
        <v/>
      </c>
      <c r="BD28" s="609" t="str">
        <f t="shared" ref="BD28:BD29" si="117">IF(DU28="","",IF(DU28=$CF28,1,0))</f>
        <v/>
      </c>
      <c r="BE28" s="609" t="str">
        <f t="shared" ref="BE28:BE29" si="118">IF(DV28="","",IF(DV28=$CF28,1,0))</f>
        <v/>
      </c>
      <c r="BF28" s="609" t="str">
        <f t="shared" ref="BF28:BF29" si="119">IF(DW28="","",IF(DW28=$CF28,1,0))</f>
        <v/>
      </c>
      <c r="BG28" s="609" t="str">
        <f t="shared" ref="BG28:BG29" si="120">IF(DX28="","",IF(DX28=$CF28,1,0))</f>
        <v/>
      </c>
      <c r="BH28" s="609" t="str">
        <f t="shared" ref="BH28:BH29" si="121">IF(DY28="","",IF(DY28=$CF28,1,0))</f>
        <v/>
      </c>
      <c r="BI28" s="609" t="str">
        <f t="shared" ref="BI28:BI29" si="122">IF(DZ28="","",IF(DZ28=$CF28,1,0))</f>
        <v/>
      </c>
      <c r="BJ28" s="609" t="str">
        <f t="shared" ref="BJ28:BJ29" si="123">IF(EA28="","",IF(EA28=$CF28,1,0))</f>
        <v/>
      </c>
      <c r="BK28" s="609" t="str">
        <f t="shared" ref="BK28:BK29" si="124">IF(EB28="","",IF(EB28=$CF28,1,0))</f>
        <v/>
      </c>
      <c r="BL28" s="609" t="str">
        <f t="shared" ref="BL28:BL29" si="125">IF(EC28="","",IF(EC28=$CF28,1,0))</f>
        <v/>
      </c>
      <c r="BM28" s="609" t="str">
        <f t="shared" ref="BM28:BM29" si="126">IF(ED28="","",IF(ED28=$CF28,1,0))</f>
        <v/>
      </c>
      <c r="BN28" s="609" t="str">
        <f t="shared" ref="BN28:BN29" si="127">IF(EE28="","",IF(EE28=$CF28,1,0))</f>
        <v/>
      </c>
      <c r="BO28" s="609" t="str">
        <f t="shared" ref="BO28:BO29" si="128">IF(EF28="","",IF(EF28=$CF28,1,0))</f>
        <v/>
      </c>
      <c r="BP28" s="609" t="str">
        <f t="shared" ref="BP28:BP29" si="129">IF(EG28="","",IF(EG28=$CF28,1,0))</f>
        <v/>
      </c>
      <c r="BQ28" s="609" t="str">
        <f t="shared" ref="BQ28:BQ29" si="130">IF(EH28="","",IF(EH28=$CF28,1,0))</f>
        <v/>
      </c>
      <c r="BR28" s="609">
        <f t="shared" ref="BR28:BR29" si="131">IF(EI28="","",IF(EI28=$CF28,1,0))</f>
        <v>0</v>
      </c>
      <c r="BS28" s="609">
        <f t="shared" ref="BS28:BS29" si="132">IF(EJ28="","",IF(EJ28=$CF28,1,0))</f>
        <v>0</v>
      </c>
      <c r="BT28" s="609" t="str">
        <f t="shared" ref="BT28:BT29" si="133">IF(EK28="","",IF(EK28=$CF28,1,0))</f>
        <v/>
      </c>
      <c r="BU28" s="609" t="str">
        <f t="shared" ref="BU28:BU29" si="134">IF(EL28="","",IF(EL28=$CF28,1,0))</f>
        <v/>
      </c>
      <c r="BV28" s="21" t="str">
        <f>BV26&amp;"=1"</f>
        <v>BQ3=1</v>
      </c>
      <c r="BW28" s="18" t="str">
        <f>IF(R26=R28,"●","×")</f>
        <v>×</v>
      </c>
      <c r="BX28" s="7" t="s">
        <v>15</v>
      </c>
      <c r="BY28" s="233" t="s">
        <v>14</v>
      </c>
      <c r="BZ28" s="19" t="str">
        <f>IF(INDEX($BV$5:$BW$354,MATCH(BY28,$BV$5:$BV$354,0),2)="●","●","×")</f>
        <v>●</v>
      </c>
      <c r="CA28" s="233" t="s">
        <v>14</v>
      </c>
      <c r="CB28" s="19" t="str">
        <f>IF(INDEX($BV$5:$BW$354,MATCH(CA28,$BV$5:$BV$354,0),2)="●","●","×")</f>
        <v>●</v>
      </c>
      <c r="CC28" s="227" t="s">
        <v>14</v>
      </c>
      <c r="CD28" s="234" t="str">
        <f>IF(INDEX($BV$5:$BW$354,MATCH(CC28,$BV$5:$BV$354,0),2)="●","●","×")</f>
        <v>●</v>
      </c>
      <c r="CE28" s="2" t="s">
        <v>15</v>
      </c>
      <c r="CF28" s="232" t="str">
        <f>IF(AND(BW28="●",BZ28="●",CB28="●",CD28="●"),"●","×")</f>
        <v>×</v>
      </c>
      <c r="CG28" s="21" t="str">
        <f t="shared" si="80"/>
        <v>●</v>
      </c>
      <c r="CH28" s="2"/>
      <c r="CK28" s="3"/>
      <c r="CL28" s="3"/>
      <c r="CM28" s="3"/>
      <c r="CN28" s="3"/>
      <c r="CO28" s="3"/>
      <c r="CP28" s="3"/>
      <c r="CQ28" s="3"/>
      <c r="CR28" s="3"/>
      <c r="CS28" s="3"/>
      <c r="CT28" s="3"/>
      <c r="CU28" s="3" t="s">
        <v>13</v>
      </c>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252"/>
      <c r="EI28" s="270" t="s">
        <v>13</v>
      </c>
      <c r="EJ28" s="255" t="s">
        <v>13</v>
      </c>
      <c r="EK28" s="3"/>
      <c r="EL28" s="256"/>
    </row>
    <row r="29" spans="2:142" ht="19.5" hidden="1">
      <c r="B29" s="398" t="str">
        <f>【②結果入力】!E112</f>
        <v>OK</v>
      </c>
      <c r="C29" s="689">
        <f>SUM(【②結果入力】!F112:H114)</f>
        <v>0</v>
      </c>
      <c r="D29" s="2" t="str">
        <f t="shared" si="24"/>
        <v>OK</v>
      </c>
      <c r="E29" s="2"/>
      <c r="N29" s="16" t="str">
        <f>$Q29</f>
        <v>▶　B</v>
      </c>
      <c r="O29" s="14" t="s">
        <v>429</v>
      </c>
      <c r="P29" s="537" t="s">
        <v>603</v>
      </c>
      <c r="Q29" s="375" t="s">
        <v>1</v>
      </c>
      <c r="R29" s="17">
        <v>2</v>
      </c>
      <c r="T29" s="609" t="str">
        <f t="shared" si="81"/>
        <v/>
      </c>
      <c r="U29" s="609" t="str">
        <f t="shared" si="82"/>
        <v/>
      </c>
      <c r="V29" s="609" t="str">
        <f t="shared" si="83"/>
        <v/>
      </c>
      <c r="W29" s="609" t="str">
        <f t="shared" si="84"/>
        <v/>
      </c>
      <c r="X29" s="609" t="str">
        <f t="shared" si="85"/>
        <v/>
      </c>
      <c r="Y29" s="609" t="str">
        <f t="shared" si="86"/>
        <v/>
      </c>
      <c r="Z29" s="609" t="str">
        <f t="shared" si="87"/>
        <v/>
      </c>
      <c r="AA29" s="609" t="str">
        <f t="shared" si="88"/>
        <v/>
      </c>
      <c r="AB29" s="609" t="str">
        <f t="shared" si="89"/>
        <v/>
      </c>
      <c r="AC29" s="609" t="str">
        <f t="shared" si="90"/>
        <v/>
      </c>
      <c r="AD29" s="609" t="str">
        <f t="shared" si="91"/>
        <v/>
      </c>
      <c r="AE29" s="609" t="str">
        <f t="shared" si="92"/>
        <v/>
      </c>
      <c r="AF29" s="609" t="str">
        <f t="shared" si="93"/>
        <v/>
      </c>
      <c r="AG29" s="609" t="str">
        <f t="shared" si="94"/>
        <v/>
      </c>
      <c r="AH29" s="609" t="str">
        <f t="shared" si="95"/>
        <v/>
      </c>
      <c r="AI29" s="609" t="str">
        <f t="shared" si="96"/>
        <v/>
      </c>
      <c r="AJ29" s="609" t="str">
        <f t="shared" si="97"/>
        <v/>
      </c>
      <c r="AK29" s="609" t="str">
        <f t="shared" si="98"/>
        <v/>
      </c>
      <c r="AL29" s="609" t="str">
        <f t="shared" si="99"/>
        <v/>
      </c>
      <c r="AM29" s="609" t="str">
        <f t="shared" si="100"/>
        <v/>
      </c>
      <c r="AN29" s="609" t="str">
        <f t="shared" si="101"/>
        <v/>
      </c>
      <c r="AO29" s="609" t="str">
        <f t="shared" si="102"/>
        <v/>
      </c>
      <c r="AP29" s="609" t="str">
        <f t="shared" si="103"/>
        <v/>
      </c>
      <c r="AQ29" s="609" t="str">
        <f t="shared" si="104"/>
        <v/>
      </c>
      <c r="AR29" s="609" t="str">
        <f t="shared" si="105"/>
        <v/>
      </c>
      <c r="AS29" s="609" t="str">
        <f t="shared" si="106"/>
        <v/>
      </c>
      <c r="AT29" s="609" t="str">
        <f t="shared" si="107"/>
        <v/>
      </c>
      <c r="AU29" s="609" t="str">
        <f t="shared" si="108"/>
        <v/>
      </c>
      <c r="AV29" s="609" t="str">
        <f t="shared" si="109"/>
        <v/>
      </c>
      <c r="AW29" s="609" t="str">
        <f t="shared" si="110"/>
        <v/>
      </c>
      <c r="AX29" s="609" t="str">
        <f t="shared" si="111"/>
        <v/>
      </c>
      <c r="AY29" s="609" t="str">
        <f t="shared" si="112"/>
        <v/>
      </c>
      <c r="AZ29" s="609" t="str">
        <f t="shared" si="113"/>
        <v/>
      </c>
      <c r="BA29" s="609" t="str">
        <f t="shared" si="114"/>
        <v/>
      </c>
      <c r="BB29" s="609" t="str">
        <f t="shared" si="115"/>
        <v/>
      </c>
      <c r="BC29" s="609" t="str">
        <f t="shared" si="116"/>
        <v/>
      </c>
      <c r="BD29" s="609" t="str">
        <f t="shared" si="117"/>
        <v/>
      </c>
      <c r="BE29" s="609" t="str">
        <f t="shared" si="118"/>
        <v/>
      </c>
      <c r="BF29" s="609" t="str">
        <f t="shared" si="119"/>
        <v/>
      </c>
      <c r="BG29" s="609" t="str">
        <f t="shared" si="120"/>
        <v/>
      </c>
      <c r="BH29" s="609" t="str">
        <f t="shared" si="121"/>
        <v/>
      </c>
      <c r="BI29" s="609" t="str">
        <f t="shared" si="122"/>
        <v/>
      </c>
      <c r="BJ29" s="609" t="str">
        <f t="shared" si="123"/>
        <v/>
      </c>
      <c r="BK29" s="609" t="str">
        <f t="shared" si="124"/>
        <v/>
      </c>
      <c r="BL29" s="609" t="str">
        <f t="shared" si="125"/>
        <v/>
      </c>
      <c r="BM29" s="609" t="str">
        <f t="shared" si="126"/>
        <v/>
      </c>
      <c r="BN29" s="609" t="str">
        <f t="shared" si="127"/>
        <v/>
      </c>
      <c r="BO29" s="609" t="str">
        <f t="shared" si="128"/>
        <v/>
      </c>
      <c r="BP29" s="609" t="str">
        <f t="shared" si="129"/>
        <v/>
      </c>
      <c r="BQ29" s="609" t="str">
        <f t="shared" si="130"/>
        <v/>
      </c>
      <c r="BR29" s="609">
        <f t="shared" si="131"/>
        <v>0</v>
      </c>
      <c r="BS29" s="609" t="str">
        <f t="shared" si="132"/>
        <v/>
      </c>
      <c r="BT29" s="609" t="str">
        <f t="shared" si="133"/>
        <v/>
      </c>
      <c r="BU29" s="609" t="str">
        <f t="shared" si="134"/>
        <v/>
      </c>
      <c r="BV29" s="21" t="str">
        <f>BV26&amp;"=2"</f>
        <v>BQ3=2</v>
      </c>
      <c r="BW29" s="18" t="str">
        <f>IF(R26=R29,"●","×")</f>
        <v>×</v>
      </c>
      <c r="BX29" s="7" t="s">
        <v>15</v>
      </c>
      <c r="BY29" s="233" t="s">
        <v>14</v>
      </c>
      <c r="BZ29" s="19" t="str">
        <f>IF(INDEX($BV$5:$BW$354,MATCH(BY29,$BV$5:$BV$354,0),2)="●","●","×")</f>
        <v>●</v>
      </c>
      <c r="CA29" s="233" t="s">
        <v>14</v>
      </c>
      <c r="CB29" s="19" t="str">
        <f>IF(INDEX($BV$5:$BW$354,MATCH(CA29,$BV$5:$BV$354,0),2)="●","●","×")</f>
        <v>●</v>
      </c>
      <c r="CC29" s="227" t="s">
        <v>14</v>
      </c>
      <c r="CD29" s="234" t="str">
        <f>IF(INDEX($BV$5:$BW$354,MATCH(CC29,$BV$5:$BV$354,0),2)="●","●","×")</f>
        <v>●</v>
      </c>
      <c r="CE29" s="2" t="s">
        <v>15</v>
      </c>
      <c r="CF29" s="232" t="str">
        <f>IF(AND(BW29="●",BZ29="●",CB29="●",CD29="●"),"●","×")</f>
        <v>×</v>
      </c>
      <c r="CG29" s="21" t="str">
        <f t="shared" si="80"/>
        <v>●</v>
      </c>
      <c r="CH29" s="2"/>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252"/>
      <c r="EI29" s="270" t="s">
        <v>14</v>
      </c>
      <c r="EJ29" s="255"/>
      <c r="EK29" s="3"/>
      <c r="EL29" s="256"/>
    </row>
    <row r="30" spans="2:142" ht="19.5" hidden="1">
      <c r="B30" s="398" t="str">
        <f>【②結果入力】!E115</f>
        <v>OK</v>
      </c>
      <c r="C30" s="689">
        <f>SUM(【②結果入力】!F115:H117)</f>
        <v>0</v>
      </c>
      <c r="D30" s="2" t="str">
        <f t="shared" si="24"/>
        <v>OK</v>
      </c>
      <c r="E30" s="2"/>
      <c r="L30" s="10"/>
      <c r="N30" s="16"/>
      <c r="O30" s="343" t="str">
        <f>IF(R26=0,N26&amp;" "&amp;$O$4,"")</f>
        <v>BQ3 を回答ください</v>
      </c>
      <c r="P30" s="336" t="str">
        <f>IF(P26=$CH$2,"●","×")</f>
        <v>●</v>
      </c>
      <c r="Q30" s="375"/>
      <c r="R30" s="2"/>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0"/>
      <c r="BY30" s="235"/>
      <c r="BZ30" s="228"/>
      <c r="CA30" s="235"/>
      <c r="CB30" s="228"/>
      <c r="CC30" s="225"/>
      <c r="CD30" s="236"/>
      <c r="CF30" s="12"/>
      <c r="CG30" s="12"/>
      <c r="CH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73"/>
      <c r="EJ30" s="2"/>
      <c r="EK30" s="2"/>
      <c r="EL30" s="280"/>
    </row>
    <row r="31" spans="2:142" ht="25.5" hidden="1">
      <c r="B31" s="398" t="str">
        <f>【②結果入力】!E118</f>
        <v>OK</v>
      </c>
      <c r="C31" s="689">
        <f>SUM(【②結果入力】!F118:H120)</f>
        <v>0</v>
      </c>
      <c r="D31" s="2" t="str">
        <f t="shared" si="24"/>
        <v>OK</v>
      </c>
      <c r="E31" s="2"/>
      <c r="L31" t="s">
        <v>300</v>
      </c>
      <c r="M31" s="242"/>
      <c r="N31" s="243" t="s">
        <v>310</v>
      </c>
      <c r="O31" s="245"/>
      <c r="Q31" s="375"/>
      <c r="R31" s="17"/>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0"/>
      <c r="BY31" s="235"/>
      <c r="BZ31" s="228"/>
      <c r="CA31" s="235"/>
      <c r="CB31" s="228"/>
      <c r="CC31" s="225"/>
      <c r="CD31" s="236"/>
      <c r="CF31" s="12"/>
      <c r="CG31" s="12"/>
      <c r="CH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73"/>
      <c r="EJ31" s="281"/>
      <c r="EK31" s="281"/>
      <c r="EL31" s="285"/>
    </row>
    <row r="32" spans="2:142" ht="20.25" hidden="1" thickBot="1">
      <c r="B32" s="398" t="str">
        <f>【②結果入力】!E121</f>
        <v>OK</v>
      </c>
      <c r="C32" s="689">
        <f>SUM(【②結果入力】!F121:H123)</f>
        <v>0</v>
      </c>
      <c r="D32" s="2" t="str">
        <f t="shared" si="24"/>
        <v>OK</v>
      </c>
      <c r="E32" s="2"/>
      <c r="O32" s="335" t="str">
        <f>IF(P33=$CH$2,N33&amp;" ","")&amp;IF(P38=$CH$2,N38&amp;" ","")&amp;IF(P43=$CH$2,N43&amp;" ","")&amp;IF(P55=$CH$2,N49&amp;" ","")&amp;IF(P49=$CH$2,N55&amp;" ","")&amp;IF(P60=$CH$2,N60&amp;" ","")&amp;IF(P66=$CH$2,N66&amp;" ","")&amp;IF(P71=$CH$2,N71&amp;" ","")&amp;IF(P76=$CH$2,N76&amp;" ","")&amp;IF(P81=$CH$2,N81&amp;" ","")&amp;" "&amp;$O$4</f>
        <v>CQ0  を回答ください</v>
      </c>
      <c r="P32" s="336" t="str">
        <f>IF(R32=$CH$2,"●","×")</f>
        <v>●</v>
      </c>
      <c r="Q32" s="375"/>
      <c r="R32" s="332" t="str">
        <f>IF(COUNTIF(P33:P84,$CH$2)&gt;0,$CH$2,"")</f>
        <v>回答待ち</v>
      </c>
      <c r="BV32" s="2"/>
      <c r="BW32" s="19"/>
      <c r="BY32" s="235"/>
      <c r="BZ32" s="228"/>
      <c r="CA32" s="235"/>
      <c r="CB32" s="228"/>
      <c r="CC32" s="225"/>
      <c r="CD32" s="236"/>
      <c r="CF32" s="12"/>
      <c r="CG32" s="12"/>
      <c r="CH32" s="2"/>
      <c r="EI32" s="272"/>
      <c r="EJ32" s="2"/>
      <c r="EK32" s="2"/>
      <c r="EL32" s="280"/>
    </row>
    <row r="33" spans="1:142" ht="20.25" hidden="1" thickBot="1">
      <c r="B33" s="398" t="str">
        <f>【②結果入力】!E124</f>
        <v>OK</v>
      </c>
      <c r="C33" s="689">
        <f>SUM(【②結果入力】!F124:H126)</f>
        <v>0</v>
      </c>
      <c r="D33" s="2" t="str">
        <f t="shared" si="24"/>
        <v>OK</v>
      </c>
      <c r="E33" s="2"/>
      <c r="L33" t="str">
        <f>IF(S33=1,"▶","")</f>
        <v/>
      </c>
      <c r="N33" s="12" t="str">
        <f>$Q33</f>
        <v>CQ0</v>
      </c>
      <c r="O33" s="14" t="s">
        <v>57</v>
      </c>
      <c r="P33" s="2" t="str">
        <f>CH34</f>
        <v>回答待ち</v>
      </c>
      <c r="Q33" s="375" t="s">
        <v>278</v>
      </c>
      <c r="R33" s="606">
        <f>IF(N34=Q34,R34,IF(N34=Q35,R35,IF(N34=Q36,R36,"-")))</f>
        <v>0</v>
      </c>
      <c r="S33" s="691">
        <f>IF(R33=0,0,1)</f>
        <v>0</v>
      </c>
      <c r="BV33" s="21" t="str">
        <f>Q33</f>
        <v>CQ0</v>
      </c>
      <c r="BW33" s="20" t="str">
        <f>IF(CG34="●","表示",IF(AND($Q$3="非表示",CG34="×"),"非表示",IF($Q$3="表示","表示")))</f>
        <v>表示</v>
      </c>
      <c r="BY33" s="237"/>
      <c r="BZ33" s="228"/>
      <c r="CA33" s="237"/>
      <c r="CB33" s="228"/>
      <c r="CC33" s="225"/>
      <c r="CD33" s="238"/>
      <c r="CF33" s="12"/>
      <c r="CG33" s="12"/>
      <c r="CH33" s="2"/>
      <c r="CK33" s="281"/>
      <c r="CL33" s="281"/>
      <c r="CM33" s="281"/>
      <c r="CN33" s="281"/>
      <c r="CO33" s="281"/>
      <c r="CP33" s="281"/>
      <c r="CQ33" s="281"/>
      <c r="CR33" s="281"/>
      <c r="CS33" s="281"/>
      <c r="CT33" s="281"/>
      <c r="CU33" s="281"/>
      <c r="CV33" s="281"/>
      <c r="CW33" s="281"/>
      <c r="CX33" s="281"/>
      <c r="CY33" s="281"/>
      <c r="CZ33" s="281"/>
      <c r="DA33" s="281"/>
      <c r="DB33" s="281"/>
      <c r="DC33" s="281"/>
      <c r="DD33" s="281"/>
      <c r="DE33" s="281"/>
      <c r="DF33" s="281"/>
      <c r="DG33" s="281"/>
      <c r="DH33" s="281"/>
      <c r="DI33" s="281"/>
      <c r="DJ33" s="281"/>
      <c r="DK33" s="281"/>
      <c r="DL33" s="281"/>
      <c r="DM33" s="281"/>
      <c r="DN33" s="281"/>
      <c r="DO33" s="281"/>
      <c r="DP33" s="281"/>
      <c r="DQ33" s="281"/>
      <c r="DR33" s="281"/>
      <c r="DS33" s="281"/>
      <c r="DT33" s="281"/>
      <c r="DU33" s="281"/>
      <c r="DV33" s="281"/>
      <c r="DW33" s="281"/>
      <c r="DX33" s="281"/>
      <c r="DY33" s="281"/>
      <c r="DZ33" s="281"/>
      <c r="EA33" s="281"/>
      <c r="EB33" s="281"/>
      <c r="EC33" s="281"/>
      <c r="ED33" s="281"/>
      <c r="EE33" s="281"/>
      <c r="EF33" s="281"/>
      <c r="EG33" s="281"/>
      <c r="EH33" s="281"/>
      <c r="EI33" s="283"/>
      <c r="EJ33" s="281"/>
      <c r="EK33" s="281"/>
      <c r="EL33" s="285"/>
    </row>
    <row r="34" spans="1:142" ht="19.5" hidden="1">
      <c r="B34" s="398" t="str">
        <f>【②結果入力】!E127</f>
        <v>OK</v>
      </c>
      <c r="C34" s="689">
        <f>SUM(【②結果入力】!F127:H129)</f>
        <v>0</v>
      </c>
      <c r="D34" s="2" t="str">
        <f t="shared" si="24"/>
        <v>OK</v>
      </c>
      <c r="E34" s="2"/>
      <c r="N34" s="8" t="str">
        <f>'【① 基本事項】'!F54</f>
        <v>▷　該当選択</v>
      </c>
      <c r="O34" s="1"/>
      <c r="Q34" s="536" t="s">
        <v>601</v>
      </c>
      <c r="R34" s="17">
        <v>0</v>
      </c>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21" t="str">
        <f>BV33&amp;"=0"</f>
        <v>CQ0=0</v>
      </c>
      <c r="BW34" s="18" t="str">
        <f>IF(R33=R34,"●","×")</f>
        <v>●</v>
      </c>
      <c r="BY34" s="233" t="s">
        <v>14</v>
      </c>
      <c r="BZ34" s="19" t="str">
        <f>IF(INDEX($BV$5:$BW$354,MATCH(BY34,$BV$5:$BV$354,0),2)="●","●","×")</f>
        <v>●</v>
      </c>
      <c r="CA34" s="233" t="s">
        <v>14</v>
      </c>
      <c r="CB34" s="19" t="str">
        <f>IF(INDEX($BV$5:$BW$354,MATCH(CA34,$BV$5:$BV$354,0),2)="●","●","×")</f>
        <v>●</v>
      </c>
      <c r="CC34" s="227" t="s">
        <v>14</v>
      </c>
      <c r="CD34" s="234" t="str">
        <f>IF(INDEX($BV$5:$BW$354,MATCH(CC34,$BV$5:$BV$354,0),2)="●","●","×")</f>
        <v>●</v>
      </c>
      <c r="CE34" s="2" t="s">
        <v>15</v>
      </c>
      <c r="CF34" s="231" t="str">
        <f>IF(AND(BW34="●",BZ34="●",CB34="●",CD34="●"),"●","×")</f>
        <v>●</v>
      </c>
      <c r="CG34" s="21" t="str">
        <f t="shared" ref="CG34:CG36" si="135">IF(AND(BZ34="●",CB34="●",CD34="●"),"●","×")</f>
        <v>●</v>
      </c>
      <c r="CH34" s="2" t="str">
        <f>IF(CF34="●",$CH$2,IF(COUNTIF(CF35:CF36,"●")&gt;0,$CH$3,$CH$4))</f>
        <v>回答待ち</v>
      </c>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251"/>
      <c r="EI34" s="271"/>
      <c r="EJ34" s="253"/>
      <c r="EK34" s="4"/>
      <c r="EL34" s="254"/>
    </row>
    <row r="35" spans="1:142" ht="19.5" hidden="1">
      <c r="B35" s="398" t="str">
        <f>【②結果入力】!E130</f>
        <v>OK</v>
      </c>
      <c r="C35" s="689">
        <f>SUM(【②結果入力】!F130:H135)</f>
        <v>0</v>
      </c>
      <c r="D35" s="2" t="str">
        <f t="shared" si="24"/>
        <v>OK</v>
      </c>
      <c r="E35" s="2"/>
      <c r="N35" s="16" t="str">
        <f>$Q35</f>
        <v>▶　A</v>
      </c>
      <c r="O35" s="14" t="s">
        <v>419</v>
      </c>
      <c r="Q35" s="375" t="s">
        <v>0</v>
      </c>
      <c r="R35" s="17">
        <v>1</v>
      </c>
      <c r="T35" s="609" t="str">
        <f t="shared" ref="T35:T36" si="136">IF(CK35="","",IF(CK35=$CF35,1,0))</f>
        <v/>
      </c>
      <c r="U35" s="609" t="str">
        <f t="shared" ref="U35:U36" si="137">IF(CL35="","",IF(CL35=$CF35,1,0))</f>
        <v/>
      </c>
      <c r="V35" s="609" t="str">
        <f t="shared" ref="V35:V36" si="138">IF(CM35="","",IF(CM35=$CF35,1,0))</f>
        <v/>
      </c>
      <c r="W35" s="609" t="str">
        <f t="shared" ref="W35:W36" si="139">IF(CN35="","",IF(CN35=$CF35,1,0))</f>
        <v/>
      </c>
      <c r="X35" s="609" t="str">
        <f t="shared" ref="X35:X36" si="140">IF(CO35="","",IF(CO35=$CF35,1,0))</f>
        <v/>
      </c>
      <c r="Y35" s="609" t="str">
        <f t="shared" ref="Y35:Y36" si="141">IF(CP35="","",IF(CP35=$CF35,1,0))</f>
        <v/>
      </c>
      <c r="Z35" s="609" t="str">
        <f t="shared" ref="Z35:Z36" si="142">IF(CQ35="","",IF(CQ35=$CF35,1,0))</f>
        <v/>
      </c>
      <c r="AA35" s="609" t="str">
        <f t="shared" ref="AA35:AA36" si="143">IF(CR35="","",IF(CR35=$CF35,1,0))</f>
        <v/>
      </c>
      <c r="AB35" s="609" t="str">
        <f t="shared" ref="AB35:AB36" si="144">IF(CS35="","",IF(CS35=$CF35,1,0))</f>
        <v/>
      </c>
      <c r="AC35" s="609" t="str">
        <f t="shared" ref="AC35:AC36" si="145">IF(CT35="","",IF(CT35=$CF35,1,0))</f>
        <v/>
      </c>
      <c r="AD35" s="609" t="str">
        <f t="shared" ref="AD35:AD36" si="146">IF(CU35="","",IF(CU35=$CF35,1,0))</f>
        <v/>
      </c>
      <c r="AE35" s="609" t="str">
        <f t="shared" ref="AE35:AE36" si="147">IF(CV35="","",IF(CV35=$CF35,1,0))</f>
        <v/>
      </c>
      <c r="AF35" s="609" t="str">
        <f t="shared" ref="AF35:AF36" si="148">IF(CW35="","",IF(CW35=$CF35,1,0))</f>
        <v/>
      </c>
      <c r="AG35" s="609" t="str">
        <f t="shared" ref="AG35:AG36" si="149">IF(CX35="","",IF(CX35=$CF35,1,0))</f>
        <v/>
      </c>
      <c r="AH35" s="609" t="str">
        <f t="shared" ref="AH35:AH36" si="150">IF(CY35="","",IF(CY35=$CF35,1,0))</f>
        <v/>
      </c>
      <c r="AI35" s="609" t="str">
        <f t="shared" ref="AI35:AI36" si="151">IF(CZ35="","",IF(CZ35=$CF35,1,0))</f>
        <v/>
      </c>
      <c r="AJ35" s="609" t="str">
        <f t="shared" ref="AJ35:AJ36" si="152">IF(DA35="","",IF(DA35=$CF35,1,0))</f>
        <v/>
      </c>
      <c r="AK35" s="609" t="str">
        <f t="shared" ref="AK35:AK36" si="153">IF(DB35="","",IF(DB35=$CF35,1,0))</f>
        <v/>
      </c>
      <c r="AL35" s="609" t="str">
        <f t="shared" ref="AL35:AL36" si="154">IF(DC35="","",IF(DC35=$CF35,1,0))</f>
        <v/>
      </c>
      <c r="AM35" s="609" t="str">
        <f t="shared" ref="AM35:AM36" si="155">IF(DD35="","",IF(DD35=$CF35,1,0))</f>
        <v/>
      </c>
      <c r="AN35" s="609" t="str">
        <f t="shared" ref="AN35:AN36" si="156">IF(DE35="","",IF(DE35=$CF35,1,0))</f>
        <v/>
      </c>
      <c r="AO35" s="609" t="str">
        <f t="shared" ref="AO35:AO36" si="157">IF(DF35="","",IF(DF35=$CF35,1,0))</f>
        <v/>
      </c>
      <c r="AP35" s="609" t="str">
        <f t="shared" ref="AP35:AP36" si="158">IF(DG35="","",IF(DG35=$CF35,1,0))</f>
        <v/>
      </c>
      <c r="AQ35" s="609" t="str">
        <f t="shared" ref="AQ35:AQ36" si="159">IF(DH35="","",IF(DH35=$CF35,1,0))</f>
        <v/>
      </c>
      <c r="AR35" s="609" t="str">
        <f t="shared" ref="AR35:AR36" si="160">IF(DI35="","",IF(DI35=$CF35,1,0))</f>
        <v/>
      </c>
      <c r="AS35" s="609" t="str">
        <f t="shared" ref="AS35:AS36" si="161">IF(DJ35="","",IF(DJ35=$CF35,1,0))</f>
        <v/>
      </c>
      <c r="AT35" s="609" t="str">
        <f t="shared" ref="AT35:AT36" si="162">IF(DK35="","",IF(DK35=$CF35,1,0))</f>
        <v/>
      </c>
      <c r="AU35" s="609" t="str">
        <f t="shared" ref="AU35:AU36" si="163">IF(DL35="","",IF(DL35=$CF35,1,0))</f>
        <v/>
      </c>
      <c r="AV35" s="609" t="str">
        <f t="shared" ref="AV35:AV36" si="164">IF(DM35="","",IF(DM35=$CF35,1,0))</f>
        <v/>
      </c>
      <c r="AW35" s="609" t="str">
        <f t="shared" ref="AW35:AW36" si="165">IF(DN35="","",IF(DN35=$CF35,1,0))</f>
        <v/>
      </c>
      <c r="AX35" s="609" t="str">
        <f t="shared" ref="AX35:AX36" si="166">IF(DO35="","",IF(DO35=$CF35,1,0))</f>
        <v/>
      </c>
      <c r="AY35" s="609" t="str">
        <f t="shared" ref="AY35:AY36" si="167">IF(DP35="","",IF(DP35=$CF35,1,0))</f>
        <v/>
      </c>
      <c r="AZ35" s="609" t="str">
        <f t="shared" ref="AZ35:AZ36" si="168">IF(DQ35="","",IF(DQ35=$CF35,1,0))</f>
        <v/>
      </c>
      <c r="BA35" s="609" t="str">
        <f t="shared" ref="BA35:BA36" si="169">IF(DR35="","",IF(DR35=$CF35,1,0))</f>
        <v/>
      </c>
      <c r="BB35" s="609" t="str">
        <f t="shared" ref="BB35:BB36" si="170">IF(DS35="","",IF(DS35=$CF35,1,0))</f>
        <v/>
      </c>
      <c r="BC35" s="609" t="str">
        <f t="shared" ref="BC35:BC36" si="171">IF(DT35="","",IF(DT35=$CF35,1,0))</f>
        <v/>
      </c>
      <c r="BD35" s="609" t="str">
        <f t="shared" ref="BD35:BD36" si="172">IF(DU35="","",IF(DU35=$CF35,1,0))</f>
        <v/>
      </c>
      <c r="BE35" s="609" t="str">
        <f t="shared" ref="BE35:BE36" si="173">IF(DV35="","",IF(DV35=$CF35,1,0))</f>
        <v/>
      </c>
      <c r="BF35" s="609" t="str">
        <f t="shared" ref="BF35:BF36" si="174">IF(DW35="","",IF(DW35=$CF35,1,0))</f>
        <v/>
      </c>
      <c r="BG35" s="609" t="str">
        <f t="shared" ref="BG35:BG36" si="175">IF(DX35="","",IF(DX35=$CF35,1,0))</f>
        <v/>
      </c>
      <c r="BH35" s="609" t="str">
        <f t="shared" ref="BH35:BH36" si="176">IF(DY35="","",IF(DY35=$CF35,1,0))</f>
        <v/>
      </c>
      <c r="BI35" s="609" t="str">
        <f t="shared" ref="BI35:BI36" si="177">IF(DZ35="","",IF(DZ35=$CF35,1,0))</f>
        <v/>
      </c>
      <c r="BJ35" s="609" t="str">
        <f t="shared" ref="BJ35:BJ36" si="178">IF(EA35="","",IF(EA35=$CF35,1,0))</f>
        <v/>
      </c>
      <c r="BK35" s="609" t="str">
        <f t="shared" ref="BK35:BK36" si="179">IF(EB35="","",IF(EB35=$CF35,1,0))</f>
        <v/>
      </c>
      <c r="BL35" s="609" t="str">
        <f t="shared" ref="BL35:BL36" si="180">IF(EC35="","",IF(EC35=$CF35,1,0))</f>
        <v/>
      </c>
      <c r="BM35" s="609" t="str">
        <f t="shared" ref="BM35:BM36" si="181">IF(ED35="","",IF(ED35=$CF35,1,0))</f>
        <v/>
      </c>
      <c r="BN35" s="609" t="str">
        <f t="shared" ref="BN35:BN36" si="182">IF(EE35="","",IF(EE35=$CF35,1,0))</f>
        <v/>
      </c>
      <c r="BO35" s="609" t="str">
        <f t="shared" ref="BO35:BO36" si="183">IF(EF35="","",IF(EF35=$CF35,1,0))</f>
        <v/>
      </c>
      <c r="BP35" s="609" t="str">
        <f t="shared" ref="BP35:BP36" si="184">IF(EG35="","",IF(EG35=$CF35,1,0))</f>
        <v/>
      </c>
      <c r="BQ35" s="609" t="str">
        <f t="shared" ref="BQ35:BQ36" si="185">IF(EH35="","",IF(EH35=$CF35,1,0))</f>
        <v/>
      </c>
      <c r="BR35" s="609">
        <f t="shared" ref="BR35:BR36" si="186">IF(EI35="","",IF(EI35=$CF35,1,0))</f>
        <v>0</v>
      </c>
      <c r="BS35" s="609" t="str">
        <f t="shared" ref="BS35:BS36" si="187">IF(EJ35="","",IF(EJ35=$CF35,1,0))</f>
        <v/>
      </c>
      <c r="BT35" s="609" t="str">
        <f t="shared" ref="BT35:BT36" si="188">IF(EK35="","",IF(EK35=$CF35,1,0))</f>
        <v/>
      </c>
      <c r="BU35" s="609" t="str">
        <f t="shared" ref="BU35:BU36" si="189">IF(EL35="","",IF(EL35=$CF35,1,0))</f>
        <v/>
      </c>
      <c r="BV35" s="21" t="str">
        <f>BV33&amp;"=1"</f>
        <v>CQ0=1</v>
      </c>
      <c r="BW35" s="18" t="str">
        <f>IF(R33=R35,"●","×")</f>
        <v>×</v>
      </c>
      <c r="BX35" s="7" t="s">
        <v>15</v>
      </c>
      <c r="BY35" s="233" t="s">
        <v>14</v>
      </c>
      <c r="BZ35" s="19" t="str">
        <f>IF(INDEX($BV$5:$BW$354,MATCH(BY35,$BV$5:$BV$354,0),2)="●","●","×")</f>
        <v>●</v>
      </c>
      <c r="CA35" s="233" t="s">
        <v>14</v>
      </c>
      <c r="CB35" s="19" t="str">
        <f>IF(INDEX($BV$5:$BW$354,MATCH(CA35,$BV$5:$BV$354,0),2)="●","●","×")</f>
        <v>●</v>
      </c>
      <c r="CC35" s="227" t="s">
        <v>14</v>
      </c>
      <c r="CD35" s="234" t="str">
        <f>IF(INDEX($BV$5:$BW$354,MATCH(CC35,$BV$5:$BV$354,0),2)="●","●","×")</f>
        <v>●</v>
      </c>
      <c r="CE35" s="2" t="s">
        <v>15</v>
      </c>
      <c r="CF35" s="232" t="str">
        <f>IF(AND(BW35="●",BZ35="●",CB35="●",CD35="●"),"●","×")</f>
        <v>×</v>
      </c>
      <c r="CG35" s="21" t="str">
        <f t="shared" si="135"/>
        <v>●</v>
      </c>
      <c r="CH35" s="2"/>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252"/>
      <c r="EI35" s="270" t="s">
        <v>13</v>
      </c>
      <c r="EJ35" s="255"/>
      <c r="EK35" s="3"/>
      <c r="EL35" s="256"/>
    </row>
    <row r="36" spans="1:142" ht="19.5" hidden="1">
      <c r="B36" s="398" t="str">
        <f>【②結果入力】!E136</f>
        <v>OK</v>
      </c>
      <c r="C36" s="689">
        <f>SUM(【②結果入力】!F136:H138)</f>
        <v>0</v>
      </c>
      <c r="D36" s="2" t="str">
        <f t="shared" si="24"/>
        <v>OK</v>
      </c>
      <c r="E36" s="2"/>
      <c r="N36" s="16" t="str">
        <f>$Q36</f>
        <v>▶　B</v>
      </c>
      <c r="O36" s="14" t="s">
        <v>420</v>
      </c>
      <c r="Q36" s="375" t="s">
        <v>1</v>
      </c>
      <c r="R36" s="17">
        <v>2</v>
      </c>
      <c r="T36" s="609" t="str">
        <f t="shared" si="136"/>
        <v/>
      </c>
      <c r="U36" s="609" t="str">
        <f t="shared" si="137"/>
        <v/>
      </c>
      <c r="V36" s="609" t="str">
        <f t="shared" si="138"/>
        <v/>
      </c>
      <c r="W36" s="609" t="str">
        <f t="shared" si="139"/>
        <v/>
      </c>
      <c r="X36" s="609" t="str">
        <f t="shared" si="140"/>
        <v/>
      </c>
      <c r="Y36" s="609" t="str">
        <f t="shared" si="141"/>
        <v/>
      </c>
      <c r="Z36" s="609" t="str">
        <f t="shared" si="142"/>
        <v/>
      </c>
      <c r="AA36" s="609" t="str">
        <f t="shared" si="143"/>
        <v/>
      </c>
      <c r="AB36" s="609" t="str">
        <f t="shared" si="144"/>
        <v/>
      </c>
      <c r="AC36" s="609" t="str">
        <f t="shared" si="145"/>
        <v/>
      </c>
      <c r="AD36" s="609" t="str">
        <f t="shared" si="146"/>
        <v/>
      </c>
      <c r="AE36" s="609" t="str">
        <f t="shared" si="147"/>
        <v/>
      </c>
      <c r="AF36" s="609" t="str">
        <f t="shared" si="148"/>
        <v/>
      </c>
      <c r="AG36" s="609" t="str">
        <f t="shared" si="149"/>
        <v/>
      </c>
      <c r="AH36" s="609" t="str">
        <f t="shared" si="150"/>
        <v/>
      </c>
      <c r="AI36" s="609" t="str">
        <f t="shared" si="151"/>
        <v/>
      </c>
      <c r="AJ36" s="609" t="str">
        <f t="shared" si="152"/>
        <v/>
      </c>
      <c r="AK36" s="609" t="str">
        <f t="shared" si="153"/>
        <v/>
      </c>
      <c r="AL36" s="609" t="str">
        <f t="shared" si="154"/>
        <v/>
      </c>
      <c r="AM36" s="609" t="str">
        <f t="shared" si="155"/>
        <v/>
      </c>
      <c r="AN36" s="609" t="str">
        <f t="shared" si="156"/>
        <v/>
      </c>
      <c r="AO36" s="609" t="str">
        <f t="shared" si="157"/>
        <v/>
      </c>
      <c r="AP36" s="609" t="str">
        <f t="shared" si="158"/>
        <v/>
      </c>
      <c r="AQ36" s="609" t="str">
        <f t="shared" si="159"/>
        <v/>
      </c>
      <c r="AR36" s="609" t="str">
        <f t="shared" si="160"/>
        <v/>
      </c>
      <c r="AS36" s="609" t="str">
        <f t="shared" si="161"/>
        <v/>
      </c>
      <c r="AT36" s="609" t="str">
        <f t="shared" si="162"/>
        <v/>
      </c>
      <c r="AU36" s="609" t="str">
        <f t="shared" si="163"/>
        <v/>
      </c>
      <c r="AV36" s="609" t="str">
        <f t="shared" si="164"/>
        <v/>
      </c>
      <c r="AW36" s="609" t="str">
        <f t="shared" si="165"/>
        <v/>
      </c>
      <c r="AX36" s="609" t="str">
        <f t="shared" si="166"/>
        <v/>
      </c>
      <c r="AY36" s="609" t="str">
        <f t="shared" si="167"/>
        <v/>
      </c>
      <c r="AZ36" s="609" t="str">
        <f t="shared" si="168"/>
        <v/>
      </c>
      <c r="BA36" s="609" t="str">
        <f t="shared" si="169"/>
        <v/>
      </c>
      <c r="BB36" s="609" t="str">
        <f t="shared" si="170"/>
        <v/>
      </c>
      <c r="BC36" s="609" t="str">
        <f t="shared" si="171"/>
        <v/>
      </c>
      <c r="BD36" s="609" t="str">
        <f t="shared" si="172"/>
        <v/>
      </c>
      <c r="BE36" s="609" t="str">
        <f t="shared" si="173"/>
        <v/>
      </c>
      <c r="BF36" s="609" t="str">
        <f t="shared" si="174"/>
        <v/>
      </c>
      <c r="BG36" s="609" t="str">
        <f t="shared" si="175"/>
        <v/>
      </c>
      <c r="BH36" s="609" t="str">
        <f t="shared" si="176"/>
        <v/>
      </c>
      <c r="BI36" s="609" t="str">
        <f t="shared" si="177"/>
        <v/>
      </c>
      <c r="BJ36" s="609" t="str">
        <f t="shared" si="178"/>
        <v/>
      </c>
      <c r="BK36" s="609" t="str">
        <f t="shared" si="179"/>
        <v/>
      </c>
      <c r="BL36" s="609" t="str">
        <f t="shared" si="180"/>
        <v/>
      </c>
      <c r="BM36" s="609" t="str">
        <f t="shared" si="181"/>
        <v/>
      </c>
      <c r="BN36" s="609" t="str">
        <f t="shared" si="182"/>
        <v/>
      </c>
      <c r="BO36" s="609" t="str">
        <f t="shared" si="183"/>
        <v/>
      </c>
      <c r="BP36" s="609" t="str">
        <f t="shared" si="184"/>
        <v/>
      </c>
      <c r="BQ36" s="609" t="str">
        <f t="shared" si="185"/>
        <v/>
      </c>
      <c r="BR36" s="609">
        <f t="shared" si="186"/>
        <v>0</v>
      </c>
      <c r="BS36" s="609" t="str">
        <f t="shared" si="187"/>
        <v/>
      </c>
      <c r="BT36" s="609" t="str">
        <f t="shared" si="188"/>
        <v/>
      </c>
      <c r="BU36" s="609" t="str">
        <f t="shared" si="189"/>
        <v/>
      </c>
      <c r="BV36" s="21" t="str">
        <f>BV33&amp;"=2"</f>
        <v>CQ0=2</v>
      </c>
      <c r="BW36" s="18" t="str">
        <f>IF(R33=R36,"●","×")</f>
        <v>×</v>
      </c>
      <c r="BX36" s="7" t="s">
        <v>15</v>
      </c>
      <c r="BY36" s="233" t="s">
        <v>14</v>
      </c>
      <c r="BZ36" s="19" t="str">
        <f>IF(INDEX($BV$5:$BW$354,MATCH(BY36,$BV$5:$BV$354,0),2)="●","●","×")</f>
        <v>●</v>
      </c>
      <c r="CA36" s="233" t="s">
        <v>14</v>
      </c>
      <c r="CB36" s="19" t="str">
        <f>IF(INDEX($BV$5:$BW$354,MATCH(CA36,$BV$5:$BV$354,0),2)="●","●","×")</f>
        <v>●</v>
      </c>
      <c r="CC36" s="227" t="s">
        <v>14</v>
      </c>
      <c r="CD36" s="234" t="str">
        <f>IF(INDEX($BV$5:$BW$354,MATCH(CC36,$BV$5:$BV$354,0),2)="●","●","×")</f>
        <v>●</v>
      </c>
      <c r="CE36" s="2" t="s">
        <v>15</v>
      </c>
      <c r="CF36" s="232" t="str">
        <f>IF(AND(BW36="●",BZ36="●",CB36="●",CD36="●"),"●","×")</f>
        <v>×</v>
      </c>
      <c r="CG36" s="21" t="str">
        <f t="shared" si="135"/>
        <v>●</v>
      </c>
      <c r="CH36" s="2"/>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252"/>
      <c r="EI36" s="270" t="s">
        <v>14</v>
      </c>
      <c r="EJ36" s="255"/>
      <c r="EK36" s="3"/>
      <c r="EL36" s="256"/>
    </row>
    <row r="37" spans="1:142" ht="20.25" hidden="1" thickBot="1">
      <c r="B37" s="398" t="str">
        <f>【②結果入力】!E139</f>
        <v>OK</v>
      </c>
      <c r="C37" s="689">
        <f>SUM(【②結果入力】!F139:H144)</f>
        <v>0</v>
      </c>
      <c r="D37" s="2" t="str">
        <f t="shared" si="24"/>
        <v>OK</v>
      </c>
      <c r="E37" s="2"/>
      <c r="O37" s="343" t="str">
        <f>IF(R33=0,N33&amp;" "&amp;$O$4,"")</f>
        <v>CQ0 を回答ください</v>
      </c>
      <c r="P37" s="336" t="str">
        <f>IF(P33=$CH$2,"●","×")</f>
        <v>●</v>
      </c>
      <c r="Q37" s="375"/>
      <c r="R37" s="2"/>
      <c r="BV37" s="2"/>
      <c r="BW37" s="19"/>
      <c r="BY37" s="235"/>
      <c r="BZ37" s="228"/>
      <c r="CA37" s="235"/>
      <c r="CB37" s="228"/>
      <c r="CC37" s="225"/>
      <c r="CD37" s="236"/>
      <c r="CF37" s="12"/>
      <c r="CG37" s="12"/>
      <c r="CH37" s="2"/>
      <c r="EI37" s="272"/>
      <c r="EJ37" s="2"/>
      <c r="EK37" s="2"/>
      <c r="EL37" s="280"/>
    </row>
    <row r="38" spans="1:142" ht="20.25" hidden="1" thickBot="1">
      <c r="B38" s="398" t="str">
        <f>【②結果入力】!E145</f>
        <v>OK</v>
      </c>
      <c r="C38" s="689">
        <f>SUM(【②結果入力】!F145:H147)</f>
        <v>0</v>
      </c>
      <c r="D38" s="2" t="str">
        <f t="shared" si="24"/>
        <v>OK</v>
      </c>
      <c r="E38" s="2"/>
      <c r="L38" t="str">
        <f>IF(S38=1,"▶","")</f>
        <v/>
      </c>
      <c r="N38" s="12" t="str">
        <f>$Q38</f>
        <v>CQ1</v>
      </c>
      <c r="O38" s="14" t="s">
        <v>58</v>
      </c>
      <c r="P38" s="2" t="str">
        <f>CH39</f>
        <v>該当なし</v>
      </c>
      <c r="Q38" s="375" t="s">
        <v>279</v>
      </c>
      <c r="R38" s="606">
        <f>IF(N39=Q39,R39,IF(N39=Q40,R40,IF(N39=Q41,R41,"-")))</f>
        <v>0</v>
      </c>
      <c r="S38" s="691">
        <f>IF(R38=0,0,1)</f>
        <v>0</v>
      </c>
      <c r="BV38" s="21" t="str">
        <f>Q38</f>
        <v>CQ1</v>
      </c>
      <c r="BW38" s="20" t="str">
        <f>IF(CG39="●","表示",IF(AND($Q$3="非表示",CG39="×"),"非表示",IF($Q$3="表示","表示")))</f>
        <v>非表示</v>
      </c>
      <c r="BY38" s="237"/>
      <c r="BZ38" s="228"/>
      <c r="CA38" s="237"/>
      <c r="CB38" s="228"/>
      <c r="CC38" s="225"/>
      <c r="CD38" s="238"/>
      <c r="CF38" s="12"/>
      <c r="CG38" s="12"/>
      <c r="CH38" s="2"/>
      <c r="CK38" s="281"/>
      <c r="CL38" s="281"/>
      <c r="CM38" s="281"/>
      <c r="CN38" s="281"/>
      <c r="CO38" s="281"/>
      <c r="CP38" s="281"/>
      <c r="CQ38" s="281"/>
      <c r="CR38" s="281"/>
      <c r="CS38" s="281"/>
      <c r="CT38" s="281"/>
      <c r="CU38" s="281"/>
      <c r="CV38" s="281"/>
      <c r="CW38" s="281"/>
      <c r="CX38" s="281"/>
      <c r="CY38" s="281"/>
      <c r="CZ38" s="281"/>
      <c r="DA38" s="281"/>
      <c r="DB38" s="281"/>
      <c r="DC38" s="281"/>
      <c r="DD38" s="281"/>
      <c r="DE38" s="281"/>
      <c r="DF38" s="281"/>
      <c r="DG38" s="281"/>
      <c r="DH38" s="281"/>
      <c r="DI38" s="281"/>
      <c r="DJ38" s="281"/>
      <c r="DK38" s="281"/>
      <c r="DL38" s="281"/>
      <c r="DM38" s="281"/>
      <c r="DN38" s="281"/>
      <c r="DO38" s="281"/>
      <c r="DP38" s="281"/>
      <c r="DQ38" s="281"/>
      <c r="DR38" s="281"/>
      <c r="DS38" s="281"/>
      <c r="DT38" s="281"/>
      <c r="DU38" s="281"/>
      <c r="DV38" s="281"/>
      <c r="DW38" s="281"/>
      <c r="DX38" s="281"/>
      <c r="DY38" s="281"/>
      <c r="DZ38" s="281"/>
      <c r="EA38" s="281"/>
      <c r="EB38" s="281"/>
      <c r="EC38" s="281"/>
      <c r="ED38" s="281"/>
      <c r="EE38" s="281"/>
      <c r="EF38" s="281"/>
      <c r="EG38" s="281"/>
      <c r="EH38" s="281"/>
      <c r="EI38" s="283"/>
      <c r="EJ38" s="281"/>
      <c r="EK38" s="281"/>
      <c r="EL38" s="285"/>
    </row>
    <row r="39" spans="1:142" ht="19.5" hidden="1">
      <c r="B39" s="398" t="str">
        <f>【②結果入力】!E148</f>
        <v>OK</v>
      </c>
      <c r="C39" s="689">
        <f>SUM(【②結果入力】!F148:H158)</f>
        <v>0</v>
      </c>
      <c r="D39" s="2" t="str">
        <f t="shared" si="24"/>
        <v>OK</v>
      </c>
      <c r="E39" s="2"/>
      <c r="N39" s="248" t="str">
        <f>'【① 基本事項】'!F59</f>
        <v>▷　該当選択</v>
      </c>
      <c r="O39" s="1"/>
      <c r="Q39" s="536" t="s">
        <v>601</v>
      </c>
      <c r="R39" s="17">
        <v>0</v>
      </c>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21" t="str">
        <f>BV38&amp;"=0"</f>
        <v>CQ1=0</v>
      </c>
      <c r="BW39" s="18" t="str">
        <f>IF(R38=R39,"●","×")</f>
        <v>●</v>
      </c>
      <c r="BY39" s="233" t="str">
        <f>$BV$35</f>
        <v>CQ0=1</v>
      </c>
      <c r="BZ39" s="19" t="str">
        <f>IF(INDEX($BV$5:$BW$354,MATCH(BY39,$BV$5:$BV$354,0),2)="●","●","×")</f>
        <v>×</v>
      </c>
      <c r="CA39" s="233" t="s">
        <v>14</v>
      </c>
      <c r="CB39" s="19" t="str">
        <f>IF(INDEX($BV$5:$BW$354,MATCH(CA39,$BV$5:$BV$354,0),2)="●","●","×")</f>
        <v>●</v>
      </c>
      <c r="CC39" s="227" t="s">
        <v>14</v>
      </c>
      <c r="CD39" s="234" t="str">
        <f>IF(INDEX($BV$5:$BW$354,MATCH(CC39,$BV$5:$BV$354,0),2)="●","●","×")</f>
        <v>●</v>
      </c>
      <c r="CE39" s="2" t="s">
        <v>15</v>
      </c>
      <c r="CF39" s="231" t="str">
        <f>IF(AND(BW39="●",BZ39="●",CB39="●",CD39="●"),"●","×")</f>
        <v>×</v>
      </c>
      <c r="CG39" s="21" t="str">
        <f t="shared" ref="CG39:CG41" si="190">IF(AND(BZ39="●",CB39="●",CD39="●"),"●","×")</f>
        <v>×</v>
      </c>
      <c r="CH39" s="2" t="str">
        <f>IF(CF39="●",$CH$2,IF(COUNTIF(CF40:CF41,"●")&gt;0,$CH$3,$CH$4))</f>
        <v>該当なし</v>
      </c>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251"/>
      <c r="EI39" s="271"/>
      <c r="EJ39" s="253"/>
      <c r="EK39" s="4"/>
      <c r="EL39" s="254"/>
    </row>
    <row r="40" spans="1:142" ht="19.5" hidden="1">
      <c r="B40" s="398" t="str">
        <f>【②結果入力】!E159</f>
        <v>OK</v>
      </c>
      <c r="C40" s="689">
        <f>SUM(【②結果入力】!F159:H164)</f>
        <v>0</v>
      </c>
      <c r="D40" s="2" t="str">
        <f t="shared" si="24"/>
        <v>OK</v>
      </c>
      <c r="E40" s="2"/>
      <c r="N40" s="16" t="str">
        <f>$Q40</f>
        <v>▶　A</v>
      </c>
      <c r="O40" s="14" t="s">
        <v>428</v>
      </c>
      <c r="Q40" s="375" t="s">
        <v>0</v>
      </c>
      <c r="R40" s="17">
        <v>1</v>
      </c>
      <c r="T40" s="609" t="str">
        <f t="shared" ref="T40:T41" si="191">IF(CK40="","",IF(CK40=$CF40,1,0))</f>
        <v/>
      </c>
      <c r="U40" s="609" t="str">
        <f t="shared" ref="U40:U41" si="192">IF(CL40="","",IF(CL40=$CF40,1,0))</f>
        <v/>
      </c>
      <c r="V40" s="609">
        <f t="shared" ref="V40:V41" si="193">IF(CM40="","",IF(CM40=$CF40,1,0))</f>
        <v>0</v>
      </c>
      <c r="W40" s="609" t="str">
        <f t="shared" ref="W40:W41" si="194">IF(CN40="","",IF(CN40=$CF40,1,0))</f>
        <v/>
      </c>
      <c r="X40" s="609" t="str">
        <f t="shared" ref="X40:X41" si="195">IF(CO40="","",IF(CO40=$CF40,1,0))</f>
        <v/>
      </c>
      <c r="Y40" s="609" t="str">
        <f t="shared" ref="Y40:Y41" si="196">IF(CP40="","",IF(CP40=$CF40,1,0))</f>
        <v/>
      </c>
      <c r="Z40" s="609" t="str">
        <f t="shared" ref="Z40:Z41" si="197">IF(CQ40="","",IF(CQ40=$CF40,1,0))</f>
        <v/>
      </c>
      <c r="AA40" s="609" t="str">
        <f t="shared" ref="AA40:AA41" si="198">IF(CR40="","",IF(CR40=$CF40,1,0))</f>
        <v/>
      </c>
      <c r="AB40" s="609" t="str">
        <f t="shared" ref="AB40:AB41" si="199">IF(CS40="","",IF(CS40=$CF40,1,0))</f>
        <v/>
      </c>
      <c r="AC40" s="609" t="str">
        <f t="shared" ref="AC40:AC41" si="200">IF(CT40="","",IF(CT40=$CF40,1,0))</f>
        <v/>
      </c>
      <c r="AD40" s="609" t="str">
        <f t="shared" ref="AD40:AD41" si="201">IF(CU40="","",IF(CU40=$CF40,1,0))</f>
        <v/>
      </c>
      <c r="AE40" s="609" t="str">
        <f t="shared" ref="AE40:AE41" si="202">IF(CV40="","",IF(CV40=$CF40,1,0))</f>
        <v/>
      </c>
      <c r="AF40" s="609" t="str">
        <f t="shared" ref="AF40:AF41" si="203">IF(CW40="","",IF(CW40=$CF40,1,0))</f>
        <v/>
      </c>
      <c r="AG40" s="609" t="str">
        <f t="shared" ref="AG40:AG41" si="204">IF(CX40="","",IF(CX40=$CF40,1,0))</f>
        <v/>
      </c>
      <c r="AH40" s="609" t="str">
        <f t="shared" ref="AH40:AH41" si="205">IF(CY40="","",IF(CY40=$CF40,1,0))</f>
        <v/>
      </c>
      <c r="AI40" s="609" t="str">
        <f t="shared" ref="AI40:AI41" si="206">IF(CZ40="","",IF(CZ40=$CF40,1,0))</f>
        <v/>
      </c>
      <c r="AJ40" s="609" t="str">
        <f t="shared" ref="AJ40:AJ41" si="207">IF(DA40="","",IF(DA40=$CF40,1,0))</f>
        <v/>
      </c>
      <c r="AK40" s="609" t="str">
        <f t="shared" ref="AK40:AK41" si="208">IF(DB40="","",IF(DB40=$CF40,1,0))</f>
        <v/>
      </c>
      <c r="AL40" s="609" t="str">
        <f t="shared" ref="AL40:AL41" si="209">IF(DC40="","",IF(DC40=$CF40,1,0))</f>
        <v/>
      </c>
      <c r="AM40" s="609" t="str">
        <f t="shared" ref="AM40:AM41" si="210">IF(DD40="","",IF(DD40=$CF40,1,0))</f>
        <v/>
      </c>
      <c r="AN40" s="609" t="str">
        <f t="shared" ref="AN40:AN41" si="211">IF(DE40="","",IF(DE40=$CF40,1,0))</f>
        <v/>
      </c>
      <c r="AO40" s="609" t="str">
        <f t="shared" ref="AO40:AO41" si="212">IF(DF40="","",IF(DF40=$CF40,1,0))</f>
        <v/>
      </c>
      <c r="AP40" s="609" t="str">
        <f t="shared" ref="AP40:AP41" si="213">IF(DG40="","",IF(DG40=$CF40,1,0))</f>
        <v/>
      </c>
      <c r="AQ40" s="609" t="str">
        <f t="shared" ref="AQ40:AQ41" si="214">IF(DH40="","",IF(DH40=$CF40,1,0))</f>
        <v/>
      </c>
      <c r="AR40" s="609">
        <f t="shared" ref="AR40:AR41" si="215">IF(DI40="","",IF(DI40=$CF40,1,0))</f>
        <v>0</v>
      </c>
      <c r="AS40" s="609" t="str">
        <f t="shared" ref="AS40:AS41" si="216">IF(DJ40="","",IF(DJ40=$CF40,1,0))</f>
        <v/>
      </c>
      <c r="AT40" s="609" t="str">
        <f t="shared" ref="AT40:AT41" si="217">IF(DK40="","",IF(DK40=$CF40,1,0))</f>
        <v/>
      </c>
      <c r="AU40" s="609" t="str">
        <f t="shared" ref="AU40:AU41" si="218">IF(DL40="","",IF(DL40=$CF40,1,0))</f>
        <v/>
      </c>
      <c r="AV40" s="609" t="str">
        <f t="shared" ref="AV40:AV41" si="219">IF(DM40="","",IF(DM40=$CF40,1,0))</f>
        <v/>
      </c>
      <c r="AW40" s="609" t="str">
        <f t="shared" ref="AW40:AW41" si="220">IF(DN40="","",IF(DN40=$CF40,1,0))</f>
        <v/>
      </c>
      <c r="AX40" s="609" t="str">
        <f t="shared" ref="AX40:AX41" si="221">IF(DO40="","",IF(DO40=$CF40,1,0))</f>
        <v/>
      </c>
      <c r="AY40" s="609" t="str">
        <f t="shared" ref="AY40:AY41" si="222">IF(DP40="","",IF(DP40=$CF40,1,0))</f>
        <v/>
      </c>
      <c r="AZ40" s="609" t="str">
        <f t="shared" ref="AZ40:AZ41" si="223">IF(DQ40="","",IF(DQ40=$CF40,1,0))</f>
        <v/>
      </c>
      <c r="BA40" s="609" t="str">
        <f t="shared" ref="BA40:BA41" si="224">IF(DR40="","",IF(DR40=$CF40,1,0))</f>
        <v/>
      </c>
      <c r="BB40" s="609" t="str">
        <f t="shared" ref="BB40:BB41" si="225">IF(DS40="","",IF(DS40=$CF40,1,0))</f>
        <v/>
      </c>
      <c r="BC40" s="609" t="str">
        <f t="shared" ref="BC40:BC41" si="226">IF(DT40="","",IF(DT40=$CF40,1,0))</f>
        <v/>
      </c>
      <c r="BD40" s="609" t="str">
        <f t="shared" ref="BD40:BD41" si="227">IF(DU40="","",IF(DU40=$CF40,1,0))</f>
        <v/>
      </c>
      <c r="BE40" s="609" t="str">
        <f t="shared" ref="BE40:BE41" si="228">IF(DV40="","",IF(DV40=$CF40,1,0))</f>
        <v/>
      </c>
      <c r="BF40" s="609" t="str">
        <f t="shared" ref="BF40:BF41" si="229">IF(DW40="","",IF(DW40=$CF40,1,0))</f>
        <v/>
      </c>
      <c r="BG40" s="609" t="str">
        <f t="shared" ref="BG40:BG41" si="230">IF(DX40="","",IF(DX40=$CF40,1,0))</f>
        <v/>
      </c>
      <c r="BH40" s="609" t="str">
        <f t="shared" ref="BH40:BH41" si="231">IF(DY40="","",IF(DY40=$CF40,1,0))</f>
        <v/>
      </c>
      <c r="BI40" s="609" t="str">
        <f t="shared" ref="BI40:BI41" si="232">IF(DZ40="","",IF(DZ40=$CF40,1,0))</f>
        <v/>
      </c>
      <c r="BJ40" s="609" t="str">
        <f t="shared" ref="BJ40:BJ41" si="233">IF(EA40="","",IF(EA40=$CF40,1,0))</f>
        <v/>
      </c>
      <c r="BK40" s="609" t="str">
        <f t="shared" ref="BK40:BK41" si="234">IF(EB40="","",IF(EB40=$CF40,1,0))</f>
        <v/>
      </c>
      <c r="BL40" s="609" t="str">
        <f t="shared" ref="BL40:BL41" si="235">IF(EC40="","",IF(EC40=$CF40,1,0))</f>
        <v/>
      </c>
      <c r="BM40" s="609" t="str">
        <f t="shared" ref="BM40:BM41" si="236">IF(ED40="","",IF(ED40=$CF40,1,0))</f>
        <v/>
      </c>
      <c r="BN40" s="609" t="str">
        <f t="shared" ref="BN40:BN41" si="237">IF(EE40="","",IF(EE40=$CF40,1,0))</f>
        <v/>
      </c>
      <c r="BO40" s="609" t="str">
        <f t="shared" ref="BO40:BO41" si="238">IF(EF40="","",IF(EF40=$CF40,1,0))</f>
        <v/>
      </c>
      <c r="BP40" s="609" t="str">
        <f t="shared" ref="BP40:BP41" si="239">IF(EG40="","",IF(EG40=$CF40,1,0))</f>
        <v/>
      </c>
      <c r="BQ40" s="609" t="str">
        <f t="shared" ref="BQ40:BQ41" si="240">IF(EH40="","",IF(EH40=$CF40,1,0))</f>
        <v/>
      </c>
      <c r="BR40" s="609">
        <f t="shared" ref="BR40:BR41" si="241">IF(EI40="","",IF(EI40=$CF40,1,0))</f>
        <v>0</v>
      </c>
      <c r="BS40" s="609" t="str">
        <f t="shared" ref="BS40:BS41" si="242">IF(EJ40="","",IF(EJ40=$CF40,1,0))</f>
        <v/>
      </c>
      <c r="BT40" s="609" t="str">
        <f t="shared" ref="BT40:BT41" si="243">IF(EK40="","",IF(EK40=$CF40,1,0))</f>
        <v/>
      </c>
      <c r="BU40" s="609" t="str">
        <f t="shared" ref="BU40:BU41" si="244">IF(EL40="","",IF(EL40=$CF40,1,0))</f>
        <v/>
      </c>
      <c r="BV40" s="21" t="str">
        <f>BV38&amp;"=1"</f>
        <v>CQ1=1</v>
      </c>
      <c r="BW40" s="18" t="str">
        <f>IF(R38=R40,"●","×")</f>
        <v>×</v>
      </c>
      <c r="BX40" s="7" t="s">
        <v>15</v>
      </c>
      <c r="BY40" s="233" t="str">
        <f t="shared" ref="BY40:BY41" si="245">$BV$35</f>
        <v>CQ0=1</v>
      </c>
      <c r="BZ40" s="19" t="str">
        <f>IF(INDEX($BV$5:$BW$354,MATCH(BY40,$BV$5:$BV$354,0),2)="●","●","×")</f>
        <v>×</v>
      </c>
      <c r="CA40" s="233" t="s">
        <v>14</v>
      </c>
      <c r="CB40" s="19" t="str">
        <f>IF(INDEX($BV$5:$BW$354,MATCH(CA40,$BV$5:$BV$354,0),2)="●","●","×")</f>
        <v>●</v>
      </c>
      <c r="CC40" s="227" t="s">
        <v>14</v>
      </c>
      <c r="CD40" s="234" t="str">
        <f>IF(INDEX($BV$5:$BW$354,MATCH(CC40,$BV$5:$BV$354,0),2)="●","●","×")</f>
        <v>●</v>
      </c>
      <c r="CE40" s="2" t="s">
        <v>15</v>
      </c>
      <c r="CF40" s="232" t="str">
        <f>IF(AND(BW40="●",BZ40="●",CB40="●",CD40="●"),"●","×")</f>
        <v>×</v>
      </c>
      <c r="CG40" s="21" t="str">
        <f t="shared" si="190"/>
        <v>×</v>
      </c>
      <c r="CH40" s="2"/>
      <c r="CK40" s="3"/>
      <c r="CL40" s="3"/>
      <c r="CM40" s="3" t="s">
        <v>13</v>
      </c>
      <c r="CN40" s="3"/>
      <c r="CO40" s="3"/>
      <c r="CP40" s="3"/>
      <c r="CQ40" s="3"/>
      <c r="CR40" s="3"/>
      <c r="CS40" s="3"/>
      <c r="CT40" s="3"/>
      <c r="CU40" s="3"/>
      <c r="CV40" s="3"/>
      <c r="CW40" s="3"/>
      <c r="CX40" s="3"/>
      <c r="CY40" s="3"/>
      <c r="CZ40" s="3"/>
      <c r="DA40" s="3"/>
      <c r="DB40" s="3"/>
      <c r="DC40" s="3"/>
      <c r="DD40" s="3"/>
      <c r="DE40" s="3"/>
      <c r="DF40" s="3"/>
      <c r="DG40" s="3"/>
      <c r="DH40" s="3"/>
      <c r="DI40" s="3" t="s">
        <v>13</v>
      </c>
      <c r="DJ40" s="3"/>
      <c r="DK40" s="3"/>
      <c r="DL40" s="3"/>
      <c r="DM40" s="3"/>
      <c r="DN40" s="3"/>
      <c r="DO40" s="3"/>
      <c r="DP40" s="3"/>
      <c r="DQ40" s="3"/>
      <c r="DR40" s="3"/>
      <c r="DS40" s="3"/>
      <c r="DT40" s="3"/>
      <c r="DU40" s="3"/>
      <c r="DV40" s="3"/>
      <c r="DW40" s="3"/>
      <c r="DX40" s="3"/>
      <c r="DY40" s="3"/>
      <c r="DZ40" s="3"/>
      <c r="EA40" s="3"/>
      <c r="EB40" s="3"/>
      <c r="EC40" s="3"/>
      <c r="ED40" s="3"/>
      <c r="EE40" s="3"/>
      <c r="EF40" s="3"/>
      <c r="EG40" s="3"/>
      <c r="EH40" s="252"/>
      <c r="EI40" s="270" t="s">
        <v>14</v>
      </c>
      <c r="EJ40" s="255"/>
      <c r="EK40" s="3"/>
      <c r="EL40" s="256"/>
    </row>
    <row r="41" spans="1:142" ht="19.5" hidden="1">
      <c r="B41" s="398" t="str">
        <f>【②結果入力】!E165</f>
        <v>OK</v>
      </c>
      <c r="C41" s="689">
        <f>SUM(【②結果入力】!F165:H167)</f>
        <v>0</v>
      </c>
      <c r="D41" s="2" t="str">
        <f t="shared" si="24"/>
        <v>OK</v>
      </c>
      <c r="E41" s="2"/>
      <c r="N41" s="16" t="str">
        <f>$Q41</f>
        <v>▶　B</v>
      </c>
      <c r="O41" s="14" t="s">
        <v>427</v>
      </c>
      <c r="Q41" s="375" t="s">
        <v>1</v>
      </c>
      <c r="R41" s="17">
        <v>2</v>
      </c>
      <c r="T41" s="609" t="str">
        <f t="shared" si="191"/>
        <v/>
      </c>
      <c r="U41" s="609" t="str">
        <f t="shared" si="192"/>
        <v/>
      </c>
      <c r="V41" s="609">
        <f t="shared" si="193"/>
        <v>0</v>
      </c>
      <c r="W41" s="609" t="str">
        <f t="shared" si="194"/>
        <v/>
      </c>
      <c r="X41" s="609" t="str">
        <f t="shared" si="195"/>
        <v/>
      </c>
      <c r="Y41" s="609" t="str">
        <f t="shared" si="196"/>
        <v/>
      </c>
      <c r="Z41" s="609" t="str">
        <f t="shared" si="197"/>
        <v/>
      </c>
      <c r="AA41" s="609" t="str">
        <f t="shared" si="198"/>
        <v/>
      </c>
      <c r="AB41" s="609" t="str">
        <f t="shared" si="199"/>
        <v/>
      </c>
      <c r="AC41" s="609" t="str">
        <f t="shared" si="200"/>
        <v/>
      </c>
      <c r="AD41" s="609" t="str">
        <f t="shared" si="201"/>
        <v/>
      </c>
      <c r="AE41" s="609" t="str">
        <f t="shared" si="202"/>
        <v/>
      </c>
      <c r="AF41" s="609" t="str">
        <f t="shared" si="203"/>
        <v/>
      </c>
      <c r="AG41" s="609" t="str">
        <f t="shared" si="204"/>
        <v/>
      </c>
      <c r="AH41" s="609" t="str">
        <f t="shared" si="205"/>
        <v/>
      </c>
      <c r="AI41" s="609" t="str">
        <f t="shared" si="206"/>
        <v/>
      </c>
      <c r="AJ41" s="609" t="str">
        <f t="shared" si="207"/>
        <v/>
      </c>
      <c r="AK41" s="609" t="str">
        <f t="shared" si="208"/>
        <v/>
      </c>
      <c r="AL41" s="609" t="str">
        <f t="shared" si="209"/>
        <v/>
      </c>
      <c r="AM41" s="609" t="str">
        <f t="shared" si="210"/>
        <v/>
      </c>
      <c r="AN41" s="609" t="str">
        <f t="shared" si="211"/>
        <v/>
      </c>
      <c r="AO41" s="609" t="str">
        <f t="shared" si="212"/>
        <v/>
      </c>
      <c r="AP41" s="609" t="str">
        <f t="shared" si="213"/>
        <v/>
      </c>
      <c r="AQ41" s="609" t="str">
        <f t="shared" si="214"/>
        <v/>
      </c>
      <c r="AR41" s="609" t="str">
        <f t="shared" si="215"/>
        <v/>
      </c>
      <c r="AS41" s="609" t="str">
        <f t="shared" si="216"/>
        <v/>
      </c>
      <c r="AT41" s="609" t="str">
        <f t="shared" si="217"/>
        <v/>
      </c>
      <c r="AU41" s="609" t="str">
        <f t="shared" si="218"/>
        <v/>
      </c>
      <c r="AV41" s="609" t="str">
        <f t="shared" si="219"/>
        <v/>
      </c>
      <c r="AW41" s="609" t="str">
        <f t="shared" si="220"/>
        <v/>
      </c>
      <c r="AX41" s="609" t="str">
        <f t="shared" si="221"/>
        <v/>
      </c>
      <c r="AY41" s="609" t="str">
        <f t="shared" si="222"/>
        <v/>
      </c>
      <c r="AZ41" s="609" t="str">
        <f t="shared" si="223"/>
        <v/>
      </c>
      <c r="BA41" s="609" t="str">
        <f t="shared" si="224"/>
        <v/>
      </c>
      <c r="BB41" s="609" t="str">
        <f t="shared" si="225"/>
        <v/>
      </c>
      <c r="BC41" s="609" t="str">
        <f t="shared" si="226"/>
        <v/>
      </c>
      <c r="BD41" s="609" t="str">
        <f t="shared" si="227"/>
        <v/>
      </c>
      <c r="BE41" s="609" t="str">
        <f t="shared" si="228"/>
        <v/>
      </c>
      <c r="BF41" s="609" t="str">
        <f t="shared" si="229"/>
        <v/>
      </c>
      <c r="BG41" s="609" t="str">
        <f t="shared" si="230"/>
        <v/>
      </c>
      <c r="BH41" s="609" t="str">
        <f t="shared" si="231"/>
        <v/>
      </c>
      <c r="BI41" s="609" t="str">
        <f t="shared" si="232"/>
        <v/>
      </c>
      <c r="BJ41" s="609" t="str">
        <f t="shared" si="233"/>
        <v/>
      </c>
      <c r="BK41" s="609" t="str">
        <f t="shared" si="234"/>
        <v/>
      </c>
      <c r="BL41" s="609" t="str">
        <f t="shared" si="235"/>
        <v/>
      </c>
      <c r="BM41" s="609" t="str">
        <f t="shared" si="236"/>
        <v/>
      </c>
      <c r="BN41" s="609" t="str">
        <f t="shared" si="237"/>
        <v/>
      </c>
      <c r="BO41" s="609" t="str">
        <f t="shared" si="238"/>
        <v/>
      </c>
      <c r="BP41" s="609" t="str">
        <f t="shared" si="239"/>
        <v/>
      </c>
      <c r="BQ41" s="609" t="str">
        <f t="shared" si="240"/>
        <v/>
      </c>
      <c r="BR41" s="609">
        <f t="shared" si="241"/>
        <v>0</v>
      </c>
      <c r="BS41" s="609" t="str">
        <f t="shared" si="242"/>
        <v/>
      </c>
      <c r="BT41" s="609" t="str">
        <f t="shared" si="243"/>
        <v/>
      </c>
      <c r="BU41" s="609" t="str">
        <f t="shared" si="244"/>
        <v/>
      </c>
      <c r="BV41" s="21" t="str">
        <f>BV38&amp;"=2"</f>
        <v>CQ1=2</v>
      </c>
      <c r="BW41" s="18" t="str">
        <f>IF(R38=R41,"●","×")</f>
        <v>×</v>
      </c>
      <c r="BX41" s="7" t="s">
        <v>15</v>
      </c>
      <c r="BY41" s="233" t="str">
        <f t="shared" si="245"/>
        <v>CQ0=1</v>
      </c>
      <c r="BZ41" s="19" t="str">
        <f>IF(INDEX($BV$5:$BW$354,MATCH(BY41,$BV$5:$BV$354,0),2)="●","●","×")</f>
        <v>×</v>
      </c>
      <c r="CA41" s="233" t="s">
        <v>14</v>
      </c>
      <c r="CB41" s="19" t="str">
        <f>IF(INDEX($BV$5:$BW$354,MATCH(CA41,$BV$5:$BV$354,0),2)="●","●","×")</f>
        <v>●</v>
      </c>
      <c r="CC41" s="227" t="s">
        <v>14</v>
      </c>
      <c r="CD41" s="234" t="str">
        <f>IF(INDEX($BV$5:$BW$354,MATCH(CC41,$BV$5:$BV$354,0),2)="●","●","×")</f>
        <v>●</v>
      </c>
      <c r="CE41" s="2" t="s">
        <v>15</v>
      </c>
      <c r="CF41" s="232" t="str">
        <f>IF(AND(BW41="●",BZ41="●",CB41="●",CD41="●"),"●","×")</f>
        <v>×</v>
      </c>
      <c r="CG41" s="21" t="str">
        <f t="shared" si="190"/>
        <v>×</v>
      </c>
      <c r="CH41" s="2"/>
      <c r="CK41" s="3"/>
      <c r="CL41" s="3"/>
      <c r="CM41" s="3" t="s">
        <v>13</v>
      </c>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252"/>
      <c r="EI41" s="270" t="s">
        <v>14</v>
      </c>
      <c r="EJ41" s="255"/>
      <c r="EK41" s="3"/>
      <c r="EL41" s="256"/>
    </row>
    <row r="42" spans="1:142" ht="20.25" hidden="1" thickBot="1">
      <c r="B42" s="398" t="str">
        <f>【②結果入力】!E168</f>
        <v>OK</v>
      </c>
      <c r="C42" s="689">
        <f>SUM(【②結果入力】!F168:H170)</f>
        <v>0</v>
      </c>
      <c r="D42" s="2" t="str">
        <f t="shared" si="24"/>
        <v>OK</v>
      </c>
      <c r="E42" s="2"/>
      <c r="O42" s="343" t="str">
        <f>IF(R38=0,N38&amp;" "&amp;$O$4,"")</f>
        <v>CQ1 を回答ください</v>
      </c>
      <c r="P42" s="336" t="str">
        <f>IF(P38=$CH$2,"●","×")</f>
        <v>×</v>
      </c>
      <c r="Q42" s="375"/>
      <c r="R42" s="2"/>
      <c r="BV42" s="2"/>
      <c r="BW42" s="19"/>
      <c r="BY42" s="235"/>
      <c r="BZ42" s="228"/>
      <c r="CA42" s="235"/>
      <c r="CB42" s="228"/>
      <c r="CC42" s="225"/>
      <c r="CD42" s="236"/>
      <c r="CF42" s="12"/>
      <c r="CG42" s="12"/>
      <c r="CH42" s="2"/>
      <c r="EI42" s="272"/>
      <c r="EJ42" s="2"/>
      <c r="EK42" s="2"/>
      <c r="EL42" s="280"/>
    </row>
    <row r="43" spans="1:142" ht="38.25" hidden="1" thickBot="1">
      <c r="B43" s="398" t="str">
        <f>【②結果入力】!E171</f>
        <v>OK</v>
      </c>
      <c r="C43" s="689">
        <f>SUM(【②結果入力】!F171:H173)</f>
        <v>0</v>
      </c>
      <c r="D43" s="2" t="str">
        <f t="shared" si="24"/>
        <v>OK</v>
      </c>
      <c r="E43" s="2"/>
      <c r="L43" t="str">
        <f>IF(S43=1,"▶","")</f>
        <v/>
      </c>
      <c r="N43" s="12" t="str">
        <f>$Q43</f>
        <v>CQ1-1</v>
      </c>
      <c r="O43" s="14" t="s">
        <v>59</v>
      </c>
      <c r="P43" s="2" t="str">
        <f>CH44</f>
        <v>該当なし</v>
      </c>
      <c r="Q43" s="375" t="s">
        <v>4</v>
      </c>
      <c r="R43" s="249">
        <f>IF(N44=Q44,R44,IF(N44=Q45,R45,IF(N44=Q46,R46,IF(N44=Q47,R47,"-"))))</f>
        <v>0</v>
      </c>
      <c r="S43" s="691">
        <f>IF(R43=0,0,1)</f>
        <v>0</v>
      </c>
      <c r="BV43" s="21" t="str">
        <f>Q43</f>
        <v>CQ1-1</v>
      </c>
      <c r="BW43" s="20" t="str">
        <f>IF(CG44="●","表示",IF(AND($Q$3="非表示",CG44="×"),"非表示",IF($Q$3="表示","表示")))</f>
        <v>非表示</v>
      </c>
      <c r="BY43" s="237"/>
      <c r="BZ43" s="228"/>
      <c r="CA43" s="237"/>
      <c r="CB43" s="228"/>
      <c r="CC43" s="225"/>
      <c r="CD43" s="238"/>
      <c r="CF43" s="12"/>
      <c r="CG43" s="12"/>
      <c r="CH43" s="2"/>
      <c r="CK43" s="281"/>
      <c r="CL43" s="281"/>
      <c r="CM43" s="281"/>
      <c r="CN43" s="281"/>
      <c r="CO43" s="281"/>
      <c r="CP43" s="281"/>
      <c r="CQ43" s="281"/>
      <c r="CR43" s="281"/>
      <c r="CS43" s="281"/>
      <c r="CT43" s="281"/>
      <c r="CU43" s="281"/>
      <c r="CV43" s="281"/>
      <c r="CW43" s="281"/>
      <c r="CX43" s="281"/>
      <c r="CY43" s="281"/>
      <c r="CZ43" s="281"/>
      <c r="DA43" s="281"/>
      <c r="DB43" s="281"/>
      <c r="DC43" s="281"/>
      <c r="DD43" s="281"/>
      <c r="DE43" s="281"/>
      <c r="DF43" s="281"/>
      <c r="DG43" s="281"/>
      <c r="DH43" s="281"/>
      <c r="DI43" s="281"/>
      <c r="DJ43" s="281"/>
      <c r="DK43" s="281"/>
      <c r="DL43" s="281"/>
      <c r="DM43" s="281"/>
      <c r="DN43" s="281"/>
      <c r="DO43" s="281"/>
      <c r="DP43" s="281"/>
      <c r="DQ43" s="281"/>
      <c r="DR43" s="281"/>
      <c r="DS43" s="281"/>
      <c r="DT43" s="281"/>
      <c r="DU43" s="281"/>
      <c r="DV43" s="281"/>
      <c r="DW43" s="281"/>
      <c r="DX43" s="281"/>
      <c r="DY43" s="281"/>
      <c r="DZ43" s="281"/>
      <c r="EA43" s="281"/>
      <c r="EB43" s="281"/>
      <c r="EC43" s="281"/>
      <c r="ED43" s="281"/>
      <c r="EE43" s="281"/>
      <c r="EF43" s="281"/>
      <c r="EG43" s="281"/>
      <c r="EH43" s="281"/>
      <c r="EI43" s="283"/>
      <c r="EJ43" s="281"/>
      <c r="EK43" s="281"/>
      <c r="EL43" s="285"/>
    </row>
    <row r="44" spans="1:142" ht="19.5" hidden="1">
      <c r="A44" s="314" t="s">
        <v>486</v>
      </c>
      <c r="B44" s="398" t="str">
        <f>【②結果入力】!E174</f>
        <v>OK</v>
      </c>
      <c r="C44" s="689">
        <f>SUM(【②結果入力】!F174:H183)</f>
        <v>0</v>
      </c>
      <c r="D44" s="2" t="str">
        <f t="shared" si="24"/>
        <v>OK</v>
      </c>
      <c r="E44" s="602"/>
      <c r="F44" s="23"/>
      <c r="G44" s="23"/>
      <c r="H44" s="23"/>
      <c r="I44" s="23"/>
      <c r="J44" s="23"/>
      <c r="K44" s="23"/>
      <c r="N44" s="248" t="str">
        <f>'【① 基本事項】'!J59</f>
        <v>▷　該当選択</v>
      </c>
      <c r="O44" s="1"/>
      <c r="Q44" s="536" t="s">
        <v>601</v>
      </c>
      <c r="R44" s="17">
        <v>0</v>
      </c>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21" t="str">
        <f>BV43&amp;"=0"</f>
        <v>CQ1-1=0</v>
      </c>
      <c r="BW44" s="18" t="str">
        <f>IF(R43=R44,"●","×")</f>
        <v>●</v>
      </c>
      <c r="BY44" s="233" t="str">
        <f t="shared" ref="BY44:BY47" si="246">$BV$35</f>
        <v>CQ0=1</v>
      </c>
      <c r="BZ44" s="19" t="str">
        <f>IF(INDEX($BV$5:$BW$354,MATCH(BY44,$BV$5:$BV$354,0),2)="●","●","×")</f>
        <v>×</v>
      </c>
      <c r="CA44" s="233" t="str">
        <f>$BV$40</f>
        <v>CQ1=1</v>
      </c>
      <c r="CB44" s="19" t="str">
        <f>IF(INDEX($BV$5:$BW$354,MATCH(CA44,$BV$5:$BV$354,0),2)="●","●","×")</f>
        <v>×</v>
      </c>
      <c r="CC44" s="227" t="s">
        <v>14</v>
      </c>
      <c r="CD44" s="234" t="str">
        <f>IF(INDEX($BV$5:$BW$354,MATCH(CC44,$BV$5:$BV$354,0),2)="●","●","×")</f>
        <v>●</v>
      </c>
      <c r="CE44" s="2" t="s">
        <v>15</v>
      </c>
      <c r="CF44" s="231" t="str">
        <f>IF(AND(BW44="●",BZ44="●",CB44="●",CD44="●"),"●","×")</f>
        <v>×</v>
      </c>
      <c r="CG44" s="21" t="str">
        <f t="shared" ref="CG44:CG47" si="247">IF(AND(BZ44="●",CB44="●",CD44="●"),"●","×")</f>
        <v>×</v>
      </c>
      <c r="CH44" s="2" t="str">
        <f>IF(CF44="●",$CH$2,IF(COUNTIF(CF45:CF47,"●")&gt;0,$CH$3,$CH$4))</f>
        <v>該当なし</v>
      </c>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251"/>
      <c r="EI44" s="271"/>
      <c r="EJ44" s="253"/>
      <c r="EK44" s="4"/>
      <c r="EL44" s="254"/>
    </row>
    <row r="45" spans="1:142" ht="19.5" hidden="1">
      <c r="B45" s="398" t="str">
        <f>【②結果入力】!E184</f>
        <v>OK</v>
      </c>
      <c r="C45" s="689">
        <f>SUM(【②結果入力】!F184:H193)</f>
        <v>0</v>
      </c>
      <c r="D45" s="2" t="str">
        <f t="shared" si="24"/>
        <v>OK</v>
      </c>
      <c r="E45" s="602"/>
      <c r="F45" s="23"/>
      <c r="G45" s="23"/>
      <c r="H45" s="23"/>
      <c r="I45" s="23"/>
      <c r="J45" s="23"/>
      <c r="K45" s="23"/>
      <c r="N45" s="16" t="str">
        <f>$Q45</f>
        <v>▶　A</v>
      </c>
      <c r="O45" s="14" t="s">
        <v>16</v>
      </c>
      <c r="Q45" s="375" t="s">
        <v>0</v>
      </c>
      <c r="R45" s="17">
        <v>1</v>
      </c>
      <c r="T45" s="609" t="str">
        <f t="shared" ref="T45:T47" si="248">IF(CK45="","",IF(CK45=$CF45,1,0))</f>
        <v/>
      </c>
      <c r="U45" s="609" t="str">
        <f t="shared" ref="U45:U47" si="249">IF(CL45="","",IF(CL45=$CF45,1,0))</f>
        <v/>
      </c>
      <c r="V45" s="609" t="str">
        <f t="shared" ref="V45:V47" si="250">IF(CM45="","",IF(CM45=$CF45,1,0))</f>
        <v/>
      </c>
      <c r="W45" s="609" t="str">
        <f t="shared" ref="W45:W47" si="251">IF(CN45="","",IF(CN45=$CF45,1,0))</f>
        <v/>
      </c>
      <c r="X45" s="609" t="str">
        <f t="shared" ref="X45:X47" si="252">IF(CO45="","",IF(CO45=$CF45,1,0))</f>
        <v/>
      </c>
      <c r="Y45" s="609" t="str">
        <f t="shared" ref="Y45:Y47" si="253">IF(CP45="","",IF(CP45=$CF45,1,0))</f>
        <v/>
      </c>
      <c r="Z45" s="609" t="str">
        <f t="shared" ref="Z45:Z47" si="254">IF(CQ45="","",IF(CQ45=$CF45,1,0))</f>
        <v/>
      </c>
      <c r="AA45" s="609" t="str">
        <f t="shared" ref="AA45:AA47" si="255">IF(CR45="","",IF(CR45=$CF45,1,0))</f>
        <v/>
      </c>
      <c r="AB45" s="609" t="str">
        <f t="shared" ref="AB45:AB47" si="256">IF(CS45="","",IF(CS45=$CF45,1,0))</f>
        <v/>
      </c>
      <c r="AC45" s="609" t="str">
        <f t="shared" ref="AC45:AC47" si="257">IF(CT45="","",IF(CT45=$CF45,1,0))</f>
        <v/>
      </c>
      <c r="AD45" s="609" t="str">
        <f t="shared" ref="AD45:AD47" si="258">IF(CU45="","",IF(CU45=$CF45,1,0))</f>
        <v/>
      </c>
      <c r="AE45" s="609" t="str">
        <f t="shared" ref="AE45:AE47" si="259">IF(CV45="","",IF(CV45=$CF45,1,0))</f>
        <v/>
      </c>
      <c r="AF45" s="609" t="str">
        <f t="shared" ref="AF45:AF47" si="260">IF(CW45="","",IF(CW45=$CF45,1,0))</f>
        <v/>
      </c>
      <c r="AG45" s="609" t="str">
        <f t="shared" ref="AG45:AG47" si="261">IF(CX45="","",IF(CX45=$CF45,1,0))</f>
        <v/>
      </c>
      <c r="AH45" s="609" t="str">
        <f t="shared" ref="AH45:AH47" si="262">IF(CY45="","",IF(CY45=$CF45,1,0))</f>
        <v/>
      </c>
      <c r="AI45" s="609" t="str">
        <f t="shared" ref="AI45:AI47" si="263">IF(CZ45="","",IF(CZ45=$CF45,1,0))</f>
        <v/>
      </c>
      <c r="AJ45" s="609" t="str">
        <f t="shared" ref="AJ45:AJ47" si="264">IF(DA45="","",IF(DA45=$CF45,1,0))</f>
        <v/>
      </c>
      <c r="AK45" s="609" t="str">
        <f t="shared" ref="AK45:AK47" si="265">IF(DB45="","",IF(DB45=$CF45,1,0))</f>
        <v/>
      </c>
      <c r="AL45" s="609" t="str">
        <f t="shared" ref="AL45:AL47" si="266">IF(DC45="","",IF(DC45=$CF45,1,0))</f>
        <v/>
      </c>
      <c r="AM45" s="609" t="str">
        <f t="shared" ref="AM45:AM47" si="267">IF(DD45="","",IF(DD45=$CF45,1,0))</f>
        <v/>
      </c>
      <c r="AN45" s="609" t="str">
        <f t="shared" ref="AN45:AN47" si="268">IF(DE45="","",IF(DE45=$CF45,1,0))</f>
        <v/>
      </c>
      <c r="AO45" s="609" t="str">
        <f t="shared" ref="AO45:AO47" si="269">IF(DF45="","",IF(DF45=$CF45,1,0))</f>
        <v/>
      </c>
      <c r="AP45" s="609" t="str">
        <f t="shared" ref="AP45:AP47" si="270">IF(DG45="","",IF(DG45=$CF45,1,0))</f>
        <v/>
      </c>
      <c r="AQ45" s="609" t="str">
        <f t="shared" ref="AQ45:AQ47" si="271">IF(DH45="","",IF(DH45=$CF45,1,0))</f>
        <v/>
      </c>
      <c r="AR45" s="609" t="str">
        <f t="shared" ref="AR45:AR47" si="272">IF(DI45="","",IF(DI45=$CF45,1,0))</f>
        <v/>
      </c>
      <c r="AS45" s="609" t="str">
        <f t="shared" ref="AS45:AS47" si="273">IF(DJ45="","",IF(DJ45=$CF45,1,0))</f>
        <v/>
      </c>
      <c r="AT45" s="609" t="str">
        <f t="shared" ref="AT45:AT47" si="274">IF(DK45="","",IF(DK45=$CF45,1,0))</f>
        <v/>
      </c>
      <c r="AU45" s="609" t="str">
        <f t="shared" ref="AU45:AU47" si="275">IF(DL45="","",IF(DL45=$CF45,1,0))</f>
        <v/>
      </c>
      <c r="AV45" s="609" t="str">
        <f t="shared" ref="AV45:AV47" si="276">IF(DM45="","",IF(DM45=$CF45,1,0))</f>
        <v/>
      </c>
      <c r="AW45" s="609" t="str">
        <f t="shared" ref="AW45:AW47" si="277">IF(DN45="","",IF(DN45=$CF45,1,0))</f>
        <v/>
      </c>
      <c r="AX45" s="609" t="str">
        <f t="shared" ref="AX45:AX47" si="278">IF(DO45="","",IF(DO45=$CF45,1,0))</f>
        <v/>
      </c>
      <c r="AY45" s="609" t="str">
        <f t="shared" ref="AY45:AY47" si="279">IF(DP45="","",IF(DP45=$CF45,1,0))</f>
        <v/>
      </c>
      <c r="AZ45" s="609" t="str">
        <f t="shared" ref="AZ45:AZ47" si="280">IF(DQ45="","",IF(DQ45=$CF45,1,0))</f>
        <v/>
      </c>
      <c r="BA45" s="609" t="str">
        <f t="shared" ref="BA45:BA47" si="281">IF(DR45="","",IF(DR45=$CF45,1,0))</f>
        <v/>
      </c>
      <c r="BB45" s="609" t="str">
        <f t="shared" ref="BB45:BB47" si="282">IF(DS45="","",IF(DS45=$CF45,1,0))</f>
        <v/>
      </c>
      <c r="BC45" s="609" t="str">
        <f t="shared" ref="BC45:BC47" si="283">IF(DT45="","",IF(DT45=$CF45,1,0))</f>
        <v/>
      </c>
      <c r="BD45" s="609" t="str">
        <f t="shared" ref="BD45:BD47" si="284">IF(DU45="","",IF(DU45=$CF45,1,0))</f>
        <v/>
      </c>
      <c r="BE45" s="609" t="str">
        <f t="shared" ref="BE45:BE47" si="285">IF(DV45="","",IF(DV45=$CF45,1,0))</f>
        <v/>
      </c>
      <c r="BF45" s="609" t="str">
        <f t="shared" ref="BF45:BF47" si="286">IF(DW45="","",IF(DW45=$CF45,1,0))</f>
        <v/>
      </c>
      <c r="BG45" s="609" t="str">
        <f t="shared" ref="BG45:BG47" si="287">IF(DX45="","",IF(DX45=$CF45,1,0))</f>
        <v/>
      </c>
      <c r="BH45" s="609" t="str">
        <f t="shared" ref="BH45:BH47" si="288">IF(DY45="","",IF(DY45=$CF45,1,0))</f>
        <v/>
      </c>
      <c r="BI45" s="609" t="str">
        <f t="shared" ref="BI45:BI47" si="289">IF(DZ45="","",IF(DZ45=$CF45,1,0))</f>
        <v/>
      </c>
      <c r="BJ45" s="609" t="str">
        <f t="shared" ref="BJ45:BJ47" si="290">IF(EA45="","",IF(EA45=$CF45,1,0))</f>
        <v/>
      </c>
      <c r="BK45" s="609" t="str">
        <f t="shared" ref="BK45:BK47" si="291">IF(EB45="","",IF(EB45=$CF45,1,0))</f>
        <v/>
      </c>
      <c r="BL45" s="609" t="str">
        <f t="shared" ref="BL45:BL47" si="292">IF(EC45="","",IF(EC45=$CF45,1,0))</f>
        <v/>
      </c>
      <c r="BM45" s="609" t="str">
        <f t="shared" ref="BM45:BM47" si="293">IF(ED45="","",IF(ED45=$CF45,1,0))</f>
        <v/>
      </c>
      <c r="BN45" s="609" t="str">
        <f t="shared" ref="BN45:BN47" si="294">IF(EE45="","",IF(EE45=$CF45,1,0))</f>
        <v/>
      </c>
      <c r="BO45" s="609" t="str">
        <f t="shared" ref="BO45:BO47" si="295">IF(EF45="","",IF(EF45=$CF45,1,0))</f>
        <v/>
      </c>
      <c r="BP45" s="609" t="str">
        <f t="shared" ref="BP45:BP47" si="296">IF(EG45="","",IF(EG45=$CF45,1,0))</f>
        <v/>
      </c>
      <c r="BQ45" s="609" t="str">
        <f t="shared" ref="BQ45:BQ47" si="297">IF(EH45="","",IF(EH45=$CF45,1,0))</f>
        <v/>
      </c>
      <c r="BR45" s="609">
        <f t="shared" ref="BR45:BR47" si="298">IF(EI45="","",IF(EI45=$CF45,1,0))</f>
        <v>0</v>
      </c>
      <c r="BS45" s="609" t="str">
        <f t="shared" ref="BS45:BS47" si="299">IF(EJ45="","",IF(EJ45=$CF45,1,0))</f>
        <v/>
      </c>
      <c r="BT45" s="609" t="str">
        <f t="shared" ref="BT45:BT47" si="300">IF(EK45="","",IF(EK45=$CF45,1,0))</f>
        <v/>
      </c>
      <c r="BU45" s="609" t="str">
        <f t="shared" ref="BU45:BU47" si="301">IF(EL45="","",IF(EL45=$CF45,1,0))</f>
        <v/>
      </c>
      <c r="BV45" s="21" t="str">
        <f>BV43&amp;"=1"</f>
        <v>CQ1-1=1</v>
      </c>
      <c r="BW45" s="18" t="str">
        <f>IF(R43=R45,"●","×")</f>
        <v>×</v>
      </c>
      <c r="BX45" s="7" t="s">
        <v>15</v>
      </c>
      <c r="BY45" s="233" t="str">
        <f t="shared" si="246"/>
        <v>CQ0=1</v>
      </c>
      <c r="BZ45" s="19" t="str">
        <f>IF(INDEX($BV$5:$BW$354,MATCH(BY45,$BV$5:$BV$354,0),2)="●","●","×")</f>
        <v>×</v>
      </c>
      <c r="CA45" s="233" t="str">
        <f t="shared" ref="CA45:CA47" si="302">$BV$40</f>
        <v>CQ1=1</v>
      </c>
      <c r="CB45" s="19" t="str">
        <f>IF(INDEX($BV$5:$BW$354,MATCH(CA45,$BV$5:$BV$354,0),2)="●","●","×")</f>
        <v>×</v>
      </c>
      <c r="CC45" s="227" t="s">
        <v>14</v>
      </c>
      <c r="CD45" s="234" t="str">
        <f>IF(INDEX($BV$5:$BW$354,MATCH(CC45,$BV$5:$BV$354,0),2)="●","●","×")</f>
        <v>●</v>
      </c>
      <c r="CE45" s="2" t="s">
        <v>15</v>
      </c>
      <c r="CF45" s="232" t="str">
        <f>IF(AND(BW45="●",BZ45="●",CB45="●",CD45="●"),"●","×")</f>
        <v>×</v>
      </c>
      <c r="CG45" s="21" t="str">
        <f t="shared" si="247"/>
        <v>×</v>
      </c>
      <c r="CH45" s="2"/>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252"/>
      <c r="EI45" s="270" t="s">
        <v>14</v>
      </c>
      <c r="EJ45" s="255"/>
      <c r="EK45" s="3"/>
      <c r="EL45" s="256"/>
    </row>
    <row r="46" spans="1:142" ht="19.5" hidden="1">
      <c r="B46" s="398" t="str">
        <f>【②結果入力】!E194</f>
        <v>OK</v>
      </c>
      <c r="C46" s="689">
        <f>SUM(【②結果入力】!F194:H197)</f>
        <v>0</v>
      </c>
      <c r="D46" s="2" t="str">
        <f t="shared" si="24"/>
        <v>OK</v>
      </c>
      <c r="E46" s="602"/>
      <c r="F46" s="23"/>
      <c r="G46" s="23"/>
      <c r="H46" s="23"/>
      <c r="I46" s="23"/>
      <c r="J46" s="23"/>
      <c r="K46" s="23"/>
      <c r="N46" s="16" t="str">
        <f>$Q46</f>
        <v>▶　B</v>
      </c>
      <c r="O46" s="14" t="s">
        <v>17</v>
      </c>
      <c r="Q46" s="375" t="s">
        <v>1</v>
      </c>
      <c r="R46" s="17">
        <v>2</v>
      </c>
      <c r="T46" s="609" t="str">
        <f t="shared" si="248"/>
        <v/>
      </c>
      <c r="U46" s="609" t="str">
        <f t="shared" si="249"/>
        <v/>
      </c>
      <c r="V46" s="609" t="str">
        <f t="shared" si="250"/>
        <v/>
      </c>
      <c r="W46" s="609">
        <f t="shared" si="251"/>
        <v>0</v>
      </c>
      <c r="X46" s="609">
        <f t="shared" si="252"/>
        <v>0</v>
      </c>
      <c r="Y46" s="609" t="str">
        <f t="shared" si="253"/>
        <v/>
      </c>
      <c r="Z46" s="609">
        <f t="shared" si="254"/>
        <v>0</v>
      </c>
      <c r="AA46" s="609" t="str">
        <f t="shared" si="255"/>
        <v/>
      </c>
      <c r="AB46" s="609" t="str">
        <f t="shared" si="256"/>
        <v/>
      </c>
      <c r="AC46" s="609" t="str">
        <f t="shared" si="257"/>
        <v/>
      </c>
      <c r="AD46" s="609" t="str">
        <f t="shared" si="258"/>
        <v/>
      </c>
      <c r="AE46" s="609" t="str">
        <f t="shared" si="259"/>
        <v/>
      </c>
      <c r="AF46" s="609" t="str">
        <f t="shared" si="260"/>
        <v/>
      </c>
      <c r="AG46" s="609" t="str">
        <f t="shared" si="261"/>
        <v/>
      </c>
      <c r="AH46" s="609" t="str">
        <f t="shared" si="262"/>
        <v/>
      </c>
      <c r="AI46" s="609" t="str">
        <f t="shared" si="263"/>
        <v/>
      </c>
      <c r="AJ46" s="609" t="str">
        <f t="shared" si="264"/>
        <v/>
      </c>
      <c r="AK46" s="609" t="str">
        <f t="shared" si="265"/>
        <v/>
      </c>
      <c r="AL46" s="609" t="str">
        <f t="shared" si="266"/>
        <v/>
      </c>
      <c r="AM46" s="609" t="str">
        <f t="shared" si="267"/>
        <v/>
      </c>
      <c r="AN46" s="609" t="str">
        <f t="shared" si="268"/>
        <v/>
      </c>
      <c r="AO46" s="609" t="str">
        <f t="shared" si="269"/>
        <v/>
      </c>
      <c r="AP46" s="609" t="str">
        <f t="shared" si="270"/>
        <v/>
      </c>
      <c r="AQ46" s="609" t="str">
        <f t="shared" si="271"/>
        <v/>
      </c>
      <c r="AR46" s="609" t="str">
        <f t="shared" si="272"/>
        <v/>
      </c>
      <c r="AS46" s="609" t="str">
        <f t="shared" si="273"/>
        <v/>
      </c>
      <c r="AT46" s="609" t="str">
        <f t="shared" si="274"/>
        <v/>
      </c>
      <c r="AU46" s="609" t="str">
        <f t="shared" si="275"/>
        <v/>
      </c>
      <c r="AV46" s="609" t="str">
        <f t="shared" si="276"/>
        <v/>
      </c>
      <c r="AW46" s="609" t="str">
        <f t="shared" si="277"/>
        <v/>
      </c>
      <c r="AX46" s="609" t="str">
        <f t="shared" si="278"/>
        <v/>
      </c>
      <c r="AY46" s="609" t="str">
        <f t="shared" si="279"/>
        <v/>
      </c>
      <c r="AZ46" s="609" t="str">
        <f t="shared" si="280"/>
        <v/>
      </c>
      <c r="BA46" s="609" t="str">
        <f t="shared" si="281"/>
        <v/>
      </c>
      <c r="BB46" s="609" t="str">
        <f t="shared" si="282"/>
        <v/>
      </c>
      <c r="BC46" s="609" t="str">
        <f t="shared" si="283"/>
        <v/>
      </c>
      <c r="BD46" s="609" t="str">
        <f t="shared" si="284"/>
        <v/>
      </c>
      <c r="BE46" s="609" t="str">
        <f t="shared" si="285"/>
        <v/>
      </c>
      <c r="BF46" s="609" t="str">
        <f t="shared" si="286"/>
        <v/>
      </c>
      <c r="BG46" s="609" t="str">
        <f t="shared" si="287"/>
        <v/>
      </c>
      <c r="BH46" s="609" t="str">
        <f t="shared" si="288"/>
        <v/>
      </c>
      <c r="BI46" s="609" t="str">
        <f t="shared" si="289"/>
        <v/>
      </c>
      <c r="BJ46" s="609" t="str">
        <f t="shared" si="290"/>
        <v/>
      </c>
      <c r="BK46" s="609" t="str">
        <f t="shared" si="291"/>
        <v/>
      </c>
      <c r="BL46" s="609" t="str">
        <f t="shared" si="292"/>
        <v/>
      </c>
      <c r="BM46" s="609" t="str">
        <f t="shared" si="293"/>
        <v/>
      </c>
      <c r="BN46" s="609" t="str">
        <f t="shared" si="294"/>
        <v/>
      </c>
      <c r="BO46" s="609" t="str">
        <f t="shared" si="295"/>
        <v/>
      </c>
      <c r="BP46" s="609" t="str">
        <f t="shared" si="296"/>
        <v/>
      </c>
      <c r="BQ46" s="609" t="str">
        <f t="shared" si="297"/>
        <v/>
      </c>
      <c r="BR46" s="609">
        <f t="shared" si="298"/>
        <v>0</v>
      </c>
      <c r="BS46" s="609">
        <f t="shared" si="299"/>
        <v>0</v>
      </c>
      <c r="BT46" s="609" t="str">
        <f t="shared" si="300"/>
        <v/>
      </c>
      <c r="BU46" s="609">
        <f t="shared" si="301"/>
        <v>0</v>
      </c>
      <c r="BV46" s="21" t="str">
        <f>BV43&amp;"=2"</f>
        <v>CQ1-1=2</v>
      </c>
      <c r="BW46" s="18" t="str">
        <f>IF(R43=R46,"●","×")</f>
        <v>×</v>
      </c>
      <c r="BX46" s="7" t="s">
        <v>15</v>
      </c>
      <c r="BY46" s="233" t="str">
        <f t="shared" si="246"/>
        <v>CQ0=1</v>
      </c>
      <c r="BZ46" s="19" t="str">
        <f>IF(INDEX($BV$5:$BW$354,MATCH(BY46,$BV$5:$BV$354,0),2)="●","●","×")</f>
        <v>×</v>
      </c>
      <c r="CA46" s="233" t="str">
        <f t="shared" si="302"/>
        <v>CQ1=1</v>
      </c>
      <c r="CB46" s="19" t="str">
        <f>IF(INDEX($BV$5:$BW$354,MATCH(CA46,$BV$5:$BV$354,0),2)="●","●","×")</f>
        <v>×</v>
      </c>
      <c r="CC46" s="227" t="s">
        <v>14</v>
      </c>
      <c r="CD46" s="234" t="str">
        <f>IF(INDEX($BV$5:$BW$354,MATCH(CC46,$BV$5:$BV$354,0),2)="●","●","×")</f>
        <v>●</v>
      </c>
      <c r="CE46" s="2" t="s">
        <v>15</v>
      </c>
      <c r="CF46" s="232" t="str">
        <f>IF(AND(BW46="●",BZ46="●",CB46="●",CD46="●"),"●","×")</f>
        <v>×</v>
      </c>
      <c r="CG46" s="21" t="str">
        <f t="shared" si="247"/>
        <v>×</v>
      </c>
      <c r="CH46" s="2"/>
      <c r="CK46" s="3"/>
      <c r="CL46" s="3"/>
      <c r="CM46" s="3"/>
      <c r="CN46" s="3" t="s">
        <v>13</v>
      </c>
      <c r="CO46" s="3" t="s">
        <v>13</v>
      </c>
      <c r="CP46" s="3"/>
      <c r="CQ46" s="3" t="s">
        <v>13</v>
      </c>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252"/>
      <c r="EI46" s="270" t="s">
        <v>14</v>
      </c>
      <c r="EJ46" s="255" t="s">
        <v>13</v>
      </c>
      <c r="EK46" s="3"/>
      <c r="EL46" s="256" t="s">
        <v>13</v>
      </c>
    </row>
    <row r="47" spans="1:142" ht="19.5" hidden="1">
      <c r="B47" s="398" t="str">
        <f>【②結果入力】!E198</f>
        <v>OK</v>
      </c>
      <c r="C47" s="689">
        <f>SUM(【②結果入力】!F198:H209)</f>
        <v>0</v>
      </c>
      <c r="D47" s="2" t="str">
        <f t="shared" si="24"/>
        <v>OK</v>
      </c>
      <c r="E47" s="602"/>
      <c r="F47" s="23"/>
      <c r="G47" s="23"/>
      <c r="H47" s="23"/>
      <c r="I47" s="23"/>
      <c r="J47" s="23"/>
      <c r="K47" s="23"/>
      <c r="N47" s="16" t="str">
        <f>$Q47</f>
        <v>▶　C</v>
      </c>
      <c r="O47" s="14" t="s">
        <v>18</v>
      </c>
      <c r="Q47" s="375" t="s">
        <v>2</v>
      </c>
      <c r="R47" s="17">
        <v>3</v>
      </c>
      <c r="T47" s="609" t="str">
        <f t="shared" si="248"/>
        <v/>
      </c>
      <c r="U47" s="609" t="str">
        <f t="shared" si="249"/>
        <v/>
      </c>
      <c r="V47" s="609" t="str">
        <f t="shared" si="250"/>
        <v/>
      </c>
      <c r="W47" s="609">
        <f t="shared" si="251"/>
        <v>0</v>
      </c>
      <c r="X47" s="609">
        <f t="shared" si="252"/>
        <v>0</v>
      </c>
      <c r="Y47" s="609" t="str">
        <f t="shared" si="253"/>
        <v/>
      </c>
      <c r="Z47" s="609">
        <f t="shared" si="254"/>
        <v>0</v>
      </c>
      <c r="AA47" s="609">
        <f t="shared" si="255"/>
        <v>0</v>
      </c>
      <c r="AB47" s="609" t="str">
        <f t="shared" si="256"/>
        <v/>
      </c>
      <c r="AC47" s="609" t="str">
        <f t="shared" si="257"/>
        <v/>
      </c>
      <c r="AD47" s="609" t="str">
        <f t="shared" si="258"/>
        <v/>
      </c>
      <c r="AE47" s="609" t="str">
        <f t="shared" si="259"/>
        <v/>
      </c>
      <c r="AF47" s="609" t="str">
        <f t="shared" si="260"/>
        <v/>
      </c>
      <c r="AG47" s="609" t="str">
        <f t="shared" si="261"/>
        <v/>
      </c>
      <c r="AH47" s="609" t="str">
        <f t="shared" si="262"/>
        <v/>
      </c>
      <c r="AI47" s="609" t="str">
        <f t="shared" si="263"/>
        <v/>
      </c>
      <c r="AJ47" s="609" t="str">
        <f t="shared" si="264"/>
        <v/>
      </c>
      <c r="AK47" s="609" t="str">
        <f t="shared" si="265"/>
        <v/>
      </c>
      <c r="AL47" s="609" t="str">
        <f t="shared" si="266"/>
        <v/>
      </c>
      <c r="AM47" s="609" t="str">
        <f t="shared" si="267"/>
        <v/>
      </c>
      <c r="AN47" s="609" t="str">
        <f t="shared" si="268"/>
        <v/>
      </c>
      <c r="AO47" s="609" t="str">
        <f t="shared" si="269"/>
        <v/>
      </c>
      <c r="AP47" s="609" t="str">
        <f t="shared" si="270"/>
        <v/>
      </c>
      <c r="AQ47" s="609" t="str">
        <f t="shared" si="271"/>
        <v/>
      </c>
      <c r="AR47" s="609" t="str">
        <f t="shared" si="272"/>
        <v/>
      </c>
      <c r="AS47" s="609" t="str">
        <f t="shared" si="273"/>
        <v/>
      </c>
      <c r="AT47" s="609" t="str">
        <f t="shared" si="274"/>
        <v/>
      </c>
      <c r="AU47" s="609" t="str">
        <f t="shared" si="275"/>
        <v/>
      </c>
      <c r="AV47" s="609" t="str">
        <f t="shared" si="276"/>
        <v/>
      </c>
      <c r="AW47" s="609" t="str">
        <f t="shared" si="277"/>
        <v/>
      </c>
      <c r="AX47" s="609" t="str">
        <f t="shared" si="278"/>
        <v/>
      </c>
      <c r="AY47" s="609" t="str">
        <f t="shared" si="279"/>
        <v/>
      </c>
      <c r="AZ47" s="609" t="str">
        <f t="shared" si="280"/>
        <v/>
      </c>
      <c r="BA47" s="609" t="str">
        <f t="shared" si="281"/>
        <v/>
      </c>
      <c r="BB47" s="609" t="str">
        <f t="shared" si="282"/>
        <v/>
      </c>
      <c r="BC47" s="609" t="str">
        <f t="shared" si="283"/>
        <v/>
      </c>
      <c r="BD47" s="609" t="str">
        <f t="shared" si="284"/>
        <v/>
      </c>
      <c r="BE47" s="609" t="str">
        <f t="shared" si="285"/>
        <v/>
      </c>
      <c r="BF47" s="609" t="str">
        <f t="shared" si="286"/>
        <v/>
      </c>
      <c r="BG47" s="609" t="str">
        <f t="shared" si="287"/>
        <v/>
      </c>
      <c r="BH47" s="609" t="str">
        <f t="shared" si="288"/>
        <v/>
      </c>
      <c r="BI47" s="609" t="str">
        <f t="shared" si="289"/>
        <v/>
      </c>
      <c r="BJ47" s="609" t="str">
        <f t="shared" si="290"/>
        <v/>
      </c>
      <c r="BK47" s="609" t="str">
        <f t="shared" si="291"/>
        <v/>
      </c>
      <c r="BL47" s="609" t="str">
        <f t="shared" si="292"/>
        <v/>
      </c>
      <c r="BM47" s="609" t="str">
        <f t="shared" si="293"/>
        <v/>
      </c>
      <c r="BN47" s="609" t="str">
        <f t="shared" si="294"/>
        <v/>
      </c>
      <c r="BO47" s="609" t="str">
        <f t="shared" si="295"/>
        <v/>
      </c>
      <c r="BP47" s="609" t="str">
        <f t="shared" si="296"/>
        <v/>
      </c>
      <c r="BQ47" s="609" t="str">
        <f t="shared" si="297"/>
        <v/>
      </c>
      <c r="BR47" s="609">
        <f t="shared" si="298"/>
        <v>0</v>
      </c>
      <c r="BS47" s="609">
        <f t="shared" si="299"/>
        <v>0</v>
      </c>
      <c r="BT47" s="609" t="str">
        <f t="shared" si="300"/>
        <v/>
      </c>
      <c r="BU47" s="609">
        <f t="shared" si="301"/>
        <v>0</v>
      </c>
      <c r="BV47" s="21" t="str">
        <f>BV43&amp;"=3"</f>
        <v>CQ1-1=3</v>
      </c>
      <c r="BW47" s="18" t="str">
        <f>IF(R43=R47,"●","×")</f>
        <v>×</v>
      </c>
      <c r="BX47" s="7" t="s">
        <v>15</v>
      </c>
      <c r="BY47" s="233" t="str">
        <f t="shared" si="246"/>
        <v>CQ0=1</v>
      </c>
      <c r="BZ47" s="19" t="str">
        <f>IF(INDEX($BV$5:$BW$354,MATCH(BY47,$BV$5:$BV$354,0),2)="●","●","×")</f>
        <v>×</v>
      </c>
      <c r="CA47" s="233" t="str">
        <f t="shared" si="302"/>
        <v>CQ1=1</v>
      </c>
      <c r="CB47" s="19" t="str">
        <f>IF(INDEX($BV$5:$BW$354,MATCH(CA47,$BV$5:$BV$354,0),2)="●","●","×")</f>
        <v>×</v>
      </c>
      <c r="CC47" s="227" t="s">
        <v>14</v>
      </c>
      <c r="CD47" s="234" t="str">
        <f>IF(INDEX($BV$5:$BW$354,MATCH(CC47,$BV$5:$BV$354,0),2)="●","●","×")</f>
        <v>●</v>
      </c>
      <c r="CE47" s="2" t="s">
        <v>15</v>
      </c>
      <c r="CF47" s="232" t="str">
        <f>IF(AND(BW47="●",BZ47="●",CB47="●",CD47="●"),"●","×")</f>
        <v>×</v>
      </c>
      <c r="CG47" s="21" t="str">
        <f t="shared" si="247"/>
        <v>×</v>
      </c>
      <c r="CH47" s="2"/>
      <c r="CK47" s="3"/>
      <c r="CL47" s="3"/>
      <c r="CM47" s="3"/>
      <c r="CN47" s="3" t="s">
        <v>13</v>
      </c>
      <c r="CO47" s="3" t="s">
        <v>13</v>
      </c>
      <c r="CP47" s="3"/>
      <c r="CQ47" s="3" t="s">
        <v>13</v>
      </c>
      <c r="CR47" s="3" t="s">
        <v>13</v>
      </c>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252"/>
      <c r="EI47" s="270" t="s">
        <v>14</v>
      </c>
      <c r="EJ47" s="255" t="s">
        <v>13</v>
      </c>
      <c r="EK47" s="3"/>
      <c r="EL47" s="256" t="s">
        <v>13</v>
      </c>
    </row>
    <row r="48" spans="1:142" ht="20.25" hidden="1" thickBot="1">
      <c r="B48" s="398" t="str">
        <f>【②結果入力】!E210</f>
        <v>OK</v>
      </c>
      <c r="C48" s="689">
        <f>SUM(【②結果入力】!F210:H215)</f>
        <v>0</v>
      </c>
      <c r="D48" s="2" t="str">
        <f t="shared" si="24"/>
        <v>OK</v>
      </c>
      <c r="E48" s="602"/>
      <c r="F48" s="23"/>
      <c r="G48" s="23"/>
      <c r="H48" s="23"/>
      <c r="I48" s="23"/>
      <c r="J48" s="23"/>
      <c r="K48" s="23"/>
      <c r="O48" s="343" t="str">
        <f>IF(R43=0,N43&amp;" "&amp;$O$4,"")</f>
        <v>CQ1-1 を回答ください</v>
      </c>
      <c r="P48" s="336" t="str">
        <f>IF(P43=$CH$2,"●","×")</f>
        <v>×</v>
      </c>
      <c r="Q48" s="375"/>
      <c r="R48" s="2"/>
      <c r="BV48" s="2"/>
      <c r="BW48" s="19"/>
      <c r="BY48" s="235"/>
      <c r="BZ48" s="228"/>
      <c r="CA48" s="235"/>
      <c r="CB48" s="228"/>
      <c r="CC48" s="225"/>
      <c r="CD48" s="236"/>
      <c r="CF48" s="12"/>
      <c r="CG48" s="12"/>
      <c r="CH48" s="2"/>
      <c r="EI48" s="272"/>
      <c r="EJ48" s="2"/>
      <c r="EK48" s="2"/>
      <c r="EL48" s="280"/>
    </row>
    <row r="49" spans="1:142" ht="20.25" hidden="1" thickBot="1">
      <c r="B49" s="398" t="str">
        <f>【②結果入力】!E216</f>
        <v>OK</v>
      </c>
      <c r="C49" s="689">
        <f>SUM(【②結果入力】!F216:H218)</f>
        <v>0</v>
      </c>
      <c r="D49" s="2" t="str">
        <f t="shared" si="24"/>
        <v>OK</v>
      </c>
      <c r="E49" s="602"/>
      <c r="F49" s="23"/>
      <c r="G49" s="23"/>
      <c r="H49" s="23"/>
      <c r="I49" s="23"/>
      <c r="J49" s="23"/>
      <c r="K49" s="23"/>
      <c r="L49" t="str">
        <f>IF(S49=1,"▶","")</f>
        <v/>
      </c>
      <c r="N49" s="12" t="str">
        <f>$Q49</f>
        <v>CQ1-2</v>
      </c>
      <c r="O49" s="14" t="s">
        <v>60</v>
      </c>
      <c r="P49" s="2" t="str">
        <f>CH50</f>
        <v>該当なし</v>
      </c>
      <c r="Q49" s="375" t="s">
        <v>5</v>
      </c>
      <c r="R49" s="606">
        <f>IF(N50=Q50,R50,IF(N50=Q51,R51,IF(N50=Q52,R52,IF(N50=Q53,R53,"-"))))</f>
        <v>0</v>
      </c>
      <c r="S49" s="691">
        <f>IF(R49=0,0,1)</f>
        <v>0</v>
      </c>
      <c r="BV49" s="21" t="str">
        <f>Q49</f>
        <v>CQ1-2</v>
      </c>
      <c r="BW49" s="20" t="str">
        <f>IF(CG50="●","表示",IF(AND($Q$3="非表示",CG50="×"),"非表示",IF($Q$3="表示","表示")))</f>
        <v>非表示</v>
      </c>
      <c r="BY49" s="237"/>
      <c r="BZ49" s="228"/>
      <c r="CA49" s="237"/>
      <c r="CB49" s="228"/>
      <c r="CC49" s="225"/>
      <c r="CD49" s="238"/>
      <c r="CF49" s="12"/>
      <c r="CG49" s="12"/>
      <c r="CH49" s="2"/>
      <c r="CK49" s="281"/>
      <c r="CL49" s="281"/>
      <c r="CM49" s="281"/>
      <c r="CN49" s="281"/>
      <c r="CO49" s="281"/>
      <c r="CP49" s="281"/>
      <c r="CQ49" s="281"/>
      <c r="CR49" s="281"/>
      <c r="CS49" s="281"/>
      <c r="CT49" s="281"/>
      <c r="CU49" s="281"/>
      <c r="CV49" s="281"/>
      <c r="CW49" s="281"/>
      <c r="CX49" s="281"/>
      <c r="CY49" s="281"/>
      <c r="CZ49" s="281"/>
      <c r="DA49" s="281"/>
      <c r="DB49" s="281"/>
      <c r="DC49" s="281"/>
      <c r="DD49" s="281"/>
      <c r="DE49" s="281"/>
      <c r="DF49" s="281"/>
      <c r="DG49" s="281"/>
      <c r="DH49" s="281"/>
      <c r="DI49" s="281"/>
      <c r="DJ49" s="281"/>
      <c r="DK49" s="281"/>
      <c r="DL49" s="281"/>
      <c r="DM49" s="281"/>
      <c r="DN49" s="281"/>
      <c r="DO49" s="281"/>
      <c r="DP49" s="281"/>
      <c r="DQ49" s="281"/>
      <c r="DR49" s="281"/>
      <c r="DS49" s="281"/>
      <c r="DT49" s="281"/>
      <c r="DU49" s="281"/>
      <c r="DV49" s="281"/>
      <c r="DW49" s="281"/>
      <c r="DX49" s="281"/>
      <c r="DY49" s="281"/>
      <c r="DZ49" s="281"/>
      <c r="EA49" s="281"/>
      <c r="EB49" s="281"/>
      <c r="EC49" s="281"/>
      <c r="ED49" s="281"/>
      <c r="EE49" s="281"/>
      <c r="EF49" s="281"/>
      <c r="EG49" s="281"/>
      <c r="EH49" s="281"/>
      <c r="EI49" s="283"/>
      <c r="EJ49" s="281"/>
      <c r="EK49" s="281"/>
      <c r="EL49" s="285"/>
    </row>
    <row r="50" spans="1:142" ht="19.5" hidden="1">
      <c r="B50" s="398" t="str">
        <f>【②結果入力】!E219</f>
        <v>OK</v>
      </c>
      <c r="C50" s="689">
        <f>SUM(【②結果入力】!F219:H221)</f>
        <v>0</v>
      </c>
      <c r="D50" s="2" t="str">
        <f t="shared" si="24"/>
        <v>OK</v>
      </c>
      <c r="E50" s="602"/>
      <c r="F50" s="23"/>
      <c r="G50" s="23"/>
      <c r="H50" s="23"/>
      <c r="I50" s="23"/>
      <c r="J50" s="23"/>
      <c r="K50" s="23"/>
      <c r="N50" s="248" t="str">
        <f>'【① 基本事項】'!J65</f>
        <v>▷　該当選択</v>
      </c>
      <c r="O50" s="1"/>
      <c r="Q50" s="536" t="s">
        <v>601</v>
      </c>
      <c r="R50" s="17">
        <v>0</v>
      </c>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21" t="str">
        <f>BV49&amp;"=0"</f>
        <v>CQ1-2=0</v>
      </c>
      <c r="BW50" s="18" t="str">
        <f>IF(R49=R50,"●","×")</f>
        <v>●</v>
      </c>
      <c r="BY50" s="233" t="str">
        <f t="shared" ref="BY50:BY53" si="303">$BV$35</f>
        <v>CQ0=1</v>
      </c>
      <c r="BZ50" s="19" t="str">
        <f>IF(INDEX($BV$5:$BW$354,MATCH(BY50,$BV$5:$BV$354,0),2)="●","●","×")</f>
        <v>×</v>
      </c>
      <c r="CA50" s="233" t="str">
        <f t="shared" ref="CA50:CA53" si="304">$BV$40</f>
        <v>CQ1=1</v>
      </c>
      <c r="CB50" s="19" t="str">
        <f>IF(INDEX($BV$5:$BW$354,MATCH(CA50,$BV$5:$BV$354,0),2)="●","●","×")</f>
        <v>×</v>
      </c>
      <c r="CC50" s="227" t="s">
        <v>14</v>
      </c>
      <c r="CD50" s="234" t="str">
        <f>IF(INDEX($BV$5:$BW$354,MATCH(CC50,$BV$5:$BV$354,0),2)="●","●","×")</f>
        <v>●</v>
      </c>
      <c r="CE50" s="2" t="s">
        <v>15</v>
      </c>
      <c r="CF50" s="231" t="str">
        <f>IF(AND(BW50="●",BZ50="●",CB50="●",CD50="●"),"●","×")</f>
        <v>×</v>
      </c>
      <c r="CG50" s="21" t="str">
        <f t="shared" ref="CG50:CG53" si="305">IF(AND(BZ50="●",CB50="●",CD50="●"),"●","×")</f>
        <v>×</v>
      </c>
      <c r="CH50" s="2" t="str">
        <f>IF(CF50="●",$CH$2,IF(COUNTIF(CF51:CF53,"●")&gt;0,$CH$3,$CH$4))</f>
        <v>該当なし</v>
      </c>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251"/>
      <c r="EI50" s="271"/>
      <c r="EJ50" s="253"/>
      <c r="EK50" s="4"/>
      <c r="EL50" s="254"/>
    </row>
    <row r="51" spans="1:142" ht="19.5" hidden="1">
      <c r="B51" s="398" t="str">
        <f>【②結果入力】!E222</f>
        <v>OK</v>
      </c>
      <c r="C51" s="689">
        <f>SUM(【②結果入力】!F222:H233)</f>
        <v>0</v>
      </c>
      <c r="D51" s="2" t="str">
        <f t="shared" si="24"/>
        <v>OK</v>
      </c>
      <c r="E51" s="602"/>
      <c r="F51" s="23"/>
      <c r="G51" s="23"/>
      <c r="H51" s="23"/>
      <c r="I51" s="23"/>
      <c r="J51" s="23"/>
      <c r="K51" s="23"/>
      <c r="N51" s="16" t="str">
        <f>$Q51</f>
        <v>▶　A</v>
      </c>
      <c r="O51" s="14" t="s">
        <v>426</v>
      </c>
      <c r="Q51" s="375" t="s">
        <v>0</v>
      </c>
      <c r="R51" s="17">
        <v>1</v>
      </c>
      <c r="T51" s="609" t="str">
        <f t="shared" ref="T51:T53" si="306">IF(CK51="","",IF(CK51=$CF51,1,0))</f>
        <v/>
      </c>
      <c r="U51" s="609" t="str">
        <f t="shared" ref="U51:U53" si="307">IF(CL51="","",IF(CL51=$CF51,1,0))</f>
        <v/>
      </c>
      <c r="V51" s="609" t="str">
        <f t="shared" ref="V51:V53" si="308">IF(CM51="","",IF(CM51=$CF51,1,0))</f>
        <v/>
      </c>
      <c r="W51" s="609" t="str">
        <f t="shared" ref="W51:W53" si="309">IF(CN51="","",IF(CN51=$CF51,1,0))</f>
        <v/>
      </c>
      <c r="X51" s="609" t="str">
        <f t="shared" ref="X51:X53" si="310">IF(CO51="","",IF(CO51=$CF51,1,0))</f>
        <v/>
      </c>
      <c r="Y51" s="609" t="str">
        <f t="shared" ref="Y51:Y53" si="311">IF(CP51="","",IF(CP51=$CF51,1,0))</f>
        <v/>
      </c>
      <c r="Z51" s="609" t="str">
        <f t="shared" ref="Z51:Z53" si="312">IF(CQ51="","",IF(CQ51=$CF51,1,0))</f>
        <v/>
      </c>
      <c r="AA51" s="609" t="str">
        <f t="shared" ref="AA51:AA53" si="313">IF(CR51="","",IF(CR51=$CF51,1,0))</f>
        <v/>
      </c>
      <c r="AB51" s="609" t="str">
        <f t="shared" ref="AB51:AB53" si="314">IF(CS51="","",IF(CS51=$CF51,1,0))</f>
        <v/>
      </c>
      <c r="AC51" s="609" t="str">
        <f t="shared" ref="AC51:AC53" si="315">IF(CT51="","",IF(CT51=$CF51,1,0))</f>
        <v/>
      </c>
      <c r="AD51" s="609" t="str">
        <f t="shared" ref="AD51:AD53" si="316">IF(CU51="","",IF(CU51=$CF51,1,0))</f>
        <v/>
      </c>
      <c r="AE51" s="609" t="str">
        <f t="shared" ref="AE51:AE53" si="317">IF(CV51="","",IF(CV51=$CF51,1,0))</f>
        <v/>
      </c>
      <c r="AF51" s="609" t="str">
        <f t="shared" ref="AF51:AF53" si="318">IF(CW51="","",IF(CW51=$CF51,1,0))</f>
        <v/>
      </c>
      <c r="AG51" s="609" t="str">
        <f t="shared" ref="AG51:AG53" si="319">IF(CX51="","",IF(CX51=$CF51,1,0))</f>
        <v/>
      </c>
      <c r="AH51" s="609" t="str">
        <f t="shared" ref="AH51:AH53" si="320">IF(CY51="","",IF(CY51=$CF51,1,0))</f>
        <v/>
      </c>
      <c r="AI51" s="609" t="str">
        <f t="shared" ref="AI51:AI53" si="321">IF(CZ51="","",IF(CZ51=$CF51,1,0))</f>
        <v/>
      </c>
      <c r="AJ51" s="609" t="str">
        <f t="shared" ref="AJ51:AJ53" si="322">IF(DA51="","",IF(DA51=$CF51,1,0))</f>
        <v/>
      </c>
      <c r="AK51" s="609" t="str">
        <f t="shared" ref="AK51:AK53" si="323">IF(DB51="","",IF(DB51=$CF51,1,0))</f>
        <v/>
      </c>
      <c r="AL51" s="609" t="str">
        <f t="shared" ref="AL51:AL53" si="324">IF(DC51="","",IF(DC51=$CF51,1,0))</f>
        <v/>
      </c>
      <c r="AM51" s="609" t="str">
        <f t="shared" ref="AM51:AM53" si="325">IF(DD51="","",IF(DD51=$CF51,1,0))</f>
        <v/>
      </c>
      <c r="AN51" s="609" t="str">
        <f t="shared" ref="AN51:AN53" si="326">IF(DE51="","",IF(DE51=$CF51,1,0))</f>
        <v/>
      </c>
      <c r="AO51" s="609" t="str">
        <f t="shared" ref="AO51:AO53" si="327">IF(DF51="","",IF(DF51=$CF51,1,0))</f>
        <v/>
      </c>
      <c r="AP51" s="609" t="str">
        <f t="shared" ref="AP51:AP53" si="328">IF(DG51="","",IF(DG51=$CF51,1,0))</f>
        <v/>
      </c>
      <c r="AQ51" s="609" t="str">
        <f t="shared" ref="AQ51:AQ53" si="329">IF(DH51="","",IF(DH51=$CF51,1,0))</f>
        <v/>
      </c>
      <c r="AR51" s="609" t="str">
        <f t="shared" ref="AR51:AR53" si="330">IF(DI51="","",IF(DI51=$CF51,1,0))</f>
        <v/>
      </c>
      <c r="AS51" s="609" t="str">
        <f t="shared" ref="AS51:AS53" si="331">IF(DJ51="","",IF(DJ51=$CF51,1,0))</f>
        <v/>
      </c>
      <c r="AT51" s="609" t="str">
        <f t="shared" ref="AT51:AT53" si="332">IF(DK51="","",IF(DK51=$CF51,1,0))</f>
        <v/>
      </c>
      <c r="AU51" s="609" t="str">
        <f t="shared" ref="AU51:AU53" si="333">IF(DL51="","",IF(DL51=$CF51,1,0))</f>
        <v/>
      </c>
      <c r="AV51" s="609" t="str">
        <f t="shared" ref="AV51:AV53" si="334">IF(DM51="","",IF(DM51=$CF51,1,0))</f>
        <v/>
      </c>
      <c r="AW51" s="609" t="str">
        <f t="shared" ref="AW51:AW53" si="335">IF(DN51="","",IF(DN51=$CF51,1,0))</f>
        <v/>
      </c>
      <c r="AX51" s="609" t="str">
        <f t="shared" ref="AX51:AX53" si="336">IF(DO51="","",IF(DO51=$CF51,1,0))</f>
        <v/>
      </c>
      <c r="AY51" s="609" t="str">
        <f t="shared" ref="AY51:AY53" si="337">IF(DP51="","",IF(DP51=$CF51,1,0))</f>
        <v/>
      </c>
      <c r="AZ51" s="609" t="str">
        <f t="shared" ref="AZ51:AZ53" si="338">IF(DQ51="","",IF(DQ51=$CF51,1,0))</f>
        <v/>
      </c>
      <c r="BA51" s="609" t="str">
        <f t="shared" ref="BA51:BA53" si="339">IF(DR51="","",IF(DR51=$CF51,1,0))</f>
        <v/>
      </c>
      <c r="BB51" s="609" t="str">
        <f t="shared" ref="BB51:BB53" si="340">IF(DS51="","",IF(DS51=$CF51,1,0))</f>
        <v/>
      </c>
      <c r="BC51" s="609" t="str">
        <f t="shared" ref="BC51:BC53" si="341">IF(DT51="","",IF(DT51=$CF51,1,0))</f>
        <v/>
      </c>
      <c r="BD51" s="609" t="str">
        <f t="shared" ref="BD51:BD53" si="342">IF(DU51="","",IF(DU51=$CF51,1,0))</f>
        <v/>
      </c>
      <c r="BE51" s="609" t="str">
        <f t="shared" ref="BE51:BE53" si="343">IF(DV51="","",IF(DV51=$CF51,1,0))</f>
        <v/>
      </c>
      <c r="BF51" s="609" t="str">
        <f t="shared" ref="BF51:BF53" si="344">IF(DW51="","",IF(DW51=$CF51,1,0))</f>
        <v/>
      </c>
      <c r="BG51" s="609" t="str">
        <f t="shared" ref="BG51:BG53" si="345">IF(DX51="","",IF(DX51=$CF51,1,0))</f>
        <v/>
      </c>
      <c r="BH51" s="609" t="str">
        <f t="shared" ref="BH51:BH53" si="346">IF(DY51="","",IF(DY51=$CF51,1,0))</f>
        <v/>
      </c>
      <c r="BI51" s="609" t="str">
        <f t="shared" ref="BI51:BI53" si="347">IF(DZ51="","",IF(DZ51=$CF51,1,0))</f>
        <v/>
      </c>
      <c r="BJ51" s="609" t="str">
        <f t="shared" ref="BJ51:BJ53" si="348">IF(EA51="","",IF(EA51=$CF51,1,0))</f>
        <v/>
      </c>
      <c r="BK51" s="609" t="str">
        <f t="shared" ref="BK51:BK53" si="349">IF(EB51="","",IF(EB51=$CF51,1,0))</f>
        <v/>
      </c>
      <c r="BL51" s="609" t="str">
        <f t="shared" ref="BL51:BL53" si="350">IF(EC51="","",IF(EC51=$CF51,1,0))</f>
        <v/>
      </c>
      <c r="BM51" s="609" t="str">
        <f t="shared" ref="BM51:BM53" si="351">IF(ED51="","",IF(ED51=$CF51,1,0))</f>
        <v/>
      </c>
      <c r="BN51" s="609" t="str">
        <f t="shared" ref="BN51:BN53" si="352">IF(EE51="","",IF(EE51=$CF51,1,0))</f>
        <v/>
      </c>
      <c r="BO51" s="609" t="str">
        <f t="shared" ref="BO51:BO53" si="353">IF(EF51="","",IF(EF51=$CF51,1,0))</f>
        <v/>
      </c>
      <c r="BP51" s="609" t="str">
        <f t="shared" ref="BP51:BP53" si="354">IF(EG51="","",IF(EG51=$CF51,1,0))</f>
        <v/>
      </c>
      <c r="BQ51" s="609" t="str">
        <f t="shared" ref="BQ51:BQ53" si="355">IF(EH51="","",IF(EH51=$CF51,1,0))</f>
        <v/>
      </c>
      <c r="BR51" s="609">
        <f t="shared" ref="BR51:BR53" si="356">IF(EI51="","",IF(EI51=$CF51,1,0))</f>
        <v>0</v>
      </c>
      <c r="BS51" s="609" t="str">
        <f t="shared" ref="BS51:BS53" si="357">IF(EJ51="","",IF(EJ51=$CF51,1,0))</f>
        <v/>
      </c>
      <c r="BT51" s="609" t="str">
        <f t="shared" ref="BT51:BT53" si="358">IF(EK51="","",IF(EK51=$CF51,1,0))</f>
        <v/>
      </c>
      <c r="BU51" s="609" t="str">
        <f t="shared" ref="BU51:BU53" si="359">IF(EL51="","",IF(EL51=$CF51,1,0))</f>
        <v/>
      </c>
      <c r="BV51" s="21" t="str">
        <f>BV49&amp;"=1"</f>
        <v>CQ1-2=1</v>
      </c>
      <c r="BW51" s="18" t="str">
        <f>IF(R49=R51,"●","×")</f>
        <v>×</v>
      </c>
      <c r="BX51" s="7" t="s">
        <v>15</v>
      </c>
      <c r="BY51" s="233" t="str">
        <f t="shared" si="303"/>
        <v>CQ0=1</v>
      </c>
      <c r="BZ51" s="19" t="str">
        <f>IF(INDEX($BV$5:$BW$354,MATCH(BY51,$BV$5:$BV$354,0),2)="●","●","×")</f>
        <v>×</v>
      </c>
      <c r="CA51" s="233" t="str">
        <f t="shared" si="304"/>
        <v>CQ1=1</v>
      </c>
      <c r="CB51" s="19" t="str">
        <f>IF(INDEX($BV$5:$BW$354,MATCH(CA51,$BV$5:$BV$354,0),2)="●","●","×")</f>
        <v>×</v>
      </c>
      <c r="CC51" s="227" t="s">
        <v>14</v>
      </c>
      <c r="CD51" s="234" t="str">
        <f>IF(INDEX($BV$5:$BW$354,MATCH(CC51,$BV$5:$BV$354,0),2)="●","●","×")</f>
        <v>●</v>
      </c>
      <c r="CE51" s="2" t="s">
        <v>15</v>
      </c>
      <c r="CF51" s="232" t="str">
        <f>IF(AND(BW51="●",BZ51="●",CB51="●",CD51="●"),"●","×")</f>
        <v>×</v>
      </c>
      <c r="CG51" s="21" t="str">
        <f t="shared" si="305"/>
        <v>×</v>
      </c>
      <c r="CH51" s="2"/>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252"/>
      <c r="EI51" s="270" t="s">
        <v>14</v>
      </c>
      <c r="EJ51" s="255"/>
      <c r="EK51" s="3"/>
      <c r="EL51" s="256"/>
    </row>
    <row r="52" spans="1:142" ht="19.5" hidden="1">
      <c r="B52" s="398" t="str">
        <f>【②結果入力】!E234</f>
        <v>OK</v>
      </c>
      <c r="C52" s="690">
        <f>SUM(【②結果入力】!F234:G236)</f>
        <v>0</v>
      </c>
      <c r="D52" s="2" t="str">
        <f t="shared" si="24"/>
        <v>OK</v>
      </c>
      <c r="E52" s="602"/>
      <c r="F52" s="23"/>
      <c r="G52" s="23"/>
      <c r="H52" s="23"/>
      <c r="I52" s="23"/>
      <c r="J52" s="23"/>
      <c r="K52" s="23"/>
      <c r="N52" s="16" t="str">
        <f>$Q52</f>
        <v>▶　B</v>
      </c>
      <c r="O52" s="14" t="s">
        <v>425</v>
      </c>
      <c r="Q52" s="375" t="s">
        <v>1</v>
      </c>
      <c r="R52" s="17">
        <v>2</v>
      </c>
      <c r="T52" s="609" t="str">
        <f t="shared" si="306"/>
        <v/>
      </c>
      <c r="U52" s="609" t="str">
        <f t="shared" si="307"/>
        <v/>
      </c>
      <c r="V52" s="609" t="str">
        <f t="shared" si="308"/>
        <v/>
      </c>
      <c r="W52" s="609" t="str">
        <f t="shared" si="309"/>
        <v/>
      </c>
      <c r="X52" s="609" t="str">
        <f t="shared" si="310"/>
        <v/>
      </c>
      <c r="Y52" s="609" t="str">
        <f t="shared" si="311"/>
        <v/>
      </c>
      <c r="Z52" s="609" t="str">
        <f t="shared" si="312"/>
        <v/>
      </c>
      <c r="AA52" s="609" t="str">
        <f t="shared" si="313"/>
        <v/>
      </c>
      <c r="AB52" s="609" t="str">
        <f t="shared" si="314"/>
        <v/>
      </c>
      <c r="AC52" s="609" t="str">
        <f t="shared" si="315"/>
        <v/>
      </c>
      <c r="AD52" s="609">
        <f t="shared" si="316"/>
        <v>0</v>
      </c>
      <c r="AE52" s="609" t="str">
        <f t="shared" si="317"/>
        <v/>
      </c>
      <c r="AF52" s="609" t="str">
        <f t="shared" si="318"/>
        <v/>
      </c>
      <c r="AG52" s="609" t="str">
        <f t="shared" si="319"/>
        <v/>
      </c>
      <c r="AH52" s="609" t="str">
        <f t="shared" si="320"/>
        <v/>
      </c>
      <c r="AI52" s="609" t="str">
        <f t="shared" si="321"/>
        <v/>
      </c>
      <c r="AJ52" s="609" t="str">
        <f t="shared" si="322"/>
        <v/>
      </c>
      <c r="AK52" s="609" t="str">
        <f t="shared" si="323"/>
        <v/>
      </c>
      <c r="AL52" s="609" t="str">
        <f t="shared" si="324"/>
        <v/>
      </c>
      <c r="AM52" s="609" t="str">
        <f t="shared" si="325"/>
        <v/>
      </c>
      <c r="AN52" s="609" t="str">
        <f t="shared" si="326"/>
        <v/>
      </c>
      <c r="AO52" s="609" t="str">
        <f t="shared" si="327"/>
        <v/>
      </c>
      <c r="AP52" s="609" t="str">
        <f t="shared" si="328"/>
        <v/>
      </c>
      <c r="AQ52" s="609" t="str">
        <f t="shared" si="329"/>
        <v/>
      </c>
      <c r="AR52" s="609" t="str">
        <f t="shared" si="330"/>
        <v/>
      </c>
      <c r="AS52" s="609" t="str">
        <f t="shared" si="331"/>
        <v/>
      </c>
      <c r="AT52" s="609" t="str">
        <f t="shared" si="332"/>
        <v/>
      </c>
      <c r="AU52" s="609" t="str">
        <f t="shared" si="333"/>
        <v/>
      </c>
      <c r="AV52" s="609" t="str">
        <f t="shared" si="334"/>
        <v/>
      </c>
      <c r="AW52" s="609" t="str">
        <f t="shared" si="335"/>
        <v/>
      </c>
      <c r="AX52" s="609" t="str">
        <f t="shared" si="336"/>
        <v/>
      </c>
      <c r="AY52" s="609" t="str">
        <f t="shared" si="337"/>
        <v/>
      </c>
      <c r="AZ52" s="609" t="str">
        <f t="shared" si="338"/>
        <v/>
      </c>
      <c r="BA52" s="609" t="str">
        <f t="shared" si="339"/>
        <v/>
      </c>
      <c r="BB52" s="609" t="str">
        <f t="shared" si="340"/>
        <v/>
      </c>
      <c r="BC52" s="609" t="str">
        <f t="shared" si="341"/>
        <v/>
      </c>
      <c r="BD52" s="609" t="str">
        <f t="shared" si="342"/>
        <v/>
      </c>
      <c r="BE52" s="609" t="str">
        <f t="shared" si="343"/>
        <v/>
      </c>
      <c r="BF52" s="609" t="str">
        <f t="shared" si="344"/>
        <v/>
      </c>
      <c r="BG52" s="609" t="str">
        <f t="shared" si="345"/>
        <v/>
      </c>
      <c r="BH52" s="609" t="str">
        <f t="shared" si="346"/>
        <v/>
      </c>
      <c r="BI52" s="609" t="str">
        <f t="shared" si="347"/>
        <v/>
      </c>
      <c r="BJ52" s="609" t="str">
        <f t="shared" si="348"/>
        <v/>
      </c>
      <c r="BK52" s="609" t="str">
        <f t="shared" si="349"/>
        <v/>
      </c>
      <c r="BL52" s="609" t="str">
        <f t="shared" si="350"/>
        <v/>
      </c>
      <c r="BM52" s="609" t="str">
        <f t="shared" si="351"/>
        <v/>
      </c>
      <c r="BN52" s="609" t="str">
        <f t="shared" si="352"/>
        <v/>
      </c>
      <c r="BO52" s="609" t="str">
        <f t="shared" si="353"/>
        <v/>
      </c>
      <c r="BP52" s="609" t="str">
        <f t="shared" si="354"/>
        <v/>
      </c>
      <c r="BQ52" s="609" t="str">
        <f t="shared" si="355"/>
        <v/>
      </c>
      <c r="BR52" s="609">
        <f t="shared" si="356"/>
        <v>0</v>
      </c>
      <c r="BS52" s="609">
        <f t="shared" si="357"/>
        <v>0</v>
      </c>
      <c r="BT52" s="609">
        <f t="shared" si="358"/>
        <v>0</v>
      </c>
      <c r="BU52" s="609" t="str">
        <f t="shared" si="359"/>
        <v/>
      </c>
      <c r="BV52" s="21" t="str">
        <f>BV49&amp;"=2"</f>
        <v>CQ1-2=2</v>
      </c>
      <c r="BW52" s="18" t="str">
        <f>IF(R49=R52,"●","×")</f>
        <v>×</v>
      </c>
      <c r="BX52" s="7" t="s">
        <v>15</v>
      </c>
      <c r="BY52" s="233" t="str">
        <f t="shared" si="303"/>
        <v>CQ0=1</v>
      </c>
      <c r="BZ52" s="19" t="str">
        <f>IF(INDEX($BV$5:$BW$354,MATCH(BY52,$BV$5:$BV$354,0),2)="●","●","×")</f>
        <v>×</v>
      </c>
      <c r="CA52" s="233" t="str">
        <f t="shared" si="304"/>
        <v>CQ1=1</v>
      </c>
      <c r="CB52" s="19" t="str">
        <f>IF(INDEX($BV$5:$BW$354,MATCH(CA52,$BV$5:$BV$354,0),2)="●","●","×")</f>
        <v>×</v>
      </c>
      <c r="CC52" s="227" t="s">
        <v>14</v>
      </c>
      <c r="CD52" s="234" t="str">
        <f>IF(INDEX($BV$5:$BW$354,MATCH(CC52,$BV$5:$BV$354,0),2)="●","●","×")</f>
        <v>●</v>
      </c>
      <c r="CE52" s="2" t="s">
        <v>15</v>
      </c>
      <c r="CF52" s="232" t="str">
        <f>IF(AND(BW52="●",BZ52="●",CB52="●",CD52="●"),"●","×")</f>
        <v>×</v>
      </c>
      <c r="CG52" s="21" t="str">
        <f t="shared" si="305"/>
        <v>×</v>
      </c>
      <c r="CH52" s="2"/>
      <c r="CK52" s="3"/>
      <c r="CL52" s="3"/>
      <c r="CM52" s="3"/>
      <c r="CN52" s="3"/>
      <c r="CO52" s="3"/>
      <c r="CP52" s="3"/>
      <c r="CQ52" s="3"/>
      <c r="CR52" s="3"/>
      <c r="CS52" s="3"/>
      <c r="CT52" s="3"/>
      <c r="CU52" s="3" t="s">
        <v>13</v>
      </c>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252"/>
      <c r="EI52" s="270" t="s">
        <v>14</v>
      </c>
      <c r="EJ52" s="255" t="s">
        <v>13</v>
      </c>
      <c r="EK52" s="3" t="s">
        <v>13</v>
      </c>
      <c r="EL52" s="256"/>
    </row>
    <row r="53" spans="1:142" ht="19.5" hidden="1">
      <c r="B53" s="398"/>
      <c r="C53" s="247"/>
      <c r="D53" s="602"/>
      <c r="E53" s="602"/>
      <c r="F53" s="23"/>
      <c r="G53" s="23"/>
      <c r="H53" s="23"/>
      <c r="I53" s="23"/>
      <c r="J53" s="23"/>
      <c r="K53" s="23"/>
      <c r="N53" s="16" t="str">
        <f>$Q53</f>
        <v>▶　C</v>
      </c>
      <c r="O53" s="14" t="s">
        <v>424</v>
      </c>
      <c r="Q53" s="375" t="s">
        <v>2</v>
      </c>
      <c r="R53" s="17">
        <v>3</v>
      </c>
      <c r="T53" s="609" t="str">
        <f t="shared" si="306"/>
        <v/>
      </c>
      <c r="U53" s="609" t="str">
        <f t="shared" si="307"/>
        <v/>
      </c>
      <c r="V53" s="609" t="str">
        <f t="shared" si="308"/>
        <v/>
      </c>
      <c r="W53" s="609" t="str">
        <f t="shared" si="309"/>
        <v/>
      </c>
      <c r="X53" s="609" t="str">
        <f t="shared" si="310"/>
        <v/>
      </c>
      <c r="Y53" s="609" t="str">
        <f t="shared" si="311"/>
        <v/>
      </c>
      <c r="Z53" s="609" t="str">
        <f t="shared" si="312"/>
        <v/>
      </c>
      <c r="AA53" s="609" t="str">
        <f t="shared" si="313"/>
        <v/>
      </c>
      <c r="AB53" s="609" t="str">
        <f t="shared" si="314"/>
        <v/>
      </c>
      <c r="AC53" s="609" t="str">
        <f t="shared" si="315"/>
        <v/>
      </c>
      <c r="AD53" s="609" t="str">
        <f t="shared" si="316"/>
        <v/>
      </c>
      <c r="AE53" s="609" t="str">
        <f t="shared" si="317"/>
        <v/>
      </c>
      <c r="AF53" s="609" t="str">
        <f t="shared" si="318"/>
        <v/>
      </c>
      <c r="AG53" s="609" t="str">
        <f t="shared" si="319"/>
        <v/>
      </c>
      <c r="AH53" s="609" t="str">
        <f t="shared" si="320"/>
        <v/>
      </c>
      <c r="AI53" s="609" t="str">
        <f t="shared" si="321"/>
        <v/>
      </c>
      <c r="AJ53" s="609" t="str">
        <f t="shared" si="322"/>
        <v/>
      </c>
      <c r="AK53" s="609" t="str">
        <f t="shared" si="323"/>
        <v/>
      </c>
      <c r="AL53" s="609" t="str">
        <f t="shared" si="324"/>
        <v/>
      </c>
      <c r="AM53" s="609" t="str">
        <f t="shared" si="325"/>
        <v/>
      </c>
      <c r="AN53" s="609" t="str">
        <f t="shared" si="326"/>
        <v/>
      </c>
      <c r="AO53" s="609" t="str">
        <f t="shared" si="327"/>
        <v/>
      </c>
      <c r="AP53" s="609" t="str">
        <f t="shared" si="328"/>
        <v/>
      </c>
      <c r="AQ53" s="609" t="str">
        <f t="shared" si="329"/>
        <v/>
      </c>
      <c r="AR53" s="609" t="str">
        <f t="shared" si="330"/>
        <v/>
      </c>
      <c r="AS53" s="609" t="str">
        <f t="shared" si="331"/>
        <v/>
      </c>
      <c r="AT53" s="609" t="str">
        <f t="shared" si="332"/>
        <v/>
      </c>
      <c r="AU53" s="609" t="str">
        <f t="shared" si="333"/>
        <v/>
      </c>
      <c r="AV53" s="609" t="str">
        <f t="shared" si="334"/>
        <v/>
      </c>
      <c r="AW53" s="609" t="str">
        <f t="shared" si="335"/>
        <v/>
      </c>
      <c r="AX53" s="609" t="str">
        <f t="shared" si="336"/>
        <v/>
      </c>
      <c r="AY53" s="609" t="str">
        <f t="shared" si="337"/>
        <v/>
      </c>
      <c r="AZ53" s="609" t="str">
        <f t="shared" si="338"/>
        <v/>
      </c>
      <c r="BA53" s="609" t="str">
        <f t="shared" si="339"/>
        <v/>
      </c>
      <c r="BB53" s="609" t="str">
        <f t="shared" si="340"/>
        <v/>
      </c>
      <c r="BC53" s="609" t="str">
        <f t="shared" si="341"/>
        <v/>
      </c>
      <c r="BD53" s="609" t="str">
        <f t="shared" si="342"/>
        <v/>
      </c>
      <c r="BE53" s="609" t="str">
        <f t="shared" si="343"/>
        <v/>
      </c>
      <c r="BF53" s="609" t="str">
        <f t="shared" si="344"/>
        <v/>
      </c>
      <c r="BG53" s="609" t="str">
        <f t="shared" si="345"/>
        <v/>
      </c>
      <c r="BH53" s="609" t="str">
        <f t="shared" si="346"/>
        <v/>
      </c>
      <c r="BI53" s="609" t="str">
        <f t="shared" si="347"/>
        <v/>
      </c>
      <c r="BJ53" s="609" t="str">
        <f t="shared" si="348"/>
        <v/>
      </c>
      <c r="BK53" s="609" t="str">
        <f t="shared" si="349"/>
        <v/>
      </c>
      <c r="BL53" s="609" t="str">
        <f t="shared" si="350"/>
        <v/>
      </c>
      <c r="BM53" s="609" t="str">
        <f t="shared" si="351"/>
        <v/>
      </c>
      <c r="BN53" s="609" t="str">
        <f t="shared" si="352"/>
        <v/>
      </c>
      <c r="BO53" s="609" t="str">
        <f t="shared" si="353"/>
        <v/>
      </c>
      <c r="BP53" s="609" t="str">
        <f t="shared" si="354"/>
        <v/>
      </c>
      <c r="BQ53" s="609" t="str">
        <f t="shared" si="355"/>
        <v/>
      </c>
      <c r="BR53" s="609">
        <f t="shared" si="356"/>
        <v>0</v>
      </c>
      <c r="BS53" s="609" t="str">
        <f t="shared" si="357"/>
        <v/>
      </c>
      <c r="BT53" s="609" t="str">
        <f t="shared" si="358"/>
        <v/>
      </c>
      <c r="BU53" s="609" t="str">
        <f t="shared" si="359"/>
        <v/>
      </c>
      <c r="BV53" s="21" t="str">
        <f>BV49&amp;"=3"</f>
        <v>CQ1-2=3</v>
      </c>
      <c r="BW53" s="18" t="str">
        <f>IF(R49=R53,"●","×")</f>
        <v>×</v>
      </c>
      <c r="BX53" s="7" t="s">
        <v>15</v>
      </c>
      <c r="BY53" s="233" t="str">
        <f t="shared" si="303"/>
        <v>CQ0=1</v>
      </c>
      <c r="BZ53" s="19" t="str">
        <f>IF(INDEX($BV$5:$BW$354,MATCH(BY53,$BV$5:$BV$354,0),2)="●","●","×")</f>
        <v>×</v>
      </c>
      <c r="CA53" s="233" t="str">
        <f t="shared" si="304"/>
        <v>CQ1=1</v>
      </c>
      <c r="CB53" s="19" t="str">
        <f>IF(INDEX($BV$5:$BW$354,MATCH(CA53,$BV$5:$BV$354,0),2)="●","●","×")</f>
        <v>×</v>
      </c>
      <c r="CC53" s="227" t="s">
        <v>14</v>
      </c>
      <c r="CD53" s="234" t="str">
        <f>IF(INDEX($BV$5:$BW$354,MATCH(CC53,$BV$5:$BV$354,0),2)="●","●","×")</f>
        <v>●</v>
      </c>
      <c r="CE53" s="2" t="s">
        <v>15</v>
      </c>
      <c r="CF53" s="232" t="str">
        <f>IF(AND(BW53="●",BZ53="●",CB53="●",CD53="●"),"●","×")</f>
        <v>×</v>
      </c>
      <c r="CG53" s="21" t="str">
        <f t="shared" si="305"/>
        <v>×</v>
      </c>
      <c r="CH53" s="2"/>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252"/>
      <c r="EI53" s="270" t="s">
        <v>14</v>
      </c>
      <c r="EJ53" s="255"/>
      <c r="EK53" s="3"/>
      <c r="EL53" s="256"/>
    </row>
    <row r="54" spans="1:142" ht="20.25" hidden="1" thickBot="1">
      <c r="B54" s="23"/>
      <c r="C54" s="602"/>
      <c r="D54" s="602"/>
      <c r="E54" s="602"/>
      <c r="F54" s="23"/>
      <c r="G54" s="23"/>
      <c r="H54" s="23"/>
      <c r="I54" s="23"/>
      <c r="J54" s="23"/>
      <c r="K54" s="23"/>
      <c r="O54" s="343" t="str">
        <f>IF(R49=0,N49&amp;" "&amp;$O$4,"")</f>
        <v>CQ1-2 を回答ください</v>
      </c>
      <c r="P54" s="336" t="str">
        <f>IF(P49=$CH$2,"●","×")</f>
        <v>×</v>
      </c>
      <c r="Q54" s="375"/>
      <c r="R54" s="2"/>
      <c r="BV54" s="2"/>
      <c r="BW54" s="19"/>
      <c r="BY54" s="235"/>
      <c r="BZ54" s="228"/>
      <c r="CA54" s="235"/>
      <c r="CB54" s="228"/>
      <c r="CC54" s="225"/>
      <c r="CD54" s="236"/>
      <c r="CF54" s="12"/>
      <c r="CG54" s="12"/>
      <c r="CH54" s="2"/>
      <c r="EI54" s="272"/>
      <c r="EJ54" s="2"/>
      <c r="EK54" s="2"/>
      <c r="EL54" s="280"/>
    </row>
    <row r="55" spans="1:142" ht="20.25" hidden="1" thickBot="1">
      <c r="B55" s="23"/>
      <c r="C55" s="602"/>
      <c r="D55" s="602"/>
      <c r="E55" s="602"/>
      <c r="F55" s="23"/>
      <c r="G55" s="23"/>
      <c r="H55" s="23"/>
      <c r="I55" s="23"/>
      <c r="J55" s="23"/>
      <c r="K55" s="23"/>
      <c r="L55" t="str">
        <f>IF(S55=1,"▶","")</f>
        <v/>
      </c>
      <c r="N55" s="12" t="str">
        <f>$Q55</f>
        <v>CQ2</v>
      </c>
      <c r="O55" s="14" t="s">
        <v>61</v>
      </c>
      <c r="P55" s="2" t="str">
        <f>CH56</f>
        <v>該当なし</v>
      </c>
      <c r="Q55" s="375" t="s">
        <v>311</v>
      </c>
      <c r="R55" s="606">
        <f>IF(N56=Q56,R56,IF(N56=Q57,R57,IF(N56=Q58,R58,"-")))</f>
        <v>0</v>
      </c>
      <c r="S55" s="691">
        <f>IF(R55=0,0,1)</f>
        <v>0</v>
      </c>
      <c r="BV55" s="21" t="str">
        <f>Q55</f>
        <v>CQ2</v>
      </c>
      <c r="BW55" s="20" t="str">
        <f>IF(CG56="●","表示",IF(AND($Q$3="非表示",CG56="×"),"非表示",IF($Q$3="表示","表示")))</f>
        <v>非表示</v>
      </c>
      <c r="BY55" s="237"/>
      <c r="BZ55" s="228"/>
      <c r="CA55" s="237"/>
      <c r="CB55" s="228"/>
      <c r="CC55" s="225"/>
      <c r="CD55" s="238"/>
      <c r="CF55" s="12"/>
      <c r="CG55" s="12"/>
      <c r="CH55" s="2"/>
      <c r="CK55" s="281"/>
      <c r="CL55" s="281"/>
      <c r="CM55" s="281"/>
      <c r="CN55" s="281"/>
      <c r="CO55" s="281"/>
      <c r="CP55" s="281"/>
      <c r="CQ55" s="281"/>
      <c r="CR55" s="281"/>
      <c r="CS55" s="281"/>
      <c r="CT55" s="281"/>
      <c r="CU55" s="281"/>
      <c r="CV55" s="281"/>
      <c r="CW55" s="281"/>
      <c r="CX55" s="281"/>
      <c r="CY55" s="281"/>
      <c r="CZ55" s="281"/>
      <c r="DA55" s="281"/>
      <c r="DB55" s="281"/>
      <c r="DC55" s="281"/>
      <c r="DD55" s="281"/>
      <c r="DE55" s="281"/>
      <c r="DF55" s="281"/>
      <c r="DG55" s="281"/>
      <c r="DH55" s="281"/>
      <c r="DI55" s="281"/>
      <c r="DJ55" s="281"/>
      <c r="DK55" s="281"/>
      <c r="DL55" s="281"/>
      <c r="DM55" s="281"/>
      <c r="DN55" s="281"/>
      <c r="DO55" s="281"/>
      <c r="DP55" s="281"/>
      <c r="DQ55" s="281"/>
      <c r="DR55" s="281"/>
      <c r="DS55" s="281"/>
      <c r="DT55" s="281"/>
      <c r="DU55" s="281"/>
      <c r="DV55" s="281"/>
      <c r="DW55" s="281"/>
      <c r="DX55" s="281"/>
      <c r="DY55" s="281"/>
      <c r="DZ55" s="281"/>
      <c r="EA55" s="281"/>
      <c r="EB55" s="281"/>
      <c r="EC55" s="281"/>
      <c r="ED55" s="281"/>
      <c r="EE55" s="281"/>
      <c r="EF55" s="281"/>
      <c r="EG55" s="281"/>
      <c r="EH55" s="281"/>
      <c r="EI55" s="283"/>
      <c r="EJ55" s="281"/>
      <c r="EK55" s="281"/>
      <c r="EL55" s="285"/>
    </row>
    <row r="56" spans="1:142" ht="19.5" hidden="1">
      <c r="B56" s="23"/>
      <c r="C56" s="602"/>
      <c r="D56" s="602"/>
      <c r="E56" s="602"/>
      <c r="F56" s="23"/>
      <c r="G56" s="23"/>
      <c r="H56" s="23"/>
      <c r="I56" s="23"/>
      <c r="J56" s="23"/>
      <c r="K56" s="23"/>
      <c r="N56" s="248" t="str">
        <f>'【① 基本事項】'!F71</f>
        <v>▷　該当選択</v>
      </c>
      <c r="O56" s="1"/>
      <c r="Q56" s="536" t="s">
        <v>601</v>
      </c>
      <c r="R56" s="17">
        <v>0</v>
      </c>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21" t="str">
        <f>BV55&amp;"=0"</f>
        <v>CQ2=0</v>
      </c>
      <c r="BW56" s="18" t="str">
        <f>IF(R55=R56,"●","×")</f>
        <v>●</v>
      </c>
      <c r="BY56" s="233" t="str">
        <f t="shared" ref="BY56:BY58" si="360">$BV$35</f>
        <v>CQ0=1</v>
      </c>
      <c r="BZ56" s="19" t="str">
        <f>IF(INDEX($BV$5:$BW$354,MATCH(BY56,$BV$5:$BV$354,0),2)="●","●","×")</f>
        <v>×</v>
      </c>
      <c r="CA56" s="233" t="s">
        <v>14</v>
      </c>
      <c r="CB56" s="19" t="str">
        <f>IF(INDEX($BV$5:$BW$354,MATCH(CA56,$BV$5:$BV$354,0),2)="●","●","×")</f>
        <v>●</v>
      </c>
      <c r="CC56" s="227" t="s">
        <v>14</v>
      </c>
      <c r="CD56" s="234" t="str">
        <f>IF(INDEX($BV$5:$BW$354,MATCH(CC56,$BV$5:$BV$354,0),2)="●","●","×")</f>
        <v>●</v>
      </c>
      <c r="CE56" s="2" t="s">
        <v>15</v>
      </c>
      <c r="CF56" s="231" t="str">
        <f>IF(AND(BW56="●",BZ56="●",CB56="●",CD56="●"),"●","×")</f>
        <v>×</v>
      </c>
      <c r="CG56" s="21" t="str">
        <f t="shared" ref="CG56:CG58" si="361">IF(AND(BZ56="●",CB56="●",CD56="●"),"●","×")</f>
        <v>×</v>
      </c>
      <c r="CH56" s="2" t="str">
        <f>IF(CF56="●",$CH$2,IF(COUNTIF(CF57:CF58,"●")&gt;0,$CH$3,$CH$4))</f>
        <v>該当なし</v>
      </c>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251"/>
      <c r="EI56" s="271"/>
      <c r="EJ56" s="253"/>
      <c r="EK56" s="4"/>
      <c r="EL56" s="254"/>
    </row>
    <row r="57" spans="1:142" ht="20.25" hidden="1" thickBot="1">
      <c r="A57" s="315"/>
      <c r="B57" s="23"/>
      <c r="C57" s="602"/>
      <c r="D57" s="602"/>
      <c r="E57" s="602"/>
      <c r="F57" s="23"/>
      <c r="G57" s="23"/>
      <c r="H57" s="23"/>
      <c r="I57" s="23"/>
      <c r="J57" s="23"/>
      <c r="K57" s="23"/>
      <c r="N57" s="16" t="str">
        <f>$Q57</f>
        <v>▶　A</v>
      </c>
      <c r="O57" s="14" t="s">
        <v>417</v>
      </c>
      <c r="Q57" s="375" t="s">
        <v>0</v>
      </c>
      <c r="R57" s="17">
        <v>1</v>
      </c>
      <c r="T57" s="609" t="str">
        <f t="shared" ref="T57:T58" si="362">IF(CK57="","",IF(CK57=$CF57,1,0))</f>
        <v/>
      </c>
      <c r="U57" s="609" t="str">
        <f t="shared" ref="U57:U58" si="363">IF(CL57="","",IF(CL57=$CF57,1,0))</f>
        <v/>
      </c>
      <c r="V57" s="609">
        <f t="shared" ref="V57:V58" si="364">IF(CM57="","",IF(CM57=$CF57,1,0))</f>
        <v>0</v>
      </c>
      <c r="W57" s="609" t="str">
        <f t="shared" ref="W57:W58" si="365">IF(CN57="","",IF(CN57=$CF57,1,0))</f>
        <v/>
      </c>
      <c r="X57" s="609" t="str">
        <f t="shared" ref="X57:X58" si="366">IF(CO57="","",IF(CO57=$CF57,1,0))</f>
        <v/>
      </c>
      <c r="Y57" s="609" t="str">
        <f t="shared" ref="Y57:Y58" si="367">IF(CP57="","",IF(CP57=$CF57,1,0))</f>
        <v/>
      </c>
      <c r="Z57" s="609" t="str">
        <f t="shared" ref="Z57:Z58" si="368">IF(CQ57="","",IF(CQ57=$CF57,1,0))</f>
        <v/>
      </c>
      <c r="AA57" s="609" t="str">
        <f t="shared" ref="AA57:AA58" si="369">IF(CR57="","",IF(CR57=$CF57,1,0))</f>
        <v/>
      </c>
      <c r="AB57" s="609" t="str">
        <f t="shared" ref="AB57:AB58" si="370">IF(CS57="","",IF(CS57=$CF57,1,0))</f>
        <v/>
      </c>
      <c r="AC57" s="609" t="str">
        <f t="shared" ref="AC57:AC58" si="371">IF(CT57="","",IF(CT57=$CF57,1,0))</f>
        <v/>
      </c>
      <c r="AD57" s="609" t="str">
        <f t="shared" ref="AD57:AD58" si="372">IF(CU57="","",IF(CU57=$CF57,1,0))</f>
        <v/>
      </c>
      <c r="AE57" s="609" t="str">
        <f t="shared" ref="AE57:AE58" si="373">IF(CV57="","",IF(CV57=$CF57,1,0))</f>
        <v/>
      </c>
      <c r="AF57" s="609" t="str">
        <f t="shared" ref="AF57:AF58" si="374">IF(CW57="","",IF(CW57=$CF57,1,0))</f>
        <v/>
      </c>
      <c r="AG57" s="609" t="str">
        <f t="shared" ref="AG57:AG58" si="375">IF(CX57="","",IF(CX57=$CF57,1,0))</f>
        <v/>
      </c>
      <c r="AH57" s="609" t="str">
        <f t="shared" ref="AH57:AH58" si="376">IF(CY57="","",IF(CY57=$CF57,1,0))</f>
        <v/>
      </c>
      <c r="AI57" s="609" t="str">
        <f t="shared" ref="AI57:AI58" si="377">IF(CZ57="","",IF(CZ57=$CF57,1,0))</f>
        <v/>
      </c>
      <c r="AJ57" s="609" t="str">
        <f t="shared" ref="AJ57:AJ58" si="378">IF(DA57="","",IF(DA57=$CF57,1,0))</f>
        <v/>
      </c>
      <c r="AK57" s="609" t="str">
        <f t="shared" ref="AK57:AK58" si="379">IF(DB57="","",IF(DB57=$CF57,1,0))</f>
        <v/>
      </c>
      <c r="AL57" s="609" t="str">
        <f t="shared" ref="AL57:AL58" si="380">IF(DC57="","",IF(DC57=$CF57,1,0))</f>
        <v/>
      </c>
      <c r="AM57" s="609" t="str">
        <f t="shared" ref="AM57:AM58" si="381">IF(DD57="","",IF(DD57=$CF57,1,0))</f>
        <v/>
      </c>
      <c r="AN57" s="609" t="str">
        <f t="shared" ref="AN57:AN58" si="382">IF(DE57="","",IF(DE57=$CF57,1,0))</f>
        <v/>
      </c>
      <c r="AO57" s="609" t="str">
        <f t="shared" ref="AO57:AO58" si="383">IF(DF57="","",IF(DF57=$CF57,1,0))</f>
        <v/>
      </c>
      <c r="AP57" s="609" t="str">
        <f t="shared" ref="AP57:AP58" si="384">IF(DG57="","",IF(DG57=$CF57,1,0))</f>
        <v/>
      </c>
      <c r="AQ57" s="609" t="str">
        <f t="shared" ref="AQ57:AQ58" si="385">IF(DH57="","",IF(DH57=$CF57,1,0))</f>
        <v/>
      </c>
      <c r="AR57" s="609" t="str">
        <f t="shared" ref="AR57:AR58" si="386">IF(DI57="","",IF(DI57=$CF57,1,0))</f>
        <v/>
      </c>
      <c r="AS57" s="609" t="str">
        <f t="shared" ref="AS57:AS58" si="387">IF(DJ57="","",IF(DJ57=$CF57,1,0))</f>
        <v/>
      </c>
      <c r="AT57" s="609" t="str">
        <f t="shared" ref="AT57:AT58" si="388">IF(DK57="","",IF(DK57=$CF57,1,0))</f>
        <v/>
      </c>
      <c r="AU57" s="609" t="str">
        <f t="shared" ref="AU57:AU58" si="389">IF(DL57="","",IF(DL57=$CF57,1,0))</f>
        <v/>
      </c>
      <c r="AV57" s="609" t="str">
        <f t="shared" ref="AV57:AV58" si="390">IF(DM57="","",IF(DM57=$CF57,1,0))</f>
        <v/>
      </c>
      <c r="AW57" s="609" t="str">
        <f t="shared" ref="AW57:AW58" si="391">IF(DN57="","",IF(DN57=$CF57,1,0))</f>
        <v/>
      </c>
      <c r="AX57" s="609" t="str">
        <f t="shared" ref="AX57:AX58" si="392">IF(DO57="","",IF(DO57=$CF57,1,0))</f>
        <v/>
      </c>
      <c r="AY57" s="609" t="str">
        <f t="shared" ref="AY57:AY58" si="393">IF(DP57="","",IF(DP57=$CF57,1,0))</f>
        <v/>
      </c>
      <c r="AZ57" s="609" t="str">
        <f t="shared" ref="AZ57:AZ58" si="394">IF(DQ57="","",IF(DQ57=$CF57,1,0))</f>
        <v/>
      </c>
      <c r="BA57" s="609" t="str">
        <f t="shared" ref="BA57:BA58" si="395">IF(DR57="","",IF(DR57=$CF57,1,0))</f>
        <v/>
      </c>
      <c r="BB57" s="609" t="str">
        <f t="shared" ref="BB57:BB58" si="396">IF(DS57="","",IF(DS57=$CF57,1,0))</f>
        <v/>
      </c>
      <c r="BC57" s="609" t="str">
        <f t="shared" ref="BC57:BC58" si="397">IF(DT57="","",IF(DT57=$CF57,1,0))</f>
        <v/>
      </c>
      <c r="BD57" s="609" t="str">
        <f t="shared" ref="BD57:BD58" si="398">IF(DU57="","",IF(DU57=$CF57,1,0))</f>
        <v/>
      </c>
      <c r="BE57" s="609" t="str">
        <f t="shared" ref="BE57:BE58" si="399">IF(DV57="","",IF(DV57=$CF57,1,0))</f>
        <v/>
      </c>
      <c r="BF57" s="609" t="str">
        <f t="shared" ref="BF57:BF58" si="400">IF(DW57="","",IF(DW57=$CF57,1,0))</f>
        <v/>
      </c>
      <c r="BG57" s="609" t="str">
        <f t="shared" ref="BG57:BG58" si="401">IF(DX57="","",IF(DX57=$CF57,1,0))</f>
        <v/>
      </c>
      <c r="BH57" s="609" t="str">
        <f t="shared" ref="BH57:BH58" si="402">IF(DY57="","",IF(DY57=$CF57,1,0))</f>
        <v/>
      </c>
      <c r="BI57" s="609" t="str">
        <f t="shared" ref="BI57:BI58" si="403">IF(DZ57="","",IF(DZ57=$CF57,1,0))</f>
        <v/>
      </c>
      <c r="BJ57" s="609" t="str">
        <f t="shared" ref="BJ57:BJ58" si="404">IF(EA57="","",IF(EA57=$CF57,1,0))</f>
        <v/>
      </c>
      <c r="BK57" s="609" t="str">
        <f t="shared" ref="BK57:BK58" si="405">IF(EB57="","",IF(EB57=$CF57,1,0))</f>
        <v/>
      </c>
      <c r="BL57" s="609" t="str">
        <f t="shared" ref="BL57:BL58" si="406">IF(EC57="","",IF(EC57=$CF57,1,0))</f>
        <v/>
      </c>
      <c r="BM57" s="609" t="str">
        <f t="shared" ref="BM57:BM58" si="407">IF(ED57="","",IF(ED57=$CF57,1,0))</f>
        <v/>
      </c>
      <c r="BN57" s="609" t="str">
        <f t="shared" ref="BN57:BN58" si="408">IF(EE57="","",IF(EE57=$CF57,1,0))</f>
        <v/>
      </c>
      <c r="BO57" s="609" t="str">
        <f t="shared" ref="BO57:BO58" si="409">IF(EF57="","",IF(EF57=$CF57,1,0))</f>
        <v/>
      </c>
      <c r="BP57" s="609" t="str">
        <f t="shared" ref="BP57:BP58" si="410">IF(EG57="","",IF(EG57=$CF57,1,0))</f>
        <v/>
      </c>
      <c r="BQ57" s="609" t="str">
        <f t="shared" ref="BQ57:BQ58" si="411">IF(EH57="","",IF(EH57=$CF57,1,0))</f>
        <v/>
      </c>
      <c r="BR57" s="609">
        <f t="shared" ref="BR57:BR58" si="412">IF(EI57="","",IF(EI57=$CF57,1,0))</f>
        <v>0</v>
      </c>
      <c r="BS57" s="609" t="str">
        <f t="shared" ref="BS57:BS58" si="413">IF(EJ57="","",IF(EJ57=$CF57,1,0))</f>
        <v/>
      </c>
      <c r="BT57" s="609" t="str">
        <f t="shared" ref="BT57:BT58" si="414">IF(EK57="","",IF(EK57=$CF57,1,0))</f>
        <v/>
      </c>
      <c r="BU57" s="609" t="str">
        <f t="shared" ref="BU57:BU58" si="415">IF(EL57="","",IF(EL57=$CF57,1,0))</f>
        <v/>
      </c>
      <c r="BV57" s="21" t="str">
        <f>BV55&amp;"=1"</f>
        <v>CQ2=1</v>
      </c>
      <c r="BW57" s="18" t="str">
        <f>IF(R55=R57,"●","×")</f>
        <v>×</v>
      </c>
      <c r="BX57" s="7" t="s">
        <v>15</v>
      </c>
      <c r="BY57" s="233" t="str">
        <f t="shared" si="360"/>
        <v>CQ0=1</v>
      </c>
      <c r="BZ57" s="19" t="str">
        <f>IF(INDEX($BV$5:$BW$354,MATCH(BY57,$BV$5:$BV$354,0),2)="●","●","×")</f>
        <v>×</v>
      </c>
      <c r="CA57" s="233" t="s">
        <v>14</v>
      </c>
      <c r="CB57" s="19" t="str">
        <f>IF(INDEX($BV$5:$BW$354,MATCH(CA57,$BV$5:$BV$354,0),2)="●","●","×")</f>
        <v>●</v>
      </c>
      <c r="CC57" s="227" t="s">
        <v>14</v>
      </c>
      <c r="CD57" s="234" t="str">
        <f>IF(INDEX($BV$5:$BW$354,MATCH(CC57,$BV$5:$BV$354,0),2)="●","●","×")</f>
        <v>●</v>
      </c>
      <c r="CE57" s="2" t="s">
        <v>15</v>
      </c>
      <c r="CF57" s="232" t="str">
        <f>IF(AND(BW57="●",BZ57="●",CB57="●",CD57="●"),"●","×")</f>
        <v>×</v>
      </c>
      <c r="CG57" s="21" t="str">
        <f t="shared" si="361"/>
        <v>×</v>
      </c>
      <c r="CH57" s="2"/>
      <c r="CK57" s="3"/>
      <c r="CL57" s="3"/>
      <c r="CM57" s="3" t="s">
        <v>13</v>
      </c>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252"/>
      <c r="EI57" s="270" t="s">
        <v>14</v>
      </c>
      <c r="EJ57" s="255"/>
      <c r="EK57" s="3"/>
      <c r="EL57" s="256"/>
    </row>
    <row r="58" spans="1:142" ht="20.25" hidden="1" thickTop="1">
      <c r="B58" s="23"/>
      <c r="C58" s="2"/>
      <c r="D58" s="2"/>
      <c r="E58" s="2"/>
      <c r="N58" s="16" t="str">
        <f>$Q58</f>
        <v>▶　B</v>
      </c>
      <c r="O58" s="14" t="s">
        <v>418</v>
      </c>
      <c r="Q58" s="375" t="s">
        <v>1</v>
      </c>
      <c r="R58" s="17">
        <v>2</v>
      </c>
      <c r="T58" s="609" t="str">
        <f t="shared" si="362"/>
        <v/>
      </c>
      <c r="U58" s="609" t="str">
        <f t="shared" si="363"/>
        <v/>
      </c>
      <c r="V58" s="609">
        <f t="shared" si="364"/>
        <v>0</v>
      </c>
      <c r="W58" s="609" t="str">
        <f t="shared" si="365"/>
        <v/>
      </c>
      <c r="X58" s="609" t="str">
        <f t="shared" si="366"/>
        <v/>
      </c>
      <c r="Y58" s="609" t="str">
        <f t="shared" si="367"/>
        <v/>
      </c>
      <c r="Z58" s="609" t="str">
        <f t="shared" si="368"/>
        <v/>
      </c>
      <c r="AA58" s="609" t="str">
        <f t="shared" si="369"/>
        <v/>
      </c>
      <c r="AB58" s="609" t="str">
        <f t="shared" si="370"/>
        <v/>
      </c>
      <c r="AC58" s="609" t="str">
        <f t="shared" si="371"/>
        <v/>
      </c>
      <c r="AD58" s="609" t="str">
        <f t="shared" si="372"/>
        <v/>
      </c>
      <c r="AE58" s="609" t="str">
        <f t="shared" si="373"/>
        <v/>
      </c>
      <c r="AF58" s="609" t="str">
        <f t="shared" si="374"/>
        <v/>
      </c>
      <c r="AG58" s="609" t="str">
        <f t="shared" si="375"/>
        <v/>
      </c>
      <c r="AH58" s="609" t="str">
        <f t="shared" si="376"/>
        <v/>
      </c>
      <c r="AI58" s="609" t="str">
        <f t="shared" si="377"/>
        <v/>
      </c>
      <c r="AJ58" s="609" t="str">
        <f t="shared" si="378"/>
        <v/>
      </c>
      <c r="AK58" s="609" t="str">
        <f t="shared" si="379"/>
        <v/>
      </c>
      <c r="AL58" s="609" t="str">
        <f t="shared" si="380"/>
        <v/>
      </c>
      <c r="AM58" s="609" t="str">
        <f t="shared" si="381"/>
        <v/>
      </c>
      <c r="AN58" s="609" t="str">
        <f t="shared" si="382"/>
        <v/>
      </c>
      <c r="AO58" s="609" t="str">
        <f t="shared" si="383"/>
        <v/>
      </c>
      <c r="AP58" s="609" t="str">
        <f t="shared" si="384"/>
        <v/>
      </c>
      <c r="AQ58" s="609" t="str">
        <f t="shared" si="385"/>
        <v/>
      </c>
      <c r="AR58" s="609" t="str">
        <f t="shared" si="386"/>
        <v/>
      </c>
      <c r="AS58" s="609" t="str">
        <f t="shared" si="387"/>
        <v/>
      </c>
      <c r="AT58" s="609" t="str">
        <f t="shared" si="388"/>
        <v/>
      </c>
      <c r="AU58" s="609" t="str">
        <f t="shared" si="389"/>
        <v/>
      </c>
      <c r="AV58" s="609" t="str">
        <f t="shared" si="390"/>
        <v/>
      </c>
      <c r="AW58" s="609" t="str">
        <f t="shared" si="391"/>
        <v/>
      </c>
      <c r="AX58" s="609" t="str">
        <f t="shared" si="392"/>
        <v/>
      </c>
      <c r="AY58" s="609" t="str">
        <f t="shared" si="393"/>
        <v/>
      </c>
      <c r="AZ58" s="609" t="str">
        <f t="shared" si="394"/>
        <v/>
      </c>
      <c r="BA58" s="609" t="str">
        <f t="shared" si="395"/>
        <v/>
      </c>
      <c r="BB58" s="609" t="str">
        <f t="shared" si="396"/>
        <v/>
      </c>
      <c r="BC58" s="609" t="str">
        <f t="shared" si="397"/>
        <v/>
      </c>
      <c r="BD58" s="609" t="str">
        <f t="shared" si="398"/>
        <v/>
      </c>
      <c r="BE58" s="609" t="str">
        <f t="shared" si="399"/>
        <v/>
      </c>
      <c r="BF58" s="609" t="str">
        <f t="shared" si="400"/>
        <v/>
      </c>
      <c r="BG58" s="609" t="str">
        <f t="shared" si="401"/>
        <v/>
      </c>
      <c r="BH58" s="609" t="str">
        <f t="shared" si="402"/>
        <v/>
      </c>
      <c r="BI58" s="609" t="str">
        <f t="shared" si="403"/>
        <v/>
      </c>
      <c r="BJ58" s="609" t="str">
        <f t="shared" si="404"/>
        <v/>
      </c>
      <c r="BK58" s="609" t="str">
        <f t="shared" si="405"/>
        <v/>
      </c>
      <c r="BL58" s="609" t="str">
        <f t="shared" si="406"/>
        <v/>
      </c>
      <c r="BM58" s="609" t="str">
        <f t="shared" si="407"/>
        <v/>
      </c>
      <c r="BN58" s="609" t="str">
        <f t="shared" si="408"/>
        <v/>
      </c>
      <c r="BO58" s="609" t="str">
        <f t="shared" si="409"/>
        <v/>
      </c>
      <c r="BP58" s="609" t="str">
        <f t="shared" si="410"/>
        <v/>
      </c>
      <c r="BQ58" s="609" t="str">
        <f t="shared" si="411"/>
        <v/>
      </c>
      <c r="BR58" s="609">
        <f t="shared" si="412"/>
        <v>0</v>
      </c>
      <c r="BS58" s="609" t="str">
        <f t="shared" si="413"/>
        <v/>
      </c>
      <c r="BT58" s="609" t="str">
        <f t="shared" si="414"/>
        <v/>
      </c>
      <c r="BU58" s="609" t="str">
        <f t="shared" si="415"/>
        <v/>
      </c>
      <c r="BV58" s="21" t="str">
        <f>BV55&amp;"=2"</f>
        <v>CQ2=2</v>
      </c>
      <c r="BW58" s="18" t="str">
        <f>IF(R55=R58,"●","×")</f>
        <v>×</v>
      </c>
      <c r="BX58" s="7" t="s">
        <v>15</v>
      </c>
      <c r="BY58" s="233" t="str">
        <f t="shared" si="360"/>
        <v>CQ0=1</v>
      </c>
      <c r="BZ58" s="19" t="str">
        <f>IF(INDEX($BV$5:$BW$354,MATCH(BY58,$BV$5:$BV$354,0),2)="●","●","×")</f>
        <v>×</v>
      </c>
      <c r="CA58" s="233" t="s">
        <v>14</v>
      </c>
      <c r="CB58" s="19" t="str">
        <f>IF(INDEX($BV$5:$BW$354,MATCH(CA58,$BV$5:$BV$354,0),2)="●","●","×")</f>
        <v>●</v>
      </c>
      <c r="CC58" s="227" t="s">
        <v>14</v>
      </c>
      <c r="CD58" s="234" t="str">
        <f>IF(INDEX($BV$5:$BW$354,MATCH(CC58,$BV$5:$BV$354,0),2)="●","●","×")</f>
        <v>●</v>
      </c>
      <c r="CE58" s="2" t="s">
        <v>15</v>
      </c>
      <c r="CF58" s="232" t="str">
        <f>IF(AND(BW58="●",BZ58="●",CB58="●",CD58="●"),"●","×")</f>
        <v>×</v>
      </c>
      <c r="CG58" s="21" t="str">
        <f t="shared" si="361"/>
        <v>×</v>
      </c>
      <c r="CH58" s="2"/>
      <c r="CK58" s="3"/>
      <c r="CL58" s="3"/>
      <c r="CM58" s="3" t="s">
        <v>13</v>
      </c>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252"/>
      <c r="EI58" s="270" t="s">
        <v>14</v>
      </c>
      <c r="EJ58" s="255"/>
      <c r="EK58" s="3"/>
      <c r="EL58" s="256"/>
    </row>
    <row r="59" spans="1:142" ht="20.25" hidden="1" thickBot="1">
      <c r="C59" s="2"/>
      <c r="D59" s="2"/>
      <c r="E59" s="2"/>
      <c r="O59" s="343" t="str">
        <f>IF(R55=0,N55&amp;" "&amp;$O$4,"")</f>
        <v>CQ2 を回答ください</v>
      </c>
      <c r="P59" s="336" t="str">
        <f>IF(P55=$CH$2,"●","×")</f>
        <v>×</v>
      </c>
      <c r="Q59" s="375"/>
      <c r="R59" s="2"/>
      <c r="BV59" s="2"/>
      <c r="BW59" s="19"/>
      <c r="BY59" s="235"/>
      <c r="BZ59" s="228"/>
      <c r="CA59" s="235"/>
      <c r="CB59" s="228"/>
      <c r="CC59" s="225"/>
      <c r="CD59" s="236"/>
      <c r="CF59" s="12"/>
      <c r="CG59" s="12"/>
      <c r="CH59" s="2"/>
      <c r="EI59" s="272"/>
      <c r="EJ59" s="2"/>
      <c r="EK59" s="2"/>
      <c r="EL59" s="280"/>
    </row>
    <row r="60" spans="1:142" ht="20.25" hidden="1" thickBot="1">
      <c r="B60" t="s">
        <v>508</v>
      </c>
      <c r="L60" t="str">
        <f>IF(S60=1,"▶","")</f>
        <v/>
      </c>
      <c r="N60" s="12" t="str">
        <f>$Q60</f>
        <v>CQ2-1</v>
      </c>
      <c r="O60" s="14" t="s">
        <v>62</v>
      </c>
      <c r="P60" s="2" t="str">
        <f>CH61</f>
        <v>該当なし</v>
      </c>
      <c r="Q60" s="375" t="s">
        <v>322</v>
      </c>
      <c r="R60" s="606">
        <f>IF(N61=Q61,R61,IF(N61=Q62,R62,IF(N61=Q63,R63,IF(N61=Q64,R64,"-"))))</f>
        <v>0</v>
      </c>
      <c r="S60" s="691">
        <f>IF(R60=0,0,1)</f>
        <v>0</v>
      </c>
      <c r="BV60" s="21" t="str">
        <f>Q60</f>
        <v>CQ2-1</v>
      </c>
      <c r="BW60" s="20" t="str">
        <f>IF(CG61="●","表示",IF(AND($Q$3="非表示",CG61="×"),"非表示",IF($Q$3="表示","表示")))</f>
        <v>非表示</v>
      </c>
      <c r="BY60" s="237"/>
      <c r="BZ60" s="228"/>
      <c r="CA60" s="237"/>
      <c r="CB60" s="228"/>
      <c r="CC60" s="225"/>
      <c r="CD60" s="238"/>
      <c r="CF60" s="12"/>
      <c r="CG60" s="12"/>
      <c r="CH60" s="2"/>
      <c r="CK60" s="281"/>
      <c r="CL60" s="281"/>
      <c r="CM60" s="281"/>
      <c r="CN60" s="281"/>
      <c r="CO60" s="281"/>
      <c r="CP60" s="281"/>
      <c r="CQ60" s="281"/>
      <c r="CR60" s="281"/>
      <c r="CS60" s="281"/>
      <c r="CT60" s="281"/>
      <c r="CU60" s="281"/>
      <c r="CV60" s="281"/>
      <c r="CW60" s="281"/>
      <c r="CX60" s="281"/>
      <c r="CY60" s="281"/>
      <c r="CZ60" s="281"/>
      <c r="DA60" s="281"/>
      <c r="DB60" s="281"/>
      <c r="DC60" s="281"/>
      <c r="DD60" s="281"/>
      <c r="DE60" s="281"/>
      <c r="DF60" s="281"/>
      <c r="DG60" s="281"/>
      <c r="DH60" s="281"/>
      <c r="DI60" s="281"/>
      <c r="DJ60" s="281"/>
      <c r="DK60" s="281"/>
      <c r="DL60" s="281"/>
      <c r="DM60" s="281"/>
      <c r="DN60" s="281"/>
      <c r="DO60" s="281"/>
      <c r="DP60" s="281"/>
      <c r="DQ60" s="281"/>
      <c r="DR60" s="281"/>
      <c r="DS60" s="281"/>
      <c r="DT60" s="281"/>
      <c r="DU60" s="281"/>
      <c r="DV60" s="281"/>
      <c r="DW60" s="281"/>
      <c r="DX60" s="281"/>
      <c r="DY60" s="281"/>
      <c r="DZ60" s="281"/>
      <c r="EA60" s="281"/>
      <c r="EB60" s="281"/>
      <c r="EC60" s="281"/>
      <c r="ED60" s="281"/>
      <c r="EE60" s="281"/>
      <c r="EF60" s="281"/>
      <c r="EG60" s="281"/>
      <c r="EH60" s="281"/>
      <c r="EI60" s="283"/>
      <c r="EJ60" s="281"/>
      <c r="EK60" s="281"/>
      <c r="EL60" s="285"/>
    </row>
    <row r="61" spans="1:142" ht="19.5" hidden="1">
      <c r="B61" t="s">
        <v>510</v>
      </c>
      <c r="C61" s="314" t="s">
        <v>507</v>
      </c>
      <c r="D61" s="314" t="s">
        <v>487</v>
      </c>
      <c r="E61" s="314" t="s">
        <v>488</v>
      </c>
      <c r="F61" s="314" t="s">
        <v>489</v>
      </c>
      <c r="G61" s="314" t="s">
        <v>490</v>
      </c>
      <c r="H61" s="314" t="s">
        <v>491</v>
      </c>
      <c r="I61" s="314" t="s">
        <v>492</v>
      </c>
      <c r="J61" s="314" t="s">
        <v>493</v>
      </c>
      <c r="K61" s="314" t="s">
        <v>505</v>
      </c>
      <c r="L61" s="314" t="s">
        <v>713</v>
      </c>
      <c r="N61" s="248" t="str">
        <f>'【① 基本事項】'!J71</f>
        <v>▷　該当選択</v>
      </c>
      <c r="O61" s="1"/>
      <c r="Q61" s="536" t="s">
        <v>602</v>
      </c>
      <c r="R61" s="17">
        <v>0</v>
      </c>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21" t="str">
        <f>BV60&amp;"=0"</f>
        <v>CQ2-1=0</v>
      </c>
      <c r="BW61" s="18" t="str">
        <f>IF(R60=R61,"●","×")</f>
        <v>●</v>
      </c>
      <c r="BY61" s="233" t="str">
        <f t="shared" ref="BY61:BY64" si="416">$BV$35</f>
        <v>CQ0=1</v>
      </c>
      <c r="BZ61" s="19" t="str">
        <f>IF(INDEX($BV$5:$BW$354,MATCH(BY61,$BV$5:$BV$354,0),2)="●","●","×")</f>
        <v>×</v>
      </c>
      <c r="CA61" s="233" t="s">
        <v>390</v>
      </c>
      <c r="CB61" s="19" t="str">
        <f>IF(INDEX($BV$5:$BW$354,MATCH(CA61,$BV$5:$BV$354,0),2)="●","●","×")</f>
        <v>×</v>
      </c>
      <c r="CC61" s="227" t="s">
        <v>14</v>
      </c>
      <c r="CD61" s="234" t="str">
        <f>IF(INDEX($BV$5:$BW$354,MATCH(CC61,$BV$5:$BV$354,0),2)="●","●","×")</f>
        <v>●</v>
      </c>
      <c r="CE61" s="2" t="s">
        <v>15</v>
      </c>
      <c r="CF61" s="231" t="str">
        <f>IF(AND(BW61="●",BZ61="●",CB61="●",CD61="●"),"●","×")</f>
        <v>×</v>
      </c>
      <c r="CG61" s="21" t="str">
        <f t="shared" ref="CG61:CG64" si="417">IF(AND(BZ61="●",CB61="●",CD61="●"),"●","×")</f>
        <v>×</v>
      </c>
      <c r="CH61" s="2" t="str">
        <f>IF(CF61="●",$CH$2,IF(COUNTIF(CF62:CF64,"●")&gt;0,$CH$3,$CH$4))</f>
        <v>該当なし</v>
      </c>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251"/>
      <c r="EI61" s="271"/>
      <c r="EJ61" s="253"/>
      <c r="EK61" s="4"/>
      <c r="EL61" s="254"/>
    </row>
    <row r="62" spans="1:142" ht="19.5" hidden="1">
      <c r="B62" t="s">
        <v>510</v>
      </c>
      <c r="C62" s="314" t="s">
        <v>506</v>
      </c>
      <c r="D62" s="314" t="s">
        <v>506</v>
      </c>
      <c r="E62" s="314" t="s">
        <v>506</v>
      </c>
      <c r="F62" s="314" t="s">
        <v>506</v>
      </c>
      <c r="G62" s="314" t="s">
        <v>506</v>
      </c>
      <c r="H62" s="314" t="s">
        <v>506</v>
      </c>
      <c r="I62" s="314" t="s">
        <v>506</v>
      </c>
      <c r="J62" s="314" t="s">
        <v>506</v>
      </c>
      <c r="K62" s="314" t="s">
        <v>506</v>
      </c>
      <c r="L62" t="str">
        <f t="shared" ref="L62:L66" si="418">IF(S62=1,"▶","")</f>
        <v/>
      </c>
      <c r="N62" s="16" t="str">
        <f>$Q62</f>
        <v>▶　A</v>
      </c>
      <c r="O62" s="14" t="s">
        <v>423</v>
      </c>
      <c r="Q62" s="375" t="s">
        <v>0</v>
      </c>
      <c r="R62" s="17">
        <v>1</v>
      </c>
      <c r="T62" s="609" t="str">
        <f t="shared" ref="T62:T64" si="419">IF(CK62="","",IF(CK62=$CF62,1,0))</f>
        <v/>
      </c>
      <c r="U62" s="609" t="str">
        <f t="shared" ref="U62:U64" si="420">IF(CL62="","",IF(CL62=$CF62,1,0))</f>
        <v/>
      </c>
      <c r="V62" s="609" t="str">
        <f t="shared" ref="V62:V64" si="421">IF(CM62="","",IF(CM62=$CF62,1,0))</f>
        <v/>
      </c>
      <c r="W62" s="609" t="str">
        <f t="shared" ref="W62:W64" si="422">IF(CN62="","",IF(CN62=$CF62,1,0))</f>
        <v/>
      </c>
      <c r="X62" s="609" t="str">
        <f t="shared" ref="X62:X64" si="423">IF(CO62="","",IF(CO62=$CF62,1,0))</f>
        <v/>
      </c>
      <c r="Y62" s="609" t="str">
        <f t="shared" ref="Y62:Y64" si="424">IF(CP62="","",IF(CP62=$CF62,1,0))</f>
        <v/>
      </c>
      <c r="Z62" s="609" t="str">
        <f t="shared" ref="Z62:Z64" si="425">IF(CQ62="","",IF(CQ62=$CF62,1,0))</f>
        <v/>
      </c>
      <c r="AA62" s="609" t="str">
        <f t="shared" ref="AA62:AA64" si="426">IF(CR62="","",IF(CR62=$CF62,1,0))</f>
        <v/>
      </c>
      <c r="AB62" s="609" t="str">
        <f t="shared" ref="AB62:AB64" si="427">IF(CS62="","",IF(CS62=$CF62,1,0))</f>
        <v/>
      </c>
      <c r="AC62" s="609" t="str">
        <f t="shared" ref="AC62:AC64" si="428">IF(CT62="","",IF(CT62=$CF62,1,0))</f>
        <v/>
      </c>
      <c r="AD62" s="609" t="str">
        <f t="shared" ref="AD62:AD64" si="429">IF(CU62="","",IF(CU62=$CF62,1,0))</f>
        <v/>
      </c>
      <c r="AE62" s="609" t="str">
        <f t="shared" ref="AE62:AE64" si="430">IF(CV62="","",IF(CV62=$CF62,1,0))</f>
        <v/>
      </c>
      <c r="AF62" s="609" t="str">
        <f t="shared" ref="AF62:AF64" si="431">IF(CW62="","",IF(CW62=$CF62,1,0))</f>
        <v/>
      </c>
      <c r="AG62" s="609" t="str">
        <f t="shared" ref="AG62:AG64" si="432">IF(CX62="","",IF(CX62=$CF62,1,0))</f>
        <v/>
      </c>
      <c r="AH62" s="609" t="str">
        <f t="shared" ref="AH62:AH64" si="433">IF(CY62="","",IF(CY62=$CF62,1,0))</f>
        <v/>
      </c>
      <c r="AI62" s="609" t="str">
        <f t="shared" ref="AI62:AI64" si="434">IF(CZ62="","",IF(CZ62=$CF62,1,0))</f>
        <v/>
      </c>
      <c r="AJ62" s="609" t="str">
        <f t="shared" ref="AJ62:AJ64" si="435">IF(DA62="","",IF(DA62=$CF62,1,0))</f>
        <v/>
      </c>
      <c r="AK62" s="609" t="str">
        <f t="shared" ref="AK62:AK64" si="436">IF(DB62="","",IF(DB62=$CF62,1,0))</f>
        <v/>
      </c>
      <c r="AL62" s="609" t="str">
        <f t="shared" ref="AL62:AL64" si="437">IF(DC62="","",IF(DC62=$CF62,1,0))</f>
        <v/>
      </c>
      <c r="AM62" s="609" t="str">
        <f t="shared" ref="AM62:AM64" si="438">IF(DD62="","",IF(DD62=$CF62,1,0))</f>
        <v/>
      </c>
      <c r="AN62" s="609" t="str">
        <f t="shared" ref="AN62:AN64" si="439">IF(DE62="","",IF(DE62=$CF62,1,0))</f>
        <v/>
      </c>
      <c r="AO62" s="609" t="str">
        <f t="shared" ref="AO62:AO64" si="440">IF(DF62="","",IF(DF62=$CF62,1,0))</f>
        <v/>
      </c>
      <c r="AP62" s="609" t="str">
        <f t="shared" ref="AP62:AP64" si="441">IF(DG62="","",IF(DG62=$CF62,1,0))</f>
        <v/>
      </c>
      <c r="AQ62" s="609" t="str">
        <f t="shared" ref="AQ62:AQ64" si="442">IF(DH62="","",IF(DH62=$CF62,1,0))</f>
        <v/>
      </c>
      <c r="AR62" s="609" t="str">
        <f t="shared" ref="AR62:AR64" si="443">IF(DI62="","",IF(DI62=$CF62,1,0))</f>
        <v/>
      </c>
      <c r="AS62" s="609" t="str">
        <f t="shared" ref="AS62:AS64" si="444">IF(DJ62="","",IF(DJ62=$CF62,1,0))</f>
        <v/>
      </c>
      <c r="AT62" s="609" t="str">
        <f t="shared" ref="AT62:AT64" si="445">IF(DK62="","",IF(DK62=$CF62,1,0))</f>
        <v/>
      </c>
      <c r="AU62" s="609" t="str">
        <f t="shared" ref="AU62:AU64" si="446">IF(DL62="","",IF(DL62=$CF62,1,0))</f>
        <v/>
      </c>
      <c r="AV62" s="609" t="str">
        <f t="shared" ref="AV62:AV64" si="447">IF(DM62="","",IF(DM62=$CF62,1,0))</f>
        <v/>
      </c>
      <c r="AW62" s="609" t="str">
        <f t="shared" ref="AW62:AW64" si="448">IF(DN62="","",IF(DN62=$CF62,1,0))</f>
        <v/>
      </c>
      <c r="AX62" s="609" t="str">
        <f t="shared" ref="AX62:AX64" si="449">IF(DO62="","",IF(DO62=$CF62,1,0))</f>
        <v/>
      </c>
      <c r="AY62" s="609" t="str">
        <f t="shared" ref="AY62:AY64" si="450">IF(DP62="","",IF(DP62=$CF62,1,0))</f>
        <v/>
      </c>
      <c r="AZ62" s="609" t="str">
        <f t="shared" ref="AZ62:AZ64" si="451">IF(DQ62="","",IF(DQ62=$CF62,1,0))</f>
        <v/>
      </c>
      <c r="BA62" s="609" t="str">
        <f t="shared" ref="BA62:BA64" si="452">IF(DR62="","",IF(DR62=$CF62,1,0))</f>
        <v/>
      </c>
      <c r="BB62" s="609" t="str">
        <f t="shared" ref="BB62:BB64" si="453">IF(DS62="","",IF(DS62=$CF62,1,0))</f>
        <v/>
      </c>
      <c r="BC62" s="609" t="str">
        <f t="shared" ref="BC62:BC64" si="454">IF(DT62="","",IF(DT62=$CF62,1,0))</f>
        <v/>
      </c>
      <c r="BD62" s="609" t="str">
        <f t="shared" ref="BD62:BD64" si="455">IF(DU62="","",IF(DU62=$CF62,1,0))</f>
        <v/>
      </c>
      <c r="BE62" s="609" t="str">
        <f t="shared" ref="BE62:BE64" si="456">IF(DV62="","",IF(DV62=$CF62,1,0))</f>
        <v/>
      </c>
      <c r="BF62" s="609" t="str">
        <f t="shared" ref="BF62:BF64" si="457">IF(DW62="","",IF(DW62=$CF62,1,0))</f>
        <v/>
      </c>
      <c r="BG62" s="609" t="str">
        <f t="shared" ref="BG62:BG64" si="458">IF(DX62="","",IF(DX62=$CF62,1,0))</f>
        <v/>
      </c>
      <c r="BH62" s="609" t="str">
        <f t="shared" ref="BH62:BH64" si="459">IF(DY62="","",IF(DY62=$CF62,1,0))</f>
        <v/>
      </c>
      <c r="BI62" s="609" t="str">
        <f t="shared" ref="BI62:BI64" si="460">IF(DZ62="","",IF(DZ62=$CF62,1,0))</f>
        <v/>
      </c>
      <c r="BJ62" s="609" t="str">
        <f t="shared" ref="BJ62:BJ64" si="461">IF(EA62="","",IF(EA62=$CF62,1,0))</f>
        <v/>
      </c>
      <c r="BK62" s="609" t="str">
        <f t="shared" ref="BK62:BK64" si="462">IF(EB62="","",IF(EB62=$CF62,1,0))</f>
        <v/>
      </c>
      <c r="BL62" s="609" t="str">
        <f t="shared" ref="BL62:BL64" si="463">IF(EC62="","",IF(EC62=$CF62,1,0))</f>
        <v/>
      </c>
      <c r="BM62" s="609" t="str">
        <f t="shared" ref="BM62:BM64" si="464">IF(ED62="","",IF(ED62=$CF62,1,0))</f>
        <v/>
      </c>
      <c r="BN62" s="609" t="str">
        <f t="shared" ref="BN62:BN64" si="465">IF(EE62="","",IF(EE62=$CF62,1,0))</f>
        <v/>
      </c>
      <c r="BO62" s="609" t="str">
        <f t="shared" ref="BO62:BO64" si="466">IF(EF62="","",IF(EF62=$CF62,1,0))</f>
        <v/>
      </c>
      <c r="BP62" s="609" t="str">
        <f t="shared" ref="BP62:BP64" si="467">IF(EG62="","",IF(EG62=$CF62,1,0))</f>
        <v/>
      </c>
      <c r="BQ62" s="609" t="str">
        <f t="shared" ref="BQ62:BQ64" si="468">IF(EH62="","",IF(EH62=$CF62,1,0))</f>
        <v/>
      </c>
      <c r="BR62" s="609">
        <f t="shared" ref="BR62:BR64" si="469">IF(EI62="","",IF(EI62=$CF62,1,0))</f>
        <v>0</v>
      </c>
      <c r="BS62" s="609" t="str">
        <f t="shared" ref="BS62:BS64" si="470">IF(EJ62="","",IF(EJ62=$CF62,1,0))</f>
        <v/>
      </c>
      <c r="BT62" s="609" t="str">
        <f t="shared" ref="BT62:BT64" si="471">IF(EK62="","",IF(EK62=$CF62,1,0))</f>
        <v/>
      </c>
      <c r="BU62" s="609" t="str">
        <f t="shared" ref="BU62:BU64" si="472">IF(EL62="","",IF(EL62=$CF62,1,0))</f>
        <v/>
      </c>
      <c r="BV62" s="21" t="str">
        <f>BV60&amp;"=1"</f>
        <v>CQ2-1=1</v>
      </c>
      <c r="BW62" s="18" t="str">
        <f>IF(R60=R62,"●","×")</f>
        <v>×</v>
      </c>
      <c r="BX62" s="7" t="s">
        <v>15</v>
      </c>
      <c r="BY62" s="233" t="str">
        <f t="shared" si="416"/>
        <v>CQ0=1</v>
      </c>
      <c r="BZ62" s="19" t="str">
        <f>IF(INDEX($BV$5:$BW$354,MATCH(BY62,$BV$5:$BV$354,0),2)="●","●","×")</f>
        <v>×</v>
      </c>
      <c r="CA62" s="233" t="s">
        <v>390</v>
      </c>
      <c r="CB62" s="19" t="str">
        <f>IF(INDEX($BV$5:$BW$354,MATCH(CA62,$BV$5:$BV$354,0),2)="●","●","×")</f>
        <v>×</v>
      </c>
      <c r="CC62" s="227" t="s">
        <v>14</v>
      </c>
      <c r="CD62" s="234" t="str">
        <f>IF(INDEX($BV$5:$BW$354,MATCH(CC62,$BV$5:$BV$354,0),2)="●","●","×")</f>
        <v>●</v>
      </c>
      <c r="CE62" s="2" t="s">
        <v>15</v>
      </c>
      <c r="CF62" s="232" t="str">
        <f>IF(AND(BW62="●",BZ62="●",CB62="●",CD62="●"),"●","×")</f>
        <v>×</v>
      </c>
      <c r="CG62" s="21" t="str">
        <f t="shared" si="417"/>
        <v>×</v>
      </c>
      <c r="CH62" s="2"/>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252"/>
      <c r="EI62" s="270" t="s">
        <v>14</v>
      </c>
      <c r="EJ62" s="255"/>
      <c r="EK62" s="3"/>
      <c r="EL62" s="256"/>
    </row>
    <row r="63" spans="1:142" ht="19.5" hidden="1">
      <c r="B63" t="s">
        <v>509</v>
      </c>
      <c r="C63" s="316" t="s">
        <v>494</v>
      </c>
      <c r="D63" s="317" t="s">
        <v>488</v>
      </c>
      <c r="E63" s="317" t="s">
        <v>495</v>
      </c>
      <c r="F63" s="317" t="s">
        <v>496</v>
      </c>
      <c r="G63" s="317" t="s">
        <v>497</v>
      </c>
      <c r="H63" s="317" t="s">
        <v>498</v>
      </c>
      <c r="I63" s="317" t="s">
        <v>499</v>
      </c>
      <c r="J63" s="317" t="s">
        <v>500</v>
      </c>
      <c r="K63" s="318" t="s">
        <v>501</v>
      </c>
      <c r="L63" t="str">
        <f t="shared" si="418"/>
        <v/>
      </c>
      <c r="N63" s="16" t="str">
        <f>$Q63</f>
        <v>▶　B</v>
      </c>
      <c r="O63" s="14" t="s">
        <v>422</v>
      </c>
      <c r="Q63" s="375" t="s">
        <v>1</v>
      </c>
      <c r="R63" s="17">
        <v>2</v>
      </c>
      <c r="T63" s="609" t="str">
        <f t="shared" si="419"/>
        <v/>
      </c>
      <c r="U63" s="609" t="str">
        <f t="shared" si="420"/>
        <v/>
      </c>
      <c r="V63" s="609">
        <f t="shared" si="421"/>
        <v>0</v>
      </c>
      <c r="W63" s="609" t="str">
        <f t="shared" si="422"/>
        <v/>
      </c>
      <c r="X63" s="609" t="str">
        <f t="shared" si="423"/>
        <v/>
      </c>
      <c r="Y63" s="609" t="str">
        <f t="shared" si="424"/>
        <v/>
      </c>
      <c r="Z63" s="609" t="str">
        <f t="shared" si="425"/>
        <v/>
      </c>
      <c r="AA63" s="609" t="str">
        <f t="shared" si="426"/>
        <v/>
      </c>
      <c r="AB63" s="609" t="str">
        <f t="shared" si="427"/>
        <v/>
      </c>
      <c r="AC63" s="609" t="str">
        <f t="shared" si="428"/>
        <v/>
      </c>
      <c r="AD63" s="609" t="str">
        <f t="shared" si="429"/>
        <v/>
      </c>
      <c r="AE63" s="609" t="str">
        <f t="shared" si="430"/>
        <v/>
      </c>
      <c r="AF63" s="609" t="str">
        <f t="shared" si="431"/>
        <v/>
      </c>
      <c r="AG63" s="609" t="str">
        <f t="shared" si="432"/>
        <v/>
      </c>
      <c r="AH63" s="609" t="str">
        <f t="shared" si="433"/>
        <v/>
      </c>
      <c r="AI63" s="609" t="str">
        <f t="shared" si="434"/>
        <v/>
      </c>
      <c r="AJ63" s="609" t="str">
        <f t="shared" si="435"/>
        <v/>
      </c>
      <c r="AK63" s="609" t="str">
        <f t="shared" si="436"/>
        <v/>
      </c>
      <c r="AL63" s="609" t="str">
        <f t="shared" si="437"/>
        <v/>
      </c>
      <c r="AM63" s="609" t="str">
        <f t="shared" si="438"/>
        <v/>
      </c>
      <c r="AN63" s="609" t="str">
        <f t="shared" si="439"/>
        <v/>
      </c>
      <c r="AO63" s="609" t="str">
        <f t="shared" si="440"/>
        <v/>
      </c>
      <c r="AP63" s="609" t="str">
        <f t="shared" si="441"/>
        <v/>
      </c>
      <c r="AQ63" s="609" t="str">
        <f t="shared" si="442"/>
        <v/>
      </c>
      <c r="AR63" s="609" t="str">
        <f t="shared" si="443"/>
        <v/>
      </c>
      <c r="AS63" s="609" t="str">
        <f t="shared" si="444"/>
        <v/>
      </c>
      <c r="AT63" s="609" t="str">
        <f t="shared" si="445"/>
        <v/>
      </c>
      <c r="AU63" s="609" t="str">
        <f t="shared" si="446"/>
        <v/>
      </c>
      <c r="AV63" s="609" t="str">
        <f t="shared" si="447"/>
        <v/>
      </c>
      <c r="AW63" s="609" t="str">
        <f t="shared" si="448"/>
        <v/>
      </c>
      <c r="AX63" s="609" t="str">
        <f t="shared" si="449"/>
        <v/>
      </c>
      <c r="AY63" s="609" t="str">
        <f t="shared" si="450"/>
        <v/>
      </c>
      <c r="AZ63" s="609" t="str">
        <f t="shared" si="451"/>
        <v/>
      </c>
      <c r="BA63" s="609" t="str">
        <f t="shared" si="452"/>
        <v/>
      </c>
      <c r="BB63" s="609" t="str">
        <f t="shared" si="453"/>
        <v/>
      </c>
      <c r="BC63" s="609" t="str">
        <f t="shared" si="454"/>
        <v/>
      </c>
      <c r="BD63" s="609" t="str">
        <f t="shared" si="455"/>
        <v/>
      </c>
      <c r="BE63" s="609" t="str">
        <f t="shared" si="456"/>
        <v/>
      </c>
      <c r="BF63" s="609" t="str">
        <f t="shared" si="457"/>
        <v/>
      </c>
      <c r="BG63" s="609" t="str">
        <f t="shared" si="458"/>
        <v/>
      </c>
      <c r="BH63" s="609" t="str">
        <f t="shared" si="459"/>
        <v/>
      </c>
      <c r="BI63" s="609" t="str">
        <f t="shared" si="460"/>
        <v/>
      </c>
      <c r="BJ63" s="609" t="str">
        <f t="shared" si="461"/>
        <v/>
      </c>
      <c r="BK63" s="609" t="str">
        <f t="shared" si="462"/>
        <v/>
      </c>
      <c r="BL63" s="609" t="str">
        <f t="shared" si="463"/>
        <v/>
      </c>
      <c r="BM63" s="609" t="str">
        <f t="shared" si="464"/>
        <v/>
      </c>
      <c r="BN63" s="609" t="str">
        <f t="shared" si="465"/>
        <v/>
      </c>
      <c r="BO63" s="609" t="str">
        <f t="shared" si="466"/>
        <v/>
      </c>
      <c r="BP63" s="609" t="str">
        <f t="shared" si="467"/>
        <v/>
      </c>
      <c r="BQ63" s="609" t="str">
        <f t="shared" si="468"/>
        <v/>
      </c>
      <c r="BR63" s="609">
        <f t="shared" si="469"/>
        <v>0</v>
      </c>
      <c r="BS63" s="609" t="str">
        <f t="shared" si="470"/>
        <v/>
      </c>
      <c r="BT63" s="609" t="str">
        <f t="shared" si="471"/>
        <v/>
      </c>
      <c r="BU63" s="609" t="str">
        <f t="shared" si="472"/>
        <v/>
      </c>
      <c r="BV63" s="21" t="str">
        <f>BV60&amp;"=2"</f>
        <v>CQ2-1=2</v>
      </c>
      <c r="BW63" s="18" t="str">
        <f>IF(R60=R63,"●","×")</f>
        <v>×</v>
      </c>
      <c r="BX63" s="7" t="s">
        <v>15</v>
      </c>
      <c r="BY63" s="233" t="str">
        <f t="shared" si="416"/>
        <v>CQ0=1</v>
      </c>
      <c r="BZ63" s="19" t="str">
        <f>IF(INDEX($BV$5:$BW$354,MATCH(BY63,$BV$5:$BV$354,0),2)="●","●","×")</f>
        <v>×</v>
      </c>
      <c r="CA63" s="233" t="s">
        <v>390</v>
      </c>
      <c r="CB63" s="19" t="str">
        <f>IF(INDEX($BV$5:$BW$354,MATCH(CA63,$BV$5:$BV$354,0),2)="●","●","×")</f>
        <v>×</v>
      </c>
      <c r="CC63" s="227" t="s">
        <v>14</v>
      </c>
      <c r="CD63" s="234" t="str">
        <f>IF(INDEX($BV$5:$BW$354,MATCH(CC63,$BV$5:$BV$354,0),2)="●","●","×")</f>
        <v>●</v>
      </c>
      <c r="CE63" s="2" t="s">
        <v>15</v>
      </c>
      <c r="CF63" s="232" t="str">
        <f>IF(AND(BW63="●",BZ63="●",CB63="●",CD63="●"),"●","×")</f>
        <v>×</v>
      </c>
      <c r="CG63" s="21" t="str">
        <f t="shared" si="417"/>
        <v>×</v>
      </c>
      <c r="CH63" s="2"/>
      <c r="CK63" s="3"/>
      <c r="CL63" s="3"/>
      <c r="CM63" s="3" t="s">
        <v>13</v>
      </c>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252"/>
      <c r="EI63" s="270" t="s">
        <v>14</v>
      </c>
      <c r="EJ63" s="255"/>
      <c r="EK63" s="3"/>
      <c r="EL63" s="256"/>
    </row>
    <row r="64" spans="1:142" ht="19.5" hidden="1">
      <c r="C64" s="319" t="s">
        <v>488</v>
      </c>
      <c r="D64" s="320" t="s">
        <v>489</v>
      </c>
      <c r="E64" s="320" t="s">
        <v>496</v>
      </c>
      <c r="F64" s="320" t="s">
        <v>497</v>
      </c>
      <c r="G64" s="320" t="s">
        <v>498</v>
      </c>
      <c r="H64" s="320" t="s">
        <v>499</v>
      </c>
      <c r="I64" s="320" t="s">
        <v>500</v>
      </c>
      <c r="J64" s="320" t="s">
        <v>501</v>
      </c>
      <c r="K64" s="321" t="s">
        <v>502</v>
      </c>
      <c r="L64" t="str">
        <f t="shared" si="418"/>
        <v/>
      </c>
      <c r="N64" s="16" t="str">
        <f>$Q64</f>
        <v>▶　C</v>
      </c>
      <c r="O64" s="14" t="s">
        <v>421</v>
      </c>
      <c r="Q64" s="375" t="s">
        <v>2</v>
      </c>
      <c r="R64" s="17">
        <v>3</v>
      </c>
      <c r="T64" s="609" t="str">
        <f t="shared" si="419"/>
        <v/>
      </c>
      <c r="U64" s="609" t="str">
        <f t="shared" si="420"/>
        <v/>
      </c>
      <c r="V64" s="609" t="str">
        <f t="shared" si="421"/>
        <v/>
      </c>
      <c r="W64" s="609">
        <f t="shared" si="422"/>
        <v>0</v>
      </c>
      <c r="X64" s="609">
        <f t="shared" si="423"/>
        <v>0</v>
      </c>
      <c r="Y64" s="609">
        <f t="shared" si="424"/>
        <v>0</v>
      </c>
      <c r="Z64" s="609" t="str">
        <f t="shared" si="425"/>
        <v/>
      </c>
      <c r="AA64" s="609" t="str">
        <f t="shared" si="426"/>
        <v/>
      </c>
      <c r="AB64" s="609" t="str">
        <f t="shared" si="427"/>
        <v/>
      </c>
      <c r="AC64" s="609" t="str">
        <f t="shared" si="428"/>
        <v/>
      </c>
      <c r="AD64" s="609" t="str">
        <f t="shared" si="429"/>
        <v/>
      </c>
      <c r="AE64" s="609" t="str">
        <f t="shared" si="430"/>
        <v/>
      </c>
      <c r="AF64" s="609" t="str">
        <f t="shared" si="431"/>
        <v/>
      </c>
      <c r="AG64" s="609" t="str">
        <f t="shared" si="432"/>
        <v/>
      </c>
      <c r="AH64" s="609" t="str">
        <f t="shared" si="433"/>
        <v/>
      </c>
      <c r="AI64" s="609" t="str">
        <f t="shared" si="434"/>
        <v/>
      </c>
      <c r="AJ64" s="609" t="str">
        <f t="shared" si="435"/>
        <v/>
      </c>
      <c r="AK64" s="609" t="str">
        <f t="shared" si="436"/>
        <v/>
      </c>
      <c r="AL64" s="609" t="str">
        <f t="shared" si="437"/>
        <v/>
      </c>
      <c r="AM64" s="609" t="str">
        <f t="shared" si="438"/>
        <v/>
      </c>
      <c r="AN64" s="609" t="str">
        <f t="shared" si="439"/>
        <v/>
      </c>
      <c r="AO64" s="609" t="str">
        <f t="shared" si="440"/>
        <v/>
      </c>
      <c r="AP64" s="609" t="str">
        <f t="shared" si="441"/>
        <v/>
      </c>
      <c r="AQ64" s="609" t="str">
        <f t="shared" si="442"/>
        <v/>
      </c>
      <c r="AR64" s="609" t="str">
        <f t="shared" si="443"/>
        <v/>
      </c>
      <c r="AS64" s="609" t="str">
        <f t="shared" si="444"/>
        <v/>
      </c>
      <c r="AT64" s="609" t="str">
        <f t="shared" si="445"/>
        <v/>
      </c>
      <c r="AU64" s="609" t="str">
        <f t="shared" si="446"/>
        <v/>
      </c>
      <c r="AV64" s="609" t="str">
        <f t="shared" si="447"/>
        <v/>
      </c>
      <c r="AW64" s="609" t="str">
        <f t="shared" si="448"/>
        <v/>
      </c>
      <c r="AX64" s="609" t="str">
        <f t="shared" si="449"/>
        <v/>
      </c>
      <c r="AY64" s="609" t="str">
        <f t="shared" si="450"/>
        <v/>
      </c>
      <c r="AZ64" s="609" t="str">
        <f t="shared" si="451"/>
        <v/>
      </c>
      <c r="BA64" s="609" t="str">
        <f t="shared" si="452"/>
        <v/>
      </c>
      <c r="BB64" s="609" t="str">
        <f t="shared" si="453"/>
        <v/>
      </c>
      <c r="BC64" s="609" t="str">
        <f t="shared" si="454"/>
        <v/>
      </c>
      <c r="BD64" s="609" t="str">
        <f t="shared" si="455"/>
        <v/>
      </c>
      <c r="BE64" s="609" t="str">
        <f t="shared" si="456"/>
        <v/>
      </c>
      <c r="BF64" s="609" t="str">
        <f t="shared" si="457"/>
        <v/>
      </c>
      <c r="BG64" s="609" t="str">
        <f t="shared" si="458"/>
        <v/>
      </c>
      <c r="BH64" s="609" t="str">
        <f t="shared" si="459"/>
        <v/>
      </c>
      <c r="BI64" s="609" t="str">
        <f t="shared" si="460"/>
        <v/>
      </c>
      <c r="BJ64" s="609" t="str">
        <f t="shared" si="461"/>
        <v/>
      </c>
      <c r="BK64" s="609" t="str">
        <f t="shared" si="462"/>
        <v/>
      </c>
      <c r="BL64" s="609" t="str">
        <f t="shared" si="463"/>
        <v/>
      </c>
      <c r="BM64" s="609" t="str">
        <f t="shared" si="464"/>
        <v/>
      </c>
      <c r="BN64" s="609" t="str">
        <f t="shared" si="465"/>
        <v/>
      </c>
      <c r="BO64" s="609" t="str">
        <f t="shared" si="466"/>
        <v/>
      </c>
      <c r="BP64" s="609" t="str">
        <f t="shared" si="467"/>
        <v/>
      </c>
      <c r="BQ64" s="609" t="str">
        <f t="shared" si="468"/>
        <v/>
      </c>
      <c r="BR64" s="609">
        <f t="shared" si="469"/>
        <v>0</v>
      </c>
      <c r="BS64" s="609">
        <f t="shared" si="470"/>
        <v>0</v>
      </c>
      <c r="BT64" s="609" t="str">
        <f t="shared" si="471"/>
        <v/>
      </c>
      <c r="BU64" s="609">
        <f t="shared" si="472"/>
        <v>0</v>
      </c>
      <c r="BV64" s="21" t="str">
        <f>BV60&amp;"=3"</f>
        <v>CQ2-1=3</v>
      </c>
      <c r="BW64" s="18" t="str">
        <f>IF(R60=R64,"●","×")</f>
        <v>×</v>
      </c>
      <c r="BX64" s="7" t="s">
        <v>15</v>
      </c>
      <c r="BY64" s="233" t="str">
        <f t="shared" si="416"/>
        <v>CQ0=1</v>
      </c>
      <c r="BZ64" s="19" t="str">
        <f>IF(INDEX($BV$5:$BW$354,MATCH(BY64,$BV$5:$BV$354,0),2)="●","●","×")</f>
        <v>×</v>
      </c>
      <c r="CA64" s="233" t="s">
        <v>390</v>
      </c>
      <c r="CB64" s="19" t="str">
        <f>IF(INDEX($BV$5:$BW$354,MATCH(CA64,$BV$5:$BV$354,0),2)="●","●","×")</f>
        <v>×</v>
      </c>
      <c r="CC64" s="227" t="s">
        <v>14</v>
      </c>
      <c r="CD64" s="234" t="str">
        <f>IF(INDEX($BV$5:$BW$354,MATCH(CC64,$BV$5:$BV$354,0),2)="●","●","×")</f>
        <v>●</v>
      </c>
      <c r="CE64" s="2" t="s">
        <v>15</v>
      </c>
      <c r="CF64" s="232" t="str">
        <f>IF(AND(BW64="●",BZ64="●",CB64="●",CD64="●"),"●","×")</f>
        <v>×</v>
      </c>
      <c r="CG64" s="21" t="str">
        <f t="shared" si="417"/>
        <v>×</v>
      </c>
      <c r="CH64" s="2"/>
      <c r="CK64" s="3"/>
      <c r="CL64" s="3"/>
      <c r="CM64" s="3"/>
      <c r="CN64" s="3" t="s">
        <v>13</v>
      </c>
      <c r="CO64" s="3" t="s">
        <v>13</v>
      </c>
      <c r="CP64" s="3" t="s">
        <v>13</v>
      </c>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252"/>
      <c r="EI64" s="270" t="s">
        <v>14</v>
      </c>
      <c r="EJ64" s="255" t="s">
        <v>13</v>
      </c>
      <c r="EK64" s="3"/>
      <c r="EL64" s="256" t="s">
        <v>13</v>
      </c>
    </row>
    <row r="65" spans="2:142" ht="20.25" hidden="1" thickBot="1">
      <c r="C65" s="316" t="s">
        <v>495</v>
      </c>
      <c r="D65" s="317" t="s">
        <v>496</v>
      </c>
      <c r="E65" s="317" t="s">
        <v>497</v>
      </c>
      <c r="F65" s="317" t="s">
        <v>498</v>
      </c>
      <c r="G65" s="317" t="s">
        <v>499</v>
      </c>
      <c r="H65" s="317" t="s">
        <v>500</v>
      </c>
      <c r="I65" s="317" t="s">
        <v>501</v>
      </c>
      <c r="J65" s="317" t="s">
        <v>502</v>
      </c>
      <c r="K65" s="318" t="s">
        <v>504</v>
      </c>
      <c r="L65" t="str">
        <f t="shared" si="418"/>
        <v/>
      </c>
      <c r="O65" s="343" t="str">
        <f>IF(R60=0,N60&amp;" "&amp;$O$4,"")</f>
        <v>CQ2-1 を回答ください</v>
      </c>
      <c r="P65" s="336" t="str">
        <f>IF(P60=$CH$2,"●","×")</f>
        <v>×</v>
      </c>
      <c r="Q65" s="375"/>
      <c r="R65" s="2"/>
      <c r="BV65" s="2"/>
      <c r="BW65" s="19"/>
      <c r="BY65" s="235"/>
      <c r="BZ65" s="228"/>
      <c r="CA65" s="235"/>
      <c r="CB65" s="228"/>
      <c r="CC65" s="225"/>
      <c r="CD65" s="236"/>
      <c r="CF65" s="12"/>
      <c r="CG65" s="12"/>
      <c r="CH65" s="2"/>
      <c r="EI65" s="272"/>
      <c r="EJ65" s="2"/>
      <c r="EK65" s="2"/>
      <c r="EL65" s="280"/>
    </row>
    <row r="66" spans="2:142" ht="20.25" hidden="1" thickBot="1">
      <c r="C66" s="319" t="s">
        <v>496</v>
      </c>
      <c r="D66" s="320" t="s">
        <v>497</v>
      </c>
      <c r="E66" s="320" t="s">
        <v>498</v>
      </c>
      <c r="F66" s="320" t="s">
        <v>499</v>
      </c>
      <c r="G66" s="320" t="s">
        <v>500</v>
      </c>
      <c r="H66" s="320" t="s">
        <v>501</v>
      </c>
      <c r="I66" s="320" t="s">
        <v>502</v>
      </c>
      <c r="J66" s="320" t="s">
        <v>504</v>
      </c>
      <c r="K66" s="326" t="s">
        <v>503</v>
      </c>
      <c r="L66" t="str">
        <f t="shared" si="418"/>
        <v/>
      </c>
      <c r="N66" s="12" t="str">
        <f>$Q66</f>
        <v>CQ2-2</v>
      </c>
      <c r="O66" s="14" t="s">
        <v>63</v>
      </c>
      <c r="P66" s="2" t="str">
        <f>CH67</f>
        <v>該当なし</v>
      </c>
      <c r="Q66" s="375" t="s">
        <v>312</v>
      </c>
      <c r="R66" s="606">
        <f>IF(N67=Q67,R67,IF(N67=Q68,R68,IF(N67=Q69,R69,"-")))</f>
        <v>0</v>
      </c>
      <c r="S66" s="691">
        <f>IF(R66=0,0,1)</f>
        <v>0</v>
      </c>
      <c r="BV66" s="21" t="str">
        <f>Q66</f>
        <v>CQ2-2</v>
      </c>
      <c r="BW66" s="20" t="str">
        <f>IF(CG67="●","表示",IF(AND($Q$3="非表示",CG67="×"),"非表示",IF($Q$3="表示","表示")))</f>
        <v>非表示</v>
      </c>
      <c r="BY66" s="237"/>
      <c r="BZ66" s="228"/>
      <c r="CA66" s="237"/>
      <c r="CB66" s="228"/>
      <c r="CC66" s="225"/>
      <c r="CD66" s="238"/>
      <c r="CF66" s="12"/>
      <c r="CG66" s="12"/>
      <c r="CH66" s="2"/>
      <c r="CK66" s="281"/>
      <c r="CL66" s="281"/>
      <c r="CM66" s="281"/>
      <c r="CN66" s="281"/>
      <c r="CO66" s="281"/>
      <c r="CP66" s="281"/>
      <c r="CQ66" s="281"/>
      <c r="CR66" s="281"/>
      <c r="CS66" s="281"/>
      <c r="CT66" s="281"/>
      <c r="CU66" s="281"/>
      <c r="CV66" s="281"/>
      <c r="CW66" s="281"/>
      <c r="CX66" s="281"/>
      <c r="CY66" s="281"/>
      <c r="CZ66" s="281"/>
      <c r="DA66" s="281"/>
      <c r="DB66" s="281"/>
      <c r="DC66" s="281"/>
      <c r="DD66" s="281"/>
      <c r="DE66" s="281"/>
      <c r="DF66" s="281"/>
      <c r="DG66" s="281"/>
      <c r="DH66" s="281"/>
      <c r="DI66" s="281"/>
      <c r="DJ66" s="281"/>
      <c r="DK66" s="281"/>
      <c r="DL66" s="281"/>
      <c r="DM66" s="281"/>
      <c r="DN66" s="281"/>
      <c r="DO66" s="281"/>
      <c r="DP66" s="281"/>
      <c r="DQ66" s="281"/>
      <c r="DR66" s="281"/>
      <c r="DS66" s="281"/>
      <c r="DT66" s="281"/>
      <c r="DU66" s="281"/>
      <c r="DV66" s="281"/>
      <c r="DW66" s="281"/>
      <c r="DX66" s="281"/>
      <c r="DY66" s="281"/>
      <c r="DZ66" s="281"/>
      <c r="EA66" s="281"/>
      <c r="EB66" s="281"/>
      <c r="EC66" s="281"/>
      <c r="ED66" s="281"/>
      <c r="EE66" s="281"/>
      <c r="EF66" s="281"/>
      <c r="EG66" s="281"/>
      <c r="EH66" s="281"/>
      <c r="EI66" s="283"/>
      <c r="EJ66" s="281"/>
      <c r="EK66" s="281"/>
      <c r="EL66" s="285"/>
    </row>
    <row r="67" spans="2:142" ht="19.5" hidden="1">
      <c r="C67" s="316" t="s">
        <v>497</v>
      </c>
      <c r="D67" s="317" t="s">
        <v>498</v>
      </c>
      <c r="E67" s="317" t="s">
        <v>499</v>
      </c>
      <c r="F67" s="317" t="s">
        <v>500</v>
      </c>
      <c r="G67" s="317" t="s">
        <v>501</v>
      </c>
      <c r="H67" s="317" t="s">
        <v>502</v>
      </c>
      <c r="I67" s="317" t="s">
        <v>504</v>
      </c>
      <c r="J67" s="324" t="s">
        <v>503</v>
      </c>
      <c r="K67" s="321"/>
      <c r="N67" s="8" t="str">
        <f>'【① 基本事項】'!J77</f>
        <v>▷　該当選択</v>
      </c>
      <c r="O67" s="1"/>
      <c r="Q67" s="536" t="s">
        <v>601</v>
      </c>
      <c r="R67" s="17">
        <v>0</v>
      </c>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21" t="str">
        <f>BV66&amp;"=0"</f>
        <v>CQ2-2=0</v>
      </c>
      <c r="BW67" s="18" t="str">
        <f>IF(R66=R67,"●","×")</f>
        <v>●</v>
      </c>
      <c r="BY67" s="233" t="str">
        <f t="shared" ref="BY67:BY69" si="473">$BV$35</f>
        <v>CQ0=1</v>
      </c>
      <c r="BZ67" s="19" t="str">
        <f>IF(INDEX($BV$5:$BW$354,MATCH(BY67,$BV$5:$BV$354,0),2)="●","●","×")</f>
        <v>×</v>
      </c>
      <c r="CA67" s="233" t="s">
        <v>390</v>
      </c>
      <c r="CB67" s="19" t="str">
        <f>IF(INDEX($BV$5:$BW$354,MATCH(CA67,$BV$5:$BV$354,0),2)="●","●","×")</f>
        <v>×</v>
      </c>
      <c r="CC67" s="227" t="s">
        <v>14</v>
      </c>
      <c r="CD67" s="234" t="str">
        <f>IF(INDEX($BV$5:$BW$354,MATCH(CC67,$BV$5:$BV$354,0),2)="●","●","×")</f>
        <v>●</v>
      </c>
      <c r="CE67" s="2" t="s">
        <v>15</v>
      </c>
      <c r="CF67" s="231" t="str">
        <f>IF(AND(BW67="●",BZ67="●",CB67="●",CD67="●"),"●","×")</f>
        <v>×</v>
      </c>
      <c r="CG67" s="21" t="str">
        <f t="shared" ref="CG67:CG69" si="474">IF(AND(BZ67="●",CB67="●",CD67="●"),"●","×")</f>
        <v>×</v>
      </c>
      <c r="CH67" s="2" t="str">
        <f>IF(CF67="●",$CH$2,IF(COUNTIF(CF68:CF69,"●")&gt;0,$CH$3,$CH$4))</f>
        <v>該当なし</v>
      </c>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251"/>
      <c r="EI67" s="271"/>
      <c r="EJ67" s="253"/>
      <c r="EK67" s="4"/>
      <c r="EL67" s="254"/>
    </row>
    <row r="68" spans="2:142" ht="19.5" hidden="1">
      <c r="C68" s="319" t="s">
        <v>498</v>
      </c>
      <c r="D68" s="320" t="s">
        <v>499</v>
      </c>
      <c r="E68" s="320" t="s">
        <v>500</v>
      </c>
      <c r="F68" s="320" t="s">
        <v>501</v>
      </c>
      <c r="G68" s="320" t="s">
        <v>502</v>
      </c>
      <c r="H68" s="320" t="s">
        <v>504</v>
      </c>
      <c r="I68" s="325" t="s">
        <v>503</v>
      </c>
      <c r="J68" s="317"/>
      <c r="K68" s="318"/>
      <c r="N68" s="16" t="str">
        <f>$Q68</f>
        <v>▶　A</v>
      </c>
      <c r="O68" s="14" t="s">
        <v>419</v>
      </c>
      <c r="Q68" s="375" t="s">
        <v>0</v>
      </c>
      <c r="R68" s="17">
        <v>1</v>
      </c>
      <c r="T68" s="609" t="str">
        <f t="shared" ref="T68:T69" si="475">IF(CK68="","",IF(CK68=$CF68,1,0))</f>
        <v/>
      </c>
      <c r="U68" s="609" t="str">
        <f t="shared" ref="U68:U69" si="476">IF(CL68="","",IF(CL68=$CF68,1,0))</f>
        <v/>
      </c>
      <c r="V68" s="609" t="str">
        <f t="shared" ref="V68:V69" si="477">IF(CM68="","",IF(CM68=$CF68,1,0))</f>
        <v/>
      </c>
      <c r="W68" s="609" t="str">
        <f t="shared" ref="W68:W69" si="478">IF(CN68="","",IF(CN68=$CF68,1,0))</f>
        <v/>
      </c>
      <c r="X68" s="609">
        <f t="shared" ref="X68:X69" si="479">IF(CO68="","",IF(CO68=$CF68,1,0))</f>
        <v>0</v>
      </c>
      <c r="Y68" s="609" t="str">
        <f t="shared" ref="Y68:Y69" si="480">IF(CP68="","",IF(CP68=$CF68,1,0))</f>
        <v/>
      </c>
      <c r="Z68" s="609" t="str">
        <f t="shared" ref="Z68:Z69" si="481">IF(CQ68="","",IF(CQ68=$CF68,1,0))</f>
        <v/>
      </c>
      <c r="AA68" s="609" t="str">
        <f t="shared" ref="AA68:AA69" si="482">IF(CR68="","",IF(CR68=$CF68,1,0))</f>
        <v/>
      </c>
      <c r="AB68" s="609" t="str">
        <f t="shared" ref="AB68:AB69" si="483">IF(CS68="","",IF(CS68=$CF68,1,0))</f>
        <v/>
      </c>
      <c r="AC68" s="609" t="str">
        <f t="shared" ref="AC68:AC69" si="484">IF(CT68="","",IF(CT68=$CF68,1,0))</f>
        <v/>
      </c>
      <c r="AD68" s="609" t="str">
        <f t="shared" ref="AD68:AD69" si="485">IF(CU68="","",IF(CU68=$CF68,1,0))</f>
        <v/>
      </c>
      <c r="AE68" s="609" t="str">
        <f t="shared" ref="AE68:AE69" si="486">IF(CV68="","",IF(CV68=$CF68,1,0))</f>
        <v/>
      </c>
      <c r="AF68" s="609" t="str">
        <f t="shared" ref="AF68:AF69" si="487">IF(CW68="","",IF(CW68=$CF68,1,0))</f>
        <v/>
      </c>
      <c r="AG68" s="609" t="str">
        <f t="shared" ref="AG68:AG69" si="488">IF(CX68="","",IF(CX68=$CF68,1,0))</f>
        <v/>
      </c>
      <c r="AH68" s="609" t="str">
        <f t="shared" ref="AH68:AH69" si="489">IF(CY68="","",IF(CY68=$CF68,1,0))</f>
        <v/>
      </c>
      <c r="AI68" s="609" t="str">
        <f t="shared" ref="AI68:AI69" si="490">IF(CZ68="","",IF(CZ68=$CF68,1,0))</f>
        <v/>
      </c>
      <c r="AJ68" s="609" t="str">
        <f t="shared" ref="AJ68:AJ69" si="491">IF(DA68="","",IF(DA68=$CF68,1,0))</f>
        <v/>
      </c>
      <c r="AK68" s="609" t="str">
        <f t="shared" ref="AK68:AK69" si="492">IF(DB68="","",IF(DB68=$CF68,1,0))</f>
        <v/>
      </c>
      <c r="AL68" s="609" t="str">
        <f t="shared" ref="AL68:AL69" si="493">IF(DC68="","",IF(DC68=$CF68,1,0))</f>
        <v/>
      </c>
      <c r="AM68" s="609" t="str">
        <f t="shared" ref="AM68:AM69" si="494">IF(DD68="","",IF(DD68=$CF68,1,0))</f>
        <v/>
      </c>
      <c r="AN68" s="609" t="str">
        <f t="shared" ref="AN68:AN69" si="495">IF(DE68="","",IF(DE68=$CF68,1,0))</f>
        <v/>
      </c>
      <c r="AO68" s="609" t="str">
        <f t="shared" ref="AO68:AO69" si="496">IF(DF68="","",IF(DF68=$CF68,1,0))</f>
        <v/>
      </c>
      <c r="AP68" s="609" t="str">
        <f t="shared" ref="AP68:AP69" si="497">IF(DG68="","",IF(DG68=$CF68,1,0))</f>
        <v/>
      </c>
      <c r="AQ68" s="609" t="str">
        <f t="shared" ref="AQ68:AQ69" si="498">IF(DH68="","",IF(DH68=$CF68,1,0))</f>
        <v/>
      </c>
      <c r="AR68" s="609" t="str">
        <f t="shared" ref="AR68:AR69" si="499">IF(DI68="","",IF(DI68=$CF68,1,0))</f>
        <v/>
      </c>
      <c r="AS68" s="609" t="str">
        <f t="shared" ref="AS68:AS69" si="500">IF(DJ68="","",IF(DJ68=$CF68,1,0))</f>
        <v/>
      </c>
      <c r="AT68" s="609" t="str">
        <f t="shared" ref="AT68:AT69" si="501">IF(DK68="","",IF(DK68=$CF68,1,0))</f>
        <v/>
      </c>
      <c r="AU68" s="609" t="str">
        <f t="shared" ref="AU68:AU69" si="502">IF(DL68="","",IF(DL68=$CF68,1,0))</f>
        <v/>
      </c>
      <c r="AV68" s="609" t="str">
        <f t="shared" ref="AV68:AV69" si="503">IF(DM68="","",IF(DM68=$CF68,1,0))</f>
        <v/>
      </c>
      <c r="AW68" s="609" t="str">
        <f t="shared" ref="AW68:AW69" si="504">IF(DN68="","",IF(DN68=$CF68,1,0))</f>
        <v/>
      </c>
      <c r="AX68" s="609" t="str">
        <f t="shared" ref="AX68:AX69" si="505">IF(DO68="","",IF(DO68=$CF68,1,0))</f>
        <v/>
      </c>
      <c r="AY68" s="609" t="str">
        <f t="shared" ref="AY68:AY69" si="506">IF(DP68="","",IF(DP68=$CF68,1,0))</f>
        <v/>
      </c>
      <c r="AZ68" s="609" t="str">
        <f t="shared" ref="AZ68:AZ69" si="507">IF(DQ68="","",IF(DQ68=$CF68,1,0))</f>
        <v/>
      </c>
      <c r="BA68" s="609" t="str">
        <f t="shared" ref="BA68:BA69" si="508">IF(DR68="","",IF(DR68=$CF68,1,0))</f>
        <v/>
      </c>
      <c r="BB68" s="609" t="str">
        <f t="shared" ref="BB68:BB69" si="509">IF(DS68="","",IF(DS68=$CF68,1,0))</f>
        <v/>
      </c>
      <c r="BC68" s="609" t="str">
        <f t="shared" ref="BC68:BC69" si="510">IF(DT68="","",IF(DT68=$CF68,1,0))</f>
        <v/>
      </c>
      <c r="BD68" s="609" t="str">
        <f t="shared" ref="BD68:BD69" si="511">IF(DU68="","",IF(DU68=$CF68,1,0))</f>
        <v/>
      </c>
      <c r="BE68" s="609" t="str">
        <f t="shared" ref="BE68:BE69" si="512">IF(DV68="","",IF(DV68=$CF68,1,0))</f>
        <v/>
      </c>
      <c r="BF68" s="609" t="str">
        <f t="shared" ref="BF68:BF69" si="513">IF(DW68="","",IF(DW68=$CF68,1,0))</f>
        <v/>
      </c>
      <c r="BG68" s="609" t="str">
        <f t="shared" ref="BG68:BG69" si="514">IF(DX68="","",IF(DX68=$CF68,1,0))</f>
        <v/>
      </c>
      <c r="BH68" s="609" t="str">
        <f t="shared" ref="BH68:BH69" si="515">IF(DY68="","",IF(DY68=$CF68,1,0))</f>
        <v/>
      </c>
      <c r="BI68" s="609" t="str">
        <f t="shared" ref="BI68:BI69" si="516">IF(DZ68="","",IF(DZ68=$CF68,1,0))</f>
        <v/>
      </c>
      <c r="BJ68" s="609" t="str">
        <f t="shared" ref="BJ68:BJ69" si="517">IF(EA68="","",IF(EA68=$CF68,1,0))</f>
        <v/>
      </c>
      <c r="BK68" s="609" t="str">
        <f t="shared" ref="BK68:BK69" si="518">IF(EB68="","",IF(EB68=$CF68,1,0))</f>
        <v/>
      </c>
      <c r="BL68" s="609" t="str">
        <f t="shared" ref="BL68:BL69" si="519">IF(EC68="","",IF(EC68=$CF68,1,0))</f>
        <v/>
      </c>
      <c r="BM68" s="609" t="str">
        <f t="shared" ref="BM68:BM69" si="520">IF(ED68="","",IF(ED68=$CF68,1,0))</f>
        <v/>
      </c>
      <c r="BN68" s="609" t="str">
        <f t="shared" ref="BN68:BN69" si="521">IF(EE68="","",IF(EE68=$CF68,1,0))</f>
        <v/>
      </c>
      <c r="BO68" s="609" t="str">
        <f t="shared" ref="BO68:BO69" si="522">IF(EF68="","",IF(EF68=$CF68,1,0))</f>
        <v/>
      </c>
      <c r="BP68" s="609" t="str">
        <f t="shared" ref="BP68:BP69" si="523">IF(EG68="","",IF(EG68=$CF68,1,0))</f>
        <v/>
      </c>
      <c r="BQ68" s="609" t="str">
        <f t="shared" ref="BQ68:BQ69" si="524">IF(EH68="","",IF(EH68=$CF68,1,0))</f>
        <v/>
      </c>
      <c r="BR68" s="609">
        <f t="shared" ref="BR68:BR69" si="525">IF(EI68="","",IF(EI68=$CF68,1,0))</f>
        <v>0</v>
      </c>
      <c r="BS68" s="609" t="str">
        <f t="shared" ref="BS68:BS69" si="526">IF(EJ68="","",IF(EJ68=$CF68,1,0))</f>
        <v/>
      </c>
      <c r="BT68" s="609" t="str">
        <f t="shared" ref="BT68:BT69" si="527">IF(EK68="","",IF(EK68=$CF68,1,0))</f>
        <v/>
      </c>
      <c r="BU68" s="609">
        <f t="shared" ref="BU68:BU69" si="528">IF(EL68="","",IF(EL68=$CF68,1,0))</f>
        <v>0</v>
      </c>
      <c r="BV68" s="21" t="str">
        <f>BV66&amp;"=1"</f>
        <v>CQ2-2=1</v>
      </c>
      <c r="BW68" s="18" t="str">
        <f>IF(R66=R68,"●","×")</f>
        <v>×</v>
      </c>
      <c r="BX68" s="7" t="s">
        <v>15</v>
      </c>
      <c r="BY68" s="233" t="str">
        <f t="shared" si="473"/>
        <v>CQ0=1</v>
      </c>
      <c r="BZ68" s="19" t="str">
        <f>IF(INDEX($BV$5:$BW$354,MATCH(BY68,$BV$5:$BV$354,0),2)="●","●","×")</f>
        <v>×</v>
      </c>
      <c r="CA68" s="233" t="s">
        <v>390</v>
      </c>
      <c r="CB68" s="19" t="str">
        <f>IF(INDEX($BV$5:$BW$354,MATCH(CA68,$BV$5:$BV$354,0),2)="●","●","×")</f>
        <v>×</v>
      </c>
      <c r="CC68" s="227" t="s">
        <v>14</v>
      </c>
      <c r="CD68" s="234" t="str">
        <f>IF(INDEX($BV$5:$BW$354,MATCH(CC68,$BV$5:$BV$354,0),2)="●","●","×")</f>
        <v>●</v>
      </c>
      <c r="CE68" s="2" t="s">
        <v>15</v>
      </c>
      <c r="CF68" s="232" t="str">
        <f>IF(AND(BW68="●",BZ68="●",CB68="●",CD68="●"),"●","×")</f>
        <v>×</v>
      </c>
      <c r="CG68" s="21" t="str">
        <f t="shared" si="474"/>
        <v>×</v>
      </c>
      <c r="CH68" s="2"/>
      <c r="CK68" s="3"/>
      <c r="CL68" s="3"/>
      <c r="CM68" s="3"/>
      <c r="CN68" s="3"/>
      <c r="CO68" s="3" t="s">
        <v>13</v>
      </c>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252"/>
      <c r="EI68" s="270" t="s">
        <v>14</v>
      </c>
      <c r="EJ68" s="255"/>
      <c r="EK68" s="3"/>
      <c r="EL68" s="256" t="s">
        <v>13</v>
      </c>
    </row>
    <row r="69" spans="2:142" ht="19.5" hidden="1">
      <c r="C69" s="322" t="s">
        <v>499</v>
      </c>
      <c r="D69" s="317" t="s">
        <v>500</v>
      </c>
      <c r="E69" s="317" t="s">
        <v>501</v>
      </c>
      <c r="F69" s="317" t="s">
        <v>502</v>
      </c>
      <c r="G69" s="317" t="s">
        <v>504</v>
      </c>
      <c r="H69" s="324" t="s">
        <v>503</v>
      </c>
      <c r="I69" s="320"/>
      <c r="J69" s="320"/>
      <c r="K69" s="321"/>
      <c r="N69" s="16" t="str">
        <f>$Q69</f>
        <v>▶　B</v>
      </c>
      <c r="O69" s="14" t="s">
        <v>420</v>
      </c>
      <c r="Q69" s="375" t="s">
        <v>1</v>
      </c>
      <c r="R69" s="17">
        <v>2</v>
      </c>
      <c r="T69" s="609" t="str">
        <f t="shared" si="475"/>
        <v/>
      </c>
      <c r="U69" s="609" t="str">
        <f t="shared" si="476"/>
        <v/>
      </c>
      <c r="V69" s="609" t="str">
        <f t="shared" si="477"/>
        <v/>
      </c>
      <c r="W69" s="609" t="str">
        <f t="shared" si="478"/>
        <v/>
      </c>
      <c r="X69" s="609" t="str">
        <f t="shared" si="479"/>
        <v/>
      </c>
      <c r="Y69" s="609" t="str">
        <f t="shared" si="480"/>
        <v/>
      </c>
      <c r="Z69" s="609" t="str">
        <f t="shared" si="481"/>
        <v/>
      </c>
      <c r="AA69" s="609" t="str">
        <f t="shared" si="482"/>
        <v/>
      </c>
      <c r="AB69" s="609" t="str">
        <f t="shared" si="483"/>
        <v/>
      </c>
      <c r="AC69" s="609" t="str">
        <f t="shared" si="484"/>
        <v/>
      </c>
      <c r="AD69" s="609" t="str">
        <f t="shared" si="485"/>
        <v/>
      </c>
      <c r="AE69" s="609" t="str">
        <f t="shared" si="486"/>
        <v/>
      </c>
      <c r="AF69" s="609" t="str">
        <f t="shared" si="487"/>
        <v/>
      </c>
      <c r="AG69" s="609" t="str">
        <f t="shared" si="488"/>
        <v/>
      </c>
      <c r="AH69" s="609" t="str">
        <f t="shared" si="489"/>
        <v/>
      </c>
      <c r="AI69" s="609" t="str">
        <f t="shared" si="490"/>
        <v/>
      </c>
      <c r="AJ69" s="609" t="str">
        <f t="shared" si="491"/>
        <v/>
      </c>
      <c r="AK69" s="609" t="str">
        <f t="shared" si="492"/>
        <v/>
      </c>
      <c r="AL69" s="609" t="str">
        <f t="shared" si="493"/>
        <v/>
      </c>
      <c r="AM69" s="609" t="str">
        <f t="shared" si="494"/>
        <v/>
      </c>
      <c r="AN69" s="609" t="str">
        <f t="shared" si="495"/>
        <v/>
      </c>
      <c r="AO69" s="609" t="str">
        <f t="shared" si="496"/>
        <v/>
      </c>
      <c r="AP69" s="609" t="str">
        <f t="shared" si="497"/>
        <v/>
      </c>
      <c r="AQ69" s="609" t="str">
        <f t="shared" si="498"/>
        <v/>
      </c>
      <c r="AR69" s="609" t="str">
        <f t="shared" si="499"/>
        <v/>
      </c>
      <c r="AS69" s="609" t="str">
        <f t="shared" si="500"/>
        <v/>
      </c>
      <c r="AT69" s="609" t="str">
        <f t="shared" si="501"/>
        <v/>
      </c>
      <c r="AU69" s="609" t="str">
        <f t="shared" si="502"/>
        <v/>
      </c>
      <c r="AV69" s="609" t="str">
        <f t="shared" si="503"/>
        <v/>
      </c>
      <c r="AW69" s="609" t="str">
        <f t="shared" si="504"/>
        <v/>
      </c>
      <c r="AX69" s="609" t="str">
        <f t="shared" si="505"/>
        <v/>
      </c>
      <c r="AY69" s="609" t="str">
        <f t="shared" si="506"/>
        <v/>
      </c>
      <c r="AZ69" s="609" t="str">
        <f t="shared" si="507"/>
        <v/>
      </c>
      <c r="BA69" s="609" t="str">
        <f t="shared" si="508"/>
        <v/>
      </c>
      <c r="BB69" s="609" t="str">
        <f t="shared" si="509"/>
        <v/>
      </c>
      <c r="BC69" s="609" t="str">
        <f t="shared" si="510"/>
        <v/>
      </c>
      <c r="BD69" s="609" t="str">
        <f t="shared" si="511"/>
        <v/>
      </c>
      <c r="BE69" s="609" t="str">
        <f t="shared" si="512"/>
        <v/>
      </c>
      <c r="BF69" s="609" t="str">
        <f t="shared" si="513"/>
        <v/>
      </c>
      <c r="BG69" s="609" t="str">
        <f t="shared" si="514"/>
        <v/>
      </c>
      <c r="BH69" s="609" t="str">
        <f t="shared" si="515"/>
        <v/>
      </c>
      <c r="BI69" s="609" t="str">
        <f t="shared" si="516"/>
        <v/>
      </c>
      <c r="BJ69" s="609" t="str">
        <f t="shared" si="517"/>
        <v/>
      </c>
      <c r="BK69" s="609" t="str">
        <f t="shared" si="518"/>
        <v/>
      </c>
      <c r="BL69" s="609" t="str">
        <f t="shared" si="519"/>
        <v/>
      </c>
      <c r="BM69" s="609" t="str">
        <f t="shared" si="520"/>
        <v/>
      </c>
      <c r="BN69" s="609" t="str">
        <f t="shared" si="521"/>
        <v/>
      </c>
      <c r="BO69" s="609" t="str">
        <f t="shared" si="522"/>
        <v/>
      </c>
      <c r="BP69" s="609" t="str">
        <f t="shared" si="523"/>
        <v/>
      </c>
      <c r="BQ69" s="609" t="str">
        <f t="shared" si="524"/>
        <v/>
      </c>
      <c r="BR69" s="609">
        <f t="shared" si="525"/>
        <v>0</v>
      </c>
      <c r="BS69" s="609" t="str">
        <f t="shared" si="526"/>
        <v/>
      </c>
      <c r="BT69" s="609" t="str">
        <f t="shared" si="527"/>
        <v/>
      </c>
      <c r="BU69" s="609" t="str">
        <f t="shared" si="528"/>
        <v/>
      </c>
      <c r="BV69" s="21" t="str">
        <f>BV66&amp;"=2"</f>
        <v>CQ2-2=2</v>
      </c>
      <c r="BW69" s="18" t="str">
        <f>IF(R66=R69,"●","×")</f>
        <v>×</v>
      </c>
      <c r="BX69" s="7" t="s">
        <v>15</v>
      </c>
      <c r="BY69" s="233" t="str">
        <f t="shared" si="473"/>
        <v>CQ0=1</v>
      </c>
      <c r="BZ69" s="19" t="str">
        <f>IF(INDEX($BV$5:$BW$354,MATCH(BY69,$BV$5:$BV$354,0),2)="●","●","×")</f>
        <v>×</v>
      </c>
      <c r="CA69" s="233" t="s">
        <v>390</v>
      </c>
      <c r="CB69" s="19" t="str">
        <f>IF(INDEX($BV$5:$BW$354,MATCH(CA69,$BV$5:$BV$354,0),2)="●","●","×")</f>
        <v>×</v>
      </c>
      <c r="CC69" s="227" t="s">
        <v>14</v>
      </c>
      <c r="CD69" s="234" t="str">
        <f>IF(INDEX($BV$5:$BW$354,MATCH(CC69,$BV$5:$BV$354,0),2)="●","●","×")</f>
        <v>●</v>
      </c>
      <c r="CE69" s="2" t="s">
        <v>15</v>
      </c>
      <c r="CF69" s="232" t="str">
        <f>IF(AND(BW69="●",BZ69="●",CB69="●",CD69="●"),"●","×")</f>
        <v>×</v>
      </c>
      <c r="CG69" s="21" t="str">
        <f t="shared" si="474"/>
        <v>×</v>
      </c>
      <c r="CH69" s="2"/>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252"/>
      <c r="EI69" s="270" t="s">
        <v>14</v>
      </c>
      <c r="EJ69" s="255"/>
      <c r="EK69" s="3"/>
      <c r="EL69" s="256"/>
    </row>
    <row r="70" spans="2:142" ht="20.25" hidden="1" thickBot="1">
      <c r="C70" s="319" t="s">
        <v>500</v>
      </c>
      <c r="D70" s="320" t="s">
        <v>501</v>
      </c>
      <c r="E70" s="320" t="s">
        <v>502</v>
      </c>
      <c r="F70" s="320" t="s">
        <v>504</v>
      </c>
      <c r="G70" s="325" t="s">
        <v>503</v>
      </c>
      <c r="H70" s="317"/>
      <c r="I70" s="317"/>
      <c r="J70" s="317"/>
      <c r="K70" s="318"/>
      <c r="O70" s="343" t="str">
        <f>IF(R66=0,N66&amp;" "&amp;$O$4,"")</f>
        <v>CQ2-2 を回答ください</v>
      </c>
      <c r="P70" s="336" t="str">
        <f>IF(P66=$CH$2,"●","×")</f>
        <v>×</v>
      </c>
      <c r="Q70" s="375"/>
      <c r="R70" s="2"/>
      <c r="BV70" s="2"/>
      <c r="BW70" s="19"/>
      <c r="BY70" s="235"/>
      <c r="BZ70" s="228"/>
      <c r="CA70" s="235"/>
      <c r="CB70" s="228"/>
      <c r="CC70" s="225"/>
      <c r="CD70" s="236"/>
      <c r="CF70" s="12"/>
      <c r="CG70" s="12"/>
      <c r="CH70" s="2"/>
      <c r="EI70" s="272"/>
      <c r="EJ70" s="2"/>
      <c r="EK70" s="2"/>
      <c r="EL70" s="280"/>
    </row>
    <row r="71" spans="2:142" ht="20.25" hidden="1" thickBot="1">
      <c r="C71" s="316" t="s">
        <v>501</v>
      </c>
      <c r="D71" s="317" t="s">
        <v>502</v>
      </c>
      <c r="E71" s="317" t="s">
        <v>504</v>
      </c>
      <c r="F71" s="324" t="s">
        <v>503</v>
      </c>
      <c r="G71" s="320"/>
      <c r="H71" s="320"/>
      <c r="I71" s="320"/>
      <c r="J71" s="320"/>
      <c r="K71" s="321"/>
      <c r="L71" t="str">
        <f>IF(S71=1,"▶","")</f>
        <v/>
      </c>
      <c r="N71" s="12" t="str">
        <f>$Q71</f>
        <v>CQ2-3</v>
      </c>
      <c r="O71" s="14" t="s">
        <v>64</v>
      </c>
      <c r="P71" s="2" t="str">
        <f>CH72</f>
        <v>該当なし</v>
      </c>
      <c r="Q71" s="375" t="s">
        <v>313</v>
      </c>
      <c r="R71" s="606">
        <f>IF(N72=Q72,R72,IF(N72=Q73,R73,IF(N72=Q74,R74,"-")))</f>
        <v>0</v>
      </c>
      <c r="S71" s="691">
        <f>IF(R71=0,0,1)</f>
        <v>0</v>
      </c>
      <c r="BV71" s="21" t="str">
        <f>Q71</f>
        <v>CQ2-3</v>
      </c>
      <c r="BW71" s="20" t="str">
        <f>IF(CG72="●","表示",IF(AND($Q$3="非表示",CG72="×"),"非表示",IF($Q$3="表示","表示")))</f>
        <v>非表示</v>
      </c>
      <c r="BY71" s="237"/>
      <c r="BZ71" s="228"/>
      <c r="CA71" s="237"/>
      <c r="CB71" s="228"/>
      <c r="CC71" s="225"/>
      <c r="CD71" s="238"/>
      <c r="CF71" s="12"/>
      <c r="CG71" s="12"/>
      <c r="CH71" s="2"/>
      <c r="CK71" s="281"/>
      <c r="CL71" s="281"/>
      <c r="CM71" s="281"/>
      <c r="CN71" s="281"/>
      <c r="CO71" s="281"/>
      <c r="CP71" s="281"/>
      <c r="CQ71" s="281"/>
      <c r="CR71" s="281"/>
      <c r="CS71" s="281"/>
      <c r="CT71" s="281"/>
      <c r="CU71" s="281"/>
      <c r="CV71" s="281"/>
      <c r="CW71" s="281"/>
      <c r="CX71" s="281"/>
      <c r="CY71" s="281"/>
      <c r="CZ71" s="281"/>
      <c r="DA71" s="281"/>
      <c r="DB71" s="281"/>
      <c r="DC71" s="281"/>
      <c r="DD71" s="281"/>
      <c r="DE71" s="281"/>
      <c r="DF71" s="281"/>
      <c r="DG71" s="281"/>
      <c r="DH71" s="281"/>
      <c r="DI71" s="281"/>
      <c r="DJ71" s="281"/>
      <c r="DK71" s="281"/>
      <c r="DL71" s="281"/>
      <c r="DM71" s="281"/>
      <c r="DN71" s="281"/>
      <c r="DO71" s="281"/>
      <c r="DP71" s="281"/>
      <c r="DQ71" s="281"/>
      <c r="DR71" s="281"/>
      <c r="DS71" s="281"/>
      <c r="DT71" s="281"/>
      <c r="DU71" s="281"/>
      <c r="DV71" s="281"/>
      <c r="DW71" s="281"/>
      <c r="DX71" s="281"/>
      <c r="DY71" s="281"/>
      <c r="DZ71" s="281"/>
      <c r="EA71" s="281"/>
      <c r="EB71" s="281"/>
      <c r="EC71" s="281"/>
      <c r="ED71" s="281"/>
      <c r="EE71" s="281"/>
      <c r="EF71" s="281"/>
      <c r="EG71" s="281"/>
      <c r="EH71" s="281"/>
      <c r="EI71" s="283"/>
      <c r="EJ71" s="281"/>
      <c r="EK71" s="281"/>
      <c r="EL71" s="285"/>
    </row>
    <row r="72" spans="2:142" ht="19.5" hidden="1">
      <c r="C72" s="319" t="s">
        <v>502</v>
      </c>
      <c r="D72" s="320" t="s">
        <v>504</v>
      </c>
      <c r="E72" s="325" t="s">
        <v>503</v>
      </c>
      <c r="F72" s="317"/>
      <c r="G72" s="317"/>
      <c r="H72" s="317"/>
      <c r="I72" s="317"/>
      <c r="J72" s="317"/>
      <c r="K72" s="318"/>
      <c r="N72" s="8" t="str">
        <f>'【① 基本事項】'!J82</f>
        <v>▷　該当選択</v>
      </c>
      <c r="O72" s="1"/>
      <c r="Q72" s="536" t="s">
        <v>601</v>
      </c>
      <c r="R72" s="17">
        <v>0</v>
      </c>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21" t="str">
        <f>BV71&amp;"=0"</f>
        <v>CQ2-3=0</v>
      </c>
      <c r="BW72" s="18" t="str">
        <f>IF(R71=R72,"●","×")</f>
        <v>●</v>
      </c>
      <c r="BY72" s="233" t="str">
        <f t="shared" ref="BY72:BY74" si="529">$BV$35</f>
        <v>CQ0=1</v>
      </c>
      <c r="BZ72" s="19" t="str">
        <f>IF(INDEX($BV$5:$BW$354,MATCH(BY72,$BV$5:$BV$354,0),2)="●","●","×")</f>
        <v>×</v>
      </c>
      <c r="CA72" s="233" t="s">
        <v>390</v>
      </c>
      <c r="CB72" s="19" t="str">
        <f>IF(INDEX($BV$5:$BW$354,MATCH(CA72,$BV$5:$BV$354,0),2)="●","●","×")</f>
        <v>×</v>
      </c>
      <c r="CC72" s="227" t="s">
        <v>14</v>
      </c>
      <c r="CD72" s="234" t="str">
        <f>IF(INDEX($BV$5:$BW$354,MATCH(CC72,$BV$5:$BV$354,0),2)="●","●","×")</f>
        <v>●</v>
      </c>
      <c r="CE72" s="2" t="s">
        <v>15</v>
      </c>
      <c r="CF72" s="231" t="str">
        <f>IF(AND(BW72="●",BZ72="●",CB72="●",CD72="●"),"●","×")</f>
        <v>×</v>
      </c>
      <c r="CG72" s="21" t="str">
        <f t="shared" ref="CG72:CG74" si="530">IF(AND(BZ72="●",CB72="●",CD72="●"),"●","×")</f>
        <v>×</v>
      </c>
      <c r="CH72" s="2" t="str">
        <f>IF(CF72="●",$CH$2,IF(COUNTIF(CF73:CF74,"●")&gt;0,$CH$3,$CH$4))</f>
        <v>該当なし</v>
      </c>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251"/>
      <c r="EI72" s="271"/>
      <c r="EJ72" s="253"/>
      <c r="EK72" s="4"/>
      <c r="EL72" s="254"/>
    </row>
    <row r="73" spans="2:142" ht="19.5" hidden="1">
      <c r="C73" s="316" t="s">
        <v>504</v>
      </c>
      <c r="D73" s="324" t="s">
        <v>503</v>
      </c>
      <c r="E73" s="320"/>
      <c r="F73" s="320"/>
      <c r="G73" s="320"/>
      <c r="H73" s="320"/>
      <c r="I73" s="320"/>
      <c r="J73" s="320"/>
      <c r="K73" s="321"/>
      <c r="N73" s="16" t="str">
        <f>$Q73</f>
        <v>▶　A</v>
      </c>
      <c r="O73" s="14" t="s">
        <v>419</v>
      </c>
      <c r="Q73" s="375" t="s">
        <v>0</v>
      </c>
      <c r="R73" s="17">
        <v>1</v>
      </c>
      <c r="T73" s="609" t="str">
        <f t="shared" ref="T73:T74" si="531">IF(CK73="","",IF(CK73=$CF73,1,0))</f>
        <v/>
      </c>
      <c r="U73" s="609" t="str">
        <f t="shared" ref="U73:U74" si="532">IF(CL73="","",IF(CL73=$CF73,1,0))</f>
        <v/>
      </c>
      <c r="V73" s="609" t="str">
        <f t="shared" ref="V73:V74" si="533">IF(CM73="","",IF(CM73=$CF73,1,0))</f>
        <v/>
      </c>
      <c r="W73" s="609" t="str">
        <f t="shared" ref="W73:W74" si="534">IF(CN73="","",IF(CN73=$CF73,1,0))</f>
        <v/>
      </c>
      <c r="X73" s="609">
        <f t="shared" ref="X73:X74" si="535">IF(CO73="","",IF(CO73=$CF73,1,0))</f>
        <v>0</v>
      </c>
      <c r="Y73" s="609">
        <f t="shared" ref="Y73:Y74" si="536">IF(CP73="","",IF(CP73=$CF73,1,0))</f>
        <v>0</v>
      </c>
      <c r="Z73" s="609" t="str">
        <f t="shared" ref="Z73:Z74" si="537">IF(CQ73="","",IF(CQ73=$CF73,1,0))</f>
        <v/>
      </c>
      <c r="AA73" s="609" t="str">
        <f t="shared" ref="AA73:AA74" si="538">IF(CR73="","",IF(CR73=$CF73,1,0))</f>
        <v/>
      </c>
      <c r="AB73" s="609" t="str">
        <f t="shared" ref="AB73:AB74" si="539">IF(CS73="","",IF(CS73=$CF73,1,0))</f>
        <v/>
      </c>
      <c r="AC73" s="609" t="str">
        <f t="shared" ref="AC73:AC74" si="540">IF(CT73="","",IF(CT73=$CF73,1,0))</f>
        <v/>
      </c>
      <c r="AD73" s="609" t="str">
        <f t="shared" ref="AD73:AD74" si="541">IF(CU73="","",IF(CU73=$CF73,1,0))</f>
        <v/>
      </c>
      <c r="AE73" s="609" t="str">
        <f t="shared" ref="AE73:AE74" si="542">IF(CV73="","",IF(CV73=$CF73,1,0))</f>
        <v/>
      </c>
      <c r="AF73" s="609" t="str">
        <f t="shared" ref="AF73:AF74" si="543">IF(CW73="","",IF(CW73=$CF73,1,0))</f>
        <v/>
      </c>
      <c r="AG73" s="609" t="str">
        <f t="shared" ref="AG73:AG74" si="544">IF(CX73="","",IF(CX73=$CF73,1,0))</f>
        <v/>
      </c>
      <c r="AH73" s="609" t="str">
        <f t="shared" ref="AH73:AH74" si="545">IF(CY73="","",IF(CY73=$CF73,1,0))</f>
        <v/>
      </c>
      <c r="AI73" s="609" t="str">
        <f t="shared" ref="AI73:AI74" si="546">IF(CZ73="","",IF(CZ73=$CF73,1,0))</f>
        <v/>
      </c>
      <c r="AJ73" s="609" t="str">
        <f t="shared" ref="AJ73:AJ74" si="547">IF(DA73="","",IF(DA73=$CF73,1,0))</f>
        <v/>
      </c>
      <c r="AK73" s="609" t="str">
        <f t="shared" ref="AK73:AK74" si="548">IF(DB73="","",IF(DB73=$CF73,1,0))</f>
        <v/>
      </c>
      <c r="AL73" s="609" t="str">
        <f t="shared" ref="AL73:AL74" si="549">IF(DC73="","",IF(DC73=$CF73,1,0))</f>
        <v/>
      </c>
      <c r="AM73" s="609" t="str">
        <f t="shared" ref="AM73:AM74" si="550">IF(DD73="","",IF(DD73=$CF73,1,0))</f>
        <v/>
      </c>
      <c r="AN73" s="609" t="str">
        <f t="shared" ref="AN73:AN74" si="551">IF(DE73="","",IF(DE73=$CF73,1,0))</f>
        <v/>
      </c>
      <c r="AO73" s="609" t="str">
        <f t="shared" ref="AO73:AO74" si="552">IF(DF73="","",IF(DF73=$CF73,1,0))</f>
        <v/>
      </c>
      <c r="AP73" s="609" t="str">
        <f t="shared" ref="AP73:AP74" si="553">IF(DG73="","",IF(DG73=$CF73,1,0))</f>
        <v/>
      </c>
      <c r="AQ73" s="609" t="str">
        <f t="shared" ref="AQ73:AQ74" si="554">IF(DH73="","",IF(DH73=$CF73,1,0))</f>
        <v/>
      </c>
      <c r="AR73" s="609" t="str">
        <f t="shared" ref="AR73:AR74" si="555">IF(DI73="","",IF(DI73=$CF73,1,0))</f>
        <v/>
      </c>
      <c r="AS73" s="609" t="str">
        <f t="shared" ref="AS73:AS74" si="556">IF(DJ73="","",IF(DJ73=$CF73,1,0))</f>
        <v/>
      </c>
      <c r="AT73" s="609" t="str">
        <f t="shared" ref="AT73:AT74" si="557">IF(DK73="","",IF(DK73=$CF73,1,0))</f>
        <v/>
      </c>
      <c r="AU73" s="609" t="str">
        <f t="shared" ref="AU73:AU74" si="558">IF(DL73="","",IF(DL73=$CF73,1,0))</f>
        <v/>
      </c>
      <c r="AV73" s="609" t="str">
        <f t="shared" ref="AV73:AV74" si="559">IF(DM73="","",IF(DM73=$CF73,1,0))</f>
        <v/>
      </c>
      <c r="AW73" s="609" t="str">
        <f t="shared" ref="AW73:AW74" si="560">IF(DN73="","",IF(DN73=$CF73,1,0))</f>
        <v/>
      </c>
      <c r="AX73" s="609" t="str">
        <f t="shared" ref="AX73:AX74" si="561">IF(DO73="","",IF(DO73=$CF73,1,0))</f>
        <v/>
      </c>
      <c r="AY73" s="609" t="str">
        <f t="shared" ref="AY73:AY74" si="562">IF(DP73="","",IF(DP73=$CF73,1,0))</f>
        <v/>
      </c>
      <c r="AZ73" s="609" t="str">
        <f t="shared" ref="AZ73:AZ74" si="563">IF(DQ73="","",IF(DQ73=$CF73,1,0))</f>
        <v/>
      </c>
      <c r="BA73" s="609" t="str">
        <f t="shared" ref="BA73:BA74" si="564">IF(DR73="","",IF(DR73=$CF73,1,0))</f>
        <v/>
      </c>
      <c r="BB73" s="609" t="str">
        <f t="shared" ref="BB73:BB74" si="565">IF(DS73="","",IF(DS73=$CF73,1,0))</f>
        <v/>
      </c>
      <c r="BC73" s="609" t="str">
        <f t="shared" ref="BC73:BC74" si="566">IF(DT73="","",IF(DT73=$CF73,1,0))</f>
        <v/>
      </c>
      <c r="BD73" s="609" t="str">
        <f t="shared" ref="BD73:BD74" si="567">IF(DU73="","",IF(DU73=$CF73,1,0))</f>
        <v/>
      </c>
      <c r="BE73" s="609" t="str">
        <f t="shared" ref="BE73:BE74" si="568">IF(DV73="","",IF(DV73=$CF73,1,0))</f>
        <v/>
      </c>
      <c r="BF73" s="609" t="str">
        <f t="shared" ref="BF73:BF74" si="569">IF(DW73="","",IF(DW73=$CF73,1,0))</f>
        <v/>
      </c>
      <c r="BG73" s="609" t="str">
        <f t="shared" ref="BG73:BG74" si="570">IF(DX73="","",IF(DX73=$CF73,1,0))</f>
        <v/>
      </c>
      <c r="BH73" s="609" t="str">
        <f t="shared" ref="BH73:BH74" si="571">IF(DY73="","",IF(DY73=$CF73,1,0))</f>
        <v/>
      </c>
      <c r="BI73" s="609" t="str">
        <f t="shared" ref="BI73:BI74" si="572">IF(DZ73="","",IF(DZ73=$CF73,1,0))</f>
        <v/>
      </c>
      <c r="BJ73" s="609" t="str">
        <f t="shared" ref="BJ73:BJ74" si="573">IF(EA73="","",IF(EA73=$CF73,1,0))</f>
        <v/>
      </c>
      <c r="BK73" s="609" t="str">
        <f t="shared" ref="BK73:BK74" si="574">IF(EB73="","",IF(EB73=$CF73,1,0))</f>
        <v/>
      </c>
      <c r="BL73" s="609" t="str">
        <f t="shared" ref="BL73:BL74" si="575">IF(EC73="","",IF(EC73=$CF73,1,0))</f>
        <v/>
      </c>
      <c r="BM73" s="609" t="str">
        <f t="shared" ref="BM73:BM74" si="576">IF(ED73="","",IF(ED73=$CF73,1,0))</f>
        <v/>
      </c>
      <c r="BN73" s="609" t="str">
        <f t="shared" ref="BN73:BN74" si="577">IF(EE73="","",IF(EE73=$CF73,1,0))</f>
        <v/>
      </c>
      <c r="BO73" s="609" t="str">
        <f t="shared" ref="BO73:BO74" si="578">IF(EF73="","",IF(EF73=$CF73,1,0))</f>
        <v/>
      </c>
      <c r="BP73" s="609" t="str">
        <f t="shared" ref="BP73:BP74" si="579">IF(EG73="","",IF(EG73=$CF73,1,0))</f>
        <v/>
      </c>
      <c r="BQ73" s="609" t="str">
        <f t="shared" ref="BQ73:BQ74" si="580">IF(EH73="","",IF(EH73=$CF73,1,0))</f>
        <v/>
      </c>
      <c r="BR73" s="609">
        <f t="shared" ref="BR73:BR74" si="581">IF(EI73="","",IF(EI73=$CF73,1,0))</f>
        <v>0</v>
      </c>
      <c r="BS73" s="609" t="str">
        <f t="shared" ref="BS73:BS74" si="582">IF(EJ73="","",IF(EJ73=$CF73,1,0))</f>
        <v/>
      </c>
      <c r="BT73" s="609" t="str">
        <f t="shared" ref="BT73:BT74" si="583">IF(EK73="","",IF(EK73=$CF73,1,0))</f>
        <v/>
      </c>
      <c r="BU73" s="609">
        <f t="shared" ref="BU73:BU74" si="584">IF(EL73="","",IF(EL73=$CF73,1,0))</f>
        <v>0</v>
      </c>
      <c r="BV73" s="21" t="str">
        <f>BV71&amp;"=1"</f>
        <v>CQ2-3=1</v>
      </c>
      <c r="BW73" s="18" t="str">
        <f>IF(R71=R73,"●","×")</f>
        <v>×</v>
      </c>
      <c r="BX73" s="7" t="s">
        <v>15</v>
      </c>
      <c r="BY73" s="233" t="str">
        <f t="shared" si="529"/>
        <v>CQ0=1</v>
      </c>
      <c r="BZ73" s="19" t="str">
        <f>IF(INDEX($BV$5:$BW$354,MATCH(BY73,$BV$5:$BV$354,0),2)="●","●","×")</f>
        <v>×</v>
      </c>
      <c r="CA73" s="233" t="s">
        <v>390</v>
      </c>
      <c r="CB73" s="19" t="str">
        <f>IF(INDEX($BV$5:$BW$354,MATCH(CA73,$BV$5:$BV$354,0),2)="●","●","×")</f>
        <v>×</v>
      </c>
      <c r="CC73" s="227" t="s">
        <v>14</v>
      </c>
      <c r="CD73" s="234" t="str">
        <f>IF(INDEX($BV$5:$BW$354,MATCH(CC73,$BV$5:$BV$354,0),2)="●","●","×")</f>
        <v>●</v>
      </c>
      <c r="CE73" s="2" t="s">
        <v>15</v>
      </c>
      <c r="CF73" s="232" t="str">
        <f>IF(AND(BW73="●",BZ73="●",CB73="●",CD73="●"),"●","×")</f>
        <v>×</v>
      </c>
      <c r="CG73" s="21" t="str">
        <f t="shared" si="530"/>
        <v>×</v>
      </c>
      <c r="CH73" s="2"/>
      <c r="CK73" s="3"/>
      <c r="CL73" s="3"/>
      <c r="CM73" s="3"/>
      <c r="CN73" s="3"/>
      <c r="CO73" s="3" t="s">
        <v>13</v>
      </c>
      <c r="CP73" s="3" t="s">
        <v>13</v>
      </c>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252"/>
      <c r="EI73" s="270" t="s">
        <v>14</v>
      </c>
      <c r="EJ73" s="255"/>
      <c r="EK73" s="3"/>
      <c r="EL73" s="256" t="s">
        <v>13</v>
      </c>
    </row>
    <row r="74" spans="2:142" ht="19.5" hidden="1">
      <c r="C74" s="323" t="s">
        <v>503</v>
      </c>
      <c r="N74" s="16" t="str">
        <f>$Q74</f>
        <v>▶　B</v>
      </c>
      <c r="O74" s="14" t="s">
        <v>420</v>
      </c>
      <c r="Q74" s="375" t="s">
        <v>1</v>
      </c>
      <c r="R74" s="17">
        <v>2</v>
      </c>
      <c r="T74" s="609" t="str">
        <f t="shared" si="531"/>
        <v/>
      </c>
      <c r="U74" s="609" t="str">
        <f t="shared" si="532"/>
        <v/>
      </c>
      <c r="V74" s="609" t="str">
        <f t="shared" si="533"/>
        <v/>
      </c>
      <c r="W74" s="609" t="str">
        <f t="shared" si="534"/>
        <v/>
      </c>
      <c r="X74" s="609" t="str">
        <f t="shared" si="535"/>
        <v/>
      </c>
      <c r="Y74" s="609" t="str">
        <f t="shared" si="536"/>
        <v/>
      </c>
      <c r="Z74" s="609" t="str">
        <f t="shared" si="537"/>
        <v/>
      </c>
      <c r="AA74" s="609" t="str">
        <f t="shared" si="538"/>
        <v/>
      </c>
      <c r="AB74" s="609" t="str">
        <f t="shared" si="539"/>
        <v/>
      </c>
      <c r="AC74" s="609" t="str">
        <f t="shared" si="540"/>
        <v/>
      </c>
      <c r="AD74" s="609" t="str">
        <f t="shared" si="541"/>
        <v/>
      </c>
      <c r="AE74" s="609" t="str">
        <f t="shared" si="542"/>
        <v/>
      </c>
      <c r="AF74" s="609" t="str">
        <f t="shared" si="543"/>
        <v/>
      </c>
      <c r="AG74" s="609" t="str">
        <f t="shared" si="544"/>
        <v/>
      </c>
      <c r="AH74" s="609" t="str">
        <f t="shared" si="545"/>
        <v/>
      </c>
      <c r="AI74" s="609" t="str">
        <f t="shared" si="546"/>
        <v/>
      </c>
      <c r="AJ74" s="609" t="str">
        <f t="shared" si="547"/>
        <v/>
      </c>
      <c r="AK74" s="609" t="str">
        <f t="shared" si="548"/>
        <v/>
      </c>
      <c r="AL74" s="609" t="str">
        <f t="shared" si="549"/>
        <v/>
      </c>
      <c r="AM74" s="609" t="str">
        <f t="shared" si="550"/>
        <v/>
      </c>
      <c r="AN74" s="609" t="str">
        <f t="shared" si="551"/>
        <v/>
      </c>
      <c r="AO74" s="609" t="str">
        <f t="shared" si="552"/>
        <v/>
      </c>
      <c r="AP74" s="609" t="str">
        <f t="shared" si="553"/>
        <v/>
      </c>
      <c r="AQ74" s="609" t="str">
        <f t="shared" si="554"/>
        <v/>
      </c>
      <c r="AR74" s="609" t="str">
        <f t="shared" si="555"/>
        <v/>
      </c>
      <c r="AS74" s="609" t="str">
        <f t="shared" si="556"/>
        <v/>
      </c>
      <c r="AT74" s="609" t="str">
        <f t="shared" si="557"/>
        <v/>
      </c>
      <c r="AU74" s="609" t="str">
        <f t="shared" si="558"/>
        <v/>
      </c>
      <c r="AV74" s="609" t="str">
        <f t="shared" si="559"/>
        <v/>
      </c>
      <c r="AW74" s="609" t="str">
        <f t="shared" si="560"/>
        <v/>
      </c>
      <c r="AX74" s="609" t="str">
        <f t="shared" si="561"/>
        <v/>
      </c>
      <c r="AY74" s="609" t="str">
        <f t="shared" si="562"/>
        <v/>
      </c>
      <c r="AZ74" s="609" t="str">
        <f t="shared" si="563"/>
        <v/>
      </c>
      <c r="BA74" s="609" t="str">
        <f t="shared" si="564"/>
        <v/>
      </c>
      <c r="BB74" s="609" t="str">
        <f t="shared" si="565"/>
        <v/>
      </c>
      <c r="BC74" s="609" t="str">
        <f t="shared" si="566"/>
        <v/>
      </c>
      <c r="BD74" s="609" t="str">
        <f t="shared" si="567"/>
        <v/>
      </c>
      <c r="BE74" s="609" t="str">
        <f t="shared" si="568"/>
        <v/>
      </c>
      <c r="BF74" s="609" t="str">
        <f t="shared" si="569"/>
        <v/>
      </c>
      <c r="BG74" s="609" t="str">
        <f t="shared" si="570"/>
        <v/>
      </c>
      <c r="BH74" s="609" t="str">
        <f t="shared" si="571"/>
        <v/>
      </c>
      <c r="BI74" s="609" t="str">
        <f t="shared" si="572"/>
        <v/>
      </c>
      <c r="BJ74" s="609" t="str">
        <f t="shared" si="573"/>
        <v/>
      </c>
      <c r="BK74" s="609" t="str">
        <f t="shared" si="574"/>
        <v/>
      </c>
      <c r="BL74" s="609" t="str">
        <f t="shared" si="575"/>
        <v/>
      </c>
      <c r="BM74" s="609" t="str">
        <f t="shared" si="576"/>
        <v/>
      </c>
      <c r="BN74" s="609" t="str">
        <f t="shared" si="577"/>
        <v/>
      </c>
      <c r="BO74" s="609" t="str">
        <f t="shared" si="578"/>
        <v/>
      </c>
      <c r="BP74" s="609" t="str">
        <f t="shared" si="579"/>
        <v/>
      </c>
      <c r="BQ74" s="609" t="str">
        <f t="shared" si="580"/>
        <v/>
      </c>
      <c r="BR74" s="609">
        <f t="shared" si="581"/>
        <v>0</v>
      </c>
      <c r="BS74" s="609" t="str">
        <f t="shared" si="582"/>
        <v/>
      </c>
      <c r="BT74" s="609" t="str">
        <f t="shared" si="583"/>
        <v/>
      </c>
      <c r="BU74" s="609" t="str">
        <f t="shared" si="584"/>
        <v/>
      </c>
      <c r="BV74" s="21" t="str">
        <f>BV71&amp;"=2"</f>
        <v>CQ2-3=2</v>
      </c>
      <c r="BW74" s="18" t="str">
        <f>IF(R71=R74,"●","×")</f>
        <v>×</v>
      </c>
      <c r="BX74" s="7" t="s">
        <v>15</v>
      </c>
      <c r="BY74" s="233" t="str">
        <f t="shared" si="529"/>
        <v>CQ0=1</v>
      </c>
      <c r="BZ74" s="19" t="str">
        <f>IF(INDEX($BV$5:$BW$354,MATCH(BY74,$BV$5:$BV$354,0),2)="●","●","×")</f>
        <v>×</v>
      </c>
      <c r="CA74" s="233" t="s">
        <v>390</v>
      </c>
      <c r="CB74" s="19" t="str">
        <f>IF(INDEX($BV$5:$BW$354,MATCH(CA74,$BV$5:$BV$354,0),2)="●","●","×")</f>
        <v>×</v>
      </c>
      <c r="CC74" s="227" t="s">
        <v>14</v>
      </c>
      <c r="CD74" s="234" t="str">
        <f>IF(INDEX($BV$5:$BW$354,MATCH(CC74,$BV$5:$BV$354,0),2)="●","●","×")</f>
        <v>●</v>
      </c>
      <c r="CE74" s="2" t="s">
        <v>15</v>
      </c>
      <c r="CF74" s="232" t="str">
        <f>IF(AND(BW74="●",BZ74="●",CB74="●",CD74="●"),"●","×")</f>
        <v>×</v>
      </c>
      <c r="CG74" s="21" t="str">
        <f t="shared" si="530"/>
        <v>×</v>
      </c>
      <c r="CH74" s="2"/>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252"/>
      <c r="EI74" s="270" t="s">
        <v>14</v>
      </c>
      <c r="EJ74" s="255"/>
      <c r="EK74" s="3"/>
      <c r="EL74" s="256"/>
    </row>
    <row r="75" spans="2:142" ht="20.25" hidden="1" thickBot="1">
      <c r="O75" s="343" t="str">
        <f>IF(R71=0,N71&amp;" "&amp;$O$4,"")</f>
        <v>CQ2-3 を回答ください</v>
      </c>
      <c r="P75" s="336" t="str">
        <f>IF(P71=$CH$2,"●","×")</f>
        <v>×</v>
      </c>
      <c r="Q75" s="375"/>
      <c r="R75" s="2"/>
      <c r="BV75" s="2"/>
      <c r="BW75" s="19"/>
      <c r="BY75" s="235"/>
      <c r="BZ75" s="228"/>
      <c r="CA75" s="235"/>
      <c r="CB75" s="228"/>
      <c r="CC75" s="225"/>
      <c r="CD75" s="236"/>
      <c r="CF75" s="12"/>
      <c r="CG75" s="12"/>
      <c r="CH75" s="2"/>
      <c r="EI75" s="272"/>
      <c r="EJ75" s="2"/>
      <c r="EK75" s="2"/>
      <c r="EL75" s="280"/>
    </row>
    <row r="76" spans="2:142" ht="20.25" hidden="1" thickBot="1">
      <c r="L76" t="str">
        <f>IF(S76=1,"▶","")</f>
        <v/>
      </c>
      <c r="N76" s="12" t="str">
        <f>$Q76</f>
        <v>CQ3</v>
      </c>
      <c r="O76" s="14" t="s">
        <v>65</v>
      </c>
      <c r="P76" s="2" t="str">
        <f>CH77</f>
        <v>該当なし</v>
      </c>
      <c r="Q76" s="375" t="s">
        <v>314</v>
      </c>
      <c r="R76" s="606">
        <f>IF(N77=Q77,R77,IF(N77=Q78,R78,IF(N77=Q79,R79,"-")))</f>
        <v>0</v>
      </c>
      <c r="S76" s="691">
        <f>IF(R76=0,0,1)</f>
        <v>0</v>
      </c>
      <c r="BV76" s="21" t="str">
        <f>Q76</f>
        <v>CQ3</v>
      </c>
      <c r="BW76" s="20" t="str">
        <f>IF(CG77="●","表示",IF(AND($Q$3="非表示",CG77="×"),"非表示",IF($Q$3="表示","表示")))</f>
        <v>非表示</v>
      </c>
      <c r="BY76" s="237"/>
      <c r="BZ76" s="228"/>
      <c r="CA76" s="237"/>
      <c r="CB76" s="228"/>
      <c r="CC76" s="225"/>
      <c r="CD76" s="238"/>
      <c r="CF76" s="12"/>
      <c r="CG76" s="12"/>
      <c r="CH76" s="2"/>
      <c r="CK76" s="281"/>
      <c r="CL76" s="281"/>
      <c r="CM76" s="281"/>
      <c r="CN76" s="281"/>
      <c r="CO76" s="281"/>
      <c r="CP76" s="281"/>
      <c r="CQ76" s="281"/>
      <c r="CR76" s="281"/>
      <c r="CS76" s="281"/>
      <c r="CT76" s="281"/>
      <c r="CU76" s="281"/>
      <c r="CV76" s="281"/>
      <c r="CW76" s="281"/>
      <c r="CX76" s="281"/>
      <c r="CY76" s="281"/>
      <c r="CZ76" s="281"/>
      <c r="DA76" s="281"/>
      <c r="DB76" s="281"/>
      <c r="DC76" s="281"/>
      <c r="DD76" s="281"/>
      <c r="DE76" s="281"/>
      <c r="DF76" s="281"/>
      <c r="DG76" s="281"/>
      <c r="DH76" s="281"/>
      <c r="DI76" s="281"/>
      <c r="DJ76" s="281"/>
      <c r="DK76" s="281"/>
      <c r="DL76" s="281"/>
      <c r="DM76" s="281"/>
      <c r="DN76" s="281"/>
      <c r="DO76" s="281"/>
      <c r="DP76" s="281"/>
      <c r="DQ76" s="281"/>
      <c r="DR76" s="281"/>
      <c r="DS76" s="281"/>
      <c r="DT76" s="281"/>
      <c r="DU76" s="281"/>
      <c r="DV76" s="281"/>
      <c r="DW76" s="281"/>
      <c r="DX76" s="281"/>
      <c r="DY76" s="281"/>
      <c r="DZ76" s="281"/>
      <c r="EA76" s="281"/>
      <c r="EB76" s="281"/>
      <c r="EC76" s="281"/>
      <c r="ED76" s="281"/>
      <c r="EE76" s="281"/>
      <c r="EF76" s="281"/>
      <c r="EG76" s="281"/>
      <c r="EH76" s="281"/>
      <c r="EI76" s="283"/>
      <c r="EJ76" s="281"/>
      <c r="EK76" s="281"/>
      <c r="EL76" s="285"/>
    </row>
    <row r="77" spans="2:142" ht="19.5" hidden="1">
      <c r="B77" t="s">
        <v>659</v>
      </c>
      <c r="N77" s="8" t="str">
        <f>'【① 基本事項】'!F87</f>
        <v>▷　該当選択</v>
      </c>
      <c r="O77" s="1"/>
      <c r="Q77" s="536" t="s">
        <v>601</v>
      </c>
      <c r="R77" s="17">
        <v>0</v>
      </c>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21" t="str">
        <f>BV76&amp;"=0"</f>
        <v>CQ3=0</v>
      </c>
      <c r="BW77" s="18" t="str">
        <f>IF(R76=R77,"●","×")</f>
        <v>●</v>
      </c>
      <c r="BY77" s="233" t="str">
        <f t="shared" ref="BY77:BY79" si="585">$BV$35</f>
        <v>CQ0=1</v>
      </c>
      <c r="BZ77" s="19" t="str">
        <f>IF(INDEX($BV$5:$BW$354,MATCH(BY77,$BV$5:$BV$354,0),2)="●","●","×")</f>
        <v>×</v>
      </c>
      <c r="CA77" s="233" t="s">
        <v>14</v>
      </c>
      <c r="CB77" s="19" t="str">
        <f>IF(INDEX($BV$5:$BW$354,MATCH(CA77,$BV$5:$BV$354,0),2)="●","●","×")</f>
        <v>●</v>
      </c>
      <c r="CC77" s="227" t="s">
        <v>14</v>
      </c>
      <c r="CD77" s="234" t="str">
        <f>IF(INDEX($BV$5:$BW$354,MATCH(CC77,$BV$5:$BV$354,0),2)="●","●","×")</f>
        <v>●</v>
      </c>
      <c r="CE77" s="2" t="s">
        <v>15</v>
      </c>
      <c r="CF77" s="231" t="str">
        <f>IF(AND(BW77="●",BZ77="●",CB77="●",CD77="●"),"●","×")</f>
        <v>×</v>
      </c>
      <c r="CG77" s="21" t="str">
        <f t="shared" ref="CG77:CG79" si="586">IF(AND(BZ77="●",CB77="●",CD77="●"),"●","×")</f>
        <v>×</v>
      </c>
      <c r="CH77" s="2" t="str">
        <f>IF(CF77="●",$CH$2,IF(COUNTIF(CF78:CF79,"●")&gt;0,$CH$3,$CH$4))</f>
        <v>該当なし</v>
      </c>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251"/>
      <c r="EI77" s="271"/>
      <c r="EJ77" s="253"/>
      <c r="EK77" s="4"/>
      <c r="EL77" s="254"/>
    </row>
    <row r="78" spans="2:142" ht="19.5" hidden="1">
      <c r="B78" t="s">
        <v>662</v>
      </c>
      <c r="C78">
        <v>2003</v>
      </c>
      <c r="D78" t="s">
        <v>675</v>
      </c>
      <c r="N78" s="16" t="str">
        <f>$Q78</f>
        <v>▶　A</v>
      </c>
      <c r="O78" s="14" t="s">
        <v>417</v>
      </c>
      <c r="Q78" s="375" t="s">
        <v>0</v>
      </c>
      <c r="R78" s="17">
        <v>1</v>
      </c>
      <c r="T78" s="609" t="str">
        <f>IF(CK78="","",IF(CK78=$CF78,1,0))</f>
        <v/>
      </c>
      <c r="U78" s="609" t="str">
        <f t="shared" ref="U78:BR79" si="587">IF(CL78="","",IF(CL78=$CF78,1,0))</f>
        <v/>
      </c>
      <c r="V78" s="609" t="str">
        <f t="shared" si="587"/>
        <v/>
      </c>
      <c r="W78" s="609" t="str">
        <f t="shared" si="587"/>
        <v/>
      </c>
      <c r="X78" s="609" t="str">
        <f t="shared" si="587"/>
        <v/>
      </c>
      <c r="Y78" s="609" t="str">
        <f t="shared" si="587"/>
        <v/>
      </c>
      <c r="Z78" s="609" t="str">
        <f t="shared" si="587"/>
        <v/>
      </c>
      <c r="AA78" s="609" t="str">
        <f t="shared" si="587"/>
        <v/>
      </c>
      <c r="AB78" s="609" t="str">
        <f t="shared" si="587"/>
        <v/>
      </c>
      <c r="AC78" s="609" t="str">
        <f t="shared" si="587"/>
        <v/>
      </c>
      <c r="AD78" s="609" t="str">
        <f t="shared" si="587"/>
        <v/>
      </c>
      <c r="AE78" s="609" t="str">
        <f t="shared" si="587"/>
        <v/>
      </c>
      <c r="AF78" s="609" t="str">
        <f t="shared" si="587"/>
        <v/>
      </c>
      <c r="AG78" s="609" t="str">
        <f t="shared" si="587"/>
        <v/>
      </c>
      <c r="AH78" s="609" t="str">
        <f t="shared" si="587"/>
        <v/>
      </c>
      <c r="AI78" s="609" t="str">
        <f t="shared" si="587"/>
        <v/>
      </c>
      <c r="AJ78" s="609" t="str">
        <f t="shared" si="587"/>
        <v/>
      </c>
      <c r="AK78" s="609" t="str">
        <f t="shared" si="587"/>
        <v/>
      </c>
      <c r="AL78" s="609" t="str">
        <f t="shared" si="587"/>
        <v/>
      </c>
      <c r="AM78" s="609" t="str">
        <f t="shared" si="587"/>
        <v/>
      </c>
      <c r="AN78" s="609" t="str">
        <f t="shared" si="587"/>
        <v/>
      </c>
      <c r="AO78" s="609" t="str">
        <f t="shared" si="587"/>
        <v/>
      </c>
      <c r="AP78" s="609" t="str">
        <f t="shared" si="587"/>
        <v/>
      </c>
      <c r="AQ78" s="609" t="str">
        <f t="shared" si="587"/>
        <v/>
      </c>
      <c r="AR78" s="609" t="str">
        <f t="shared" si="587"/>
        <v/>
      </c>
      <c r="AS78" s="609" t="str">
        <f t="shared" si="587"/>
        <v/>
      </c>
      <c r="AT78" s="609" t="str">
        <f t="shared" si="587"/>
        <v/>
      </c>
      <c r="AU78" s="609" t="str">
        <f t="shared" si="587"/>
        <v/>
      </c>
      <c r="AV78" s="609" t="str">
        <f t="shared" si="587"/>
        <v/>
      </c>
      <c r="AW78" s="609" t="str">
        <f t="shared" si="587"/>
        <v/>
      </c>
      <c r="AX78" s="609" t="str">
        <f t="shared" si="587"/>
        <v/>
      </c>
      <c r="AY78" s="609" t="str">
        <f t="shared" si="587"/>
        <v/>
      </c>
      <c r="AZ78" s="609" t="str">
        <f t="shared" si="587"/>
        <v/>
      </c>
      <c r="BA78" s="609" t="str">
        <f t="shared" si="587"/>
        <v/>
      </c>
      <c r="BB78" s="609" t="str">
        <f t="shared" si="587"/>
        <v/>
      </c>
      <c r="BC78" s="609" t="str">
        <f t="shared" si="587"/>
        <v/>
      </c>
      <c r="BD78" s="609" t="str">
        <f t="shared" si="587"/>
        <v/>
      </c>
      <c r="BE78" s="609" t="str">
        <f t="shared" si="587"/>
        <v/>
      </c>
      <c r="BF78" s="609" t="str">
        <f t="shared" si="587"/>
        <v/>
      </c>
      <c r="BG78" s="609" t="str">
        <f t="shared" si="587"/>
        <v/>
      </c>
      <c r="BH78" s="609" t="str">
        <f t="shared" si="587"/>
        <v/>
      </c>
      <c r="BI78" s="609" t="str">
        <f t="shared" si="587"/>
        <v/>
      </c>
      <c r="BJ78" s="609" t="str">
        <f t="shared" si="587"/>
        <v/>
      </c>
      <c r="BK78" s="609" t="str">
        <f t="shared" si="587"/>
        <v/>
      </c>
      <c r="BL78" s="609" t="str">
        <f t="shared" si="587"/>
        <v/>
      </c>
      <c r="BM78" s="609" t="str">
        <f t="shared" si="587"/>
        <v/>
      </c>
      <c r="BN78" s="609" t="str">
        <f t="shared" si="587"/>
        <v/>
      </c>
      <c r="BO78" s="609" t="str">
        <f t="shared" si="587"/>
        <v/>
      </c>
      <c r="BP78" s="609" t="str">
        <f t="shared" si="587"/>
        <v/>
      </c>
      <c r="BQ78" s="609" t="str">
        <f t="shared" si="587"/>
        <v/>
      </c>
      <c r="BR78" s="609">
        <f t="shared" si="587"/>
        <v>0</v>
      </c>
      <c r="BS78" s="609" t="str">
        <f t="shared" ref="BS78:BS79" si="588">IF(EJ78="","",IF(EJ78=$CF78,1,0))</f>
        <v/>
      </c>
      <c r="BT78" s="609" t="str">
        <f t="shared" ref="BT78:BT79" si="589">IF(EK78="","",IF(EK78=$CF78,1,0))</f>
        <v/>
      </c>
      <c r="BU78" s="609" t="str">
        <f t="shared" ref="BU78:BU79" si="590">IF(EL78="","",IF(EL78=$CF78,1,0))</f>
        <v/>
      </c>
      <c r="BV78" s="21" t="str">
        <f>BV76&amp;"=1"</f>
        <v>CQ3=1</v>
      </c>
      <c r="BW78" s="18" t="str">
        <f>IF(R76=R78,"●","×")</f>
        <v>×</v>
      </c>
      <c r="BX78" s="7" t="s">
        <v>15</v>
      </c>
      <c r="BY78" s="233" t="str">
        <f t="shared" si="585"/>
        <v>CQ0=1</v>
      </c>
      <c r="BZ78" s="19" t="str">
        <f>IF(INDEX($BV$5:$BW$354,MATCH(BY78,$BV$5:$BV$354,0),2)="●","●","×")</f>
        <v>×</v>
      </c>
      <c r="CA78" s="233" t="s">
        <v>14</v>
      </c>
      <c r="CB78" s="19" t="str">
        <f>IF(INDEX($BV$5:$BW$354,MATCH(CA78,$BV$5:$BV$354,0),2)="●","●","×")</f>
        <v>●</v>
      </c>
      <c r="CC78" s="227" t="s">
        <v>14</v>
      </c>
      <c r="CD78" s="234" t="str">
        <f>IF(INDEX($BV$5:$BW$354,MATCH(CC78,$BV$5:$BV$354,0),2)="●","●","×")</f>
        <v>●</v>
      </c>
      <c r="CE78" s="2" t="s">
        <v>15</v>
      </c>
      <c r="CF78" s="232" t="str">
        <f>IF(AND(BW78="●",BZ78="●",CB78="●",CD78="●"),"●","×")</f>
        <v>×</v>
      </c>
      <c r="CG78" s="21" t="str">
        <f t="shared" si="586"/>
        <v>×</v>
      </c>
      <c r="CH78" s="2"/>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252"/>
      <c r="EI78" s="270" t="s">
        <v>14</v>
      </c>
      <c r="EJ78" s="255"/>
      <c r="EK78" s="3"/>
      <c r="EL78" s="256"/>
    </row>
    <row r="79" spans="2:142" ht="19.5" hidden="1">
      <c r="B79" t="s">
        <v>667</v>
      </c>
      <c r="C79">
        <v>2003</v>
      </c>
      <c r="D79" t="s">
        <v>675</v>
      </c>
      <c r="N79" s="16" t="str">
        <f>$Q79</f>
        <v>▶　B</v>
      </c>
      <c r="O79" s="14" t="s">
        <v>418</v>
      </c>
      <c r="Q79" s="375" t="s">
        <v>1</v>
      </c>
      <c r="R79" s="17">
        <v>2</v>
      </c>
      <c r="T79" s="609" t="str">
        <f>IF(CK79="","",IF(CK79=$CF79,1,0))</f>
        <v/>
      </c>
      <c r="U79" s="609" t="str">
        <f t="shared" si="587"/>
        <v/>
      </c>
      <c r="V79" s="609" t="str">
        <f t="shared" si="587"/>
        <v/>
      </c>
      <c r="W79" s="609" t="str">
        <f t="shared" si="587"/>
        <v/>
      </c>
      <c r="X79" s="609" t="str">
        <f t="shared" si="587"/>
        <v/>
      </c>
      <c r="Y79" s="609" t="str">
        <f t="shared" si="587"/>
        <v/>
      </c>
      <c r="Z79" s="609" t="str">
        <f t="shared" si="587"/>
        <v/>
      </c>
      <c r="AA79" s="609" t="str">
        <f t="shared" si="587"/>
        <v/>
      </c>
      <c r="AB79" s="609" t="str">
        <f t="shared" si="587"/>
        <v/>
      </c>
      <c r="AC79" s="609" t="str">
        <f t="shared" si="587"/>
        <v/>
      </c>
      <c r="AD79" s="609" t="str">
        <f t="shared" si="587"/>
        <v/>
      </c>
      <c r="AE79" s="609" t="str">
        <f t="shared" si="587"/>
        <v/>
      </c>
      <c r="AF79" s="609" t="str">
        <f t="shared" si="587"/>
        <v/>
      </c>
      <c r="AG79" s="609" t="str">
        <f t="shared" si="587"/>
        <v/>
      </c>
      <c r="AH79" s="609" t="str">
        <f t="shared" si="587"/>
        <v/>
      </c>
      <c r="AI79" s="609" t="str">
        <f t="shared" si="587"/>
        <v/>
      </c>
      <c r="AJ79" s="609" t="str">
        <f t="shared" si="587"/>
        <v/>
      </c>
      <c r="AK79" s="609" t="str">
        <f t="shared" si="587"/>
        <v/>
      </c>
      <c r="AL79" s="609" t="str">
        <f t="shared" si="587"/>
        <v/>
      </c>
      <c r="AM79" s="609" t="str">
        <f t="shared" si="587"/>
        <v/>
      </c>
      <c r="AN79" s="609" t="str">
        <f t="shared" si="587"/>
        <v/>
      </c>
      <c r="AO79" s="609" t="str">
        <f t="shared" si="587"/>
        <v/>
      </c>
      <c r="AP79" s="609" t="str">
        <f t="shared" si="587"/>
        <v/>
      </c>
      <c r="AQ79" s="609" t="str">
        <f t="shared" si="587"/>
        <v/>
      </c>
      <c r="AR79" s="609" t="str">
        <f t="shared" si="587"/>
        <v/>
      </c>
      <c r="AS79" s="609" t="str">
        <f t="shared" si="587"/>
        <v/>
      </c>
      <c r="AT79" s="609" t="str">
        <f t="shared" si="587"/>
        <v/>
      </c>
      <c r="AU79" s="609" t="str">
        <f t="shared" si="587"/>
        <v/>
      </c>
      <c r="AV79" s="609" t="str">
        <f t="shared" si="587"/>
        <v/>
      </c>
      <c r="AW79" s="609" t="str">
        <f t="shared" si="587"/>
        <v/>
      </c>
      <c r="AX79" s="609" t="str">
        <f t="shared" si="587"/>
        <v/>
      </c>
      <c r="AY79" s="609" t="str">
        <f t="shared" si="587"/>
        <v/>
      </c>
      <c r="AZ79" s="609" t="str">
        <f t="shared" si="587"/>
        <v/>
      </c>
      <c r="BA79" s="609" t="str">
        <f t="shared" si="587"/>
        <v/>
      </c>
      <c r="BB79" s="609" t="str">
        <f t="shared" si="587"/>
        <v/>
      </c>
      <c r="BC79" s="609" t="str">
        <f t="shared" si="587"/>
        <v/>
      </c>
      <c r="BD79" s="609" t="str">
        <f t="shared" si="587"/>
        <v/>
      </c>
      <c r="BE79" s="609" t="str">
        <f t="shared" si="587"/>
        <v/>
      </c>
      <c r="BF79" s="609" t="str">
        <f t="shared" si="587"/>
        <v/>
      </c>
      <c r="BG79" s="609" t="str">
        <f t="shared" si="587"/>
        <v/>
      </c>
      <c r="BH79" s="609" t="str">
        <f t="shared" si="587"/>
        <v/>
      </c>
      <c r="BI79" s="609" t="str">
        <f t="shared" si="587"/>
        <v/>
      </c>
      <c r="BJ79" s="609" t="str">
        <f t="shared" si="587"/>
        <v/>
      </c>
      <c r="BK79" s="609" t="str">
        <f t="shared" si="587"/>
        <v/>
      </c>
      <c r="BL79" s="609" t="str">
        <f t="shared" si="587"/>
        <v/>
      </c>
      <c r="BM79" s="609" t="str">
        <f t="shared" si="587"/>
        <v/>
      </c>
      <c r="BN79" s="609" t="str">
        <f t="shared" si="587"/>
        <v/>
      </c>
      <c r="BO79" s="609" t="str">
        <f t="shared" si="587"/>
        <v/>
      </c>
      <c r="BP79" s="609" t="str">
        <f t="shared" si="587"/>
        <v/>
      </c>
      <c r="BQ79" s="609" t="str">
        <f t="shared" si="587"/>
        <v/>
      </c>
      <c r="BR79" s="609">
        <f t="shared" si="587"/>
        <v>0</v>
      </c>
      <c r="BS79" s="609" t="str">
        <f t="shared" si="588"/>
        <v/>
      </c>
      <c r="BT79" s="609" t="str">
        <f t="shared" si="589"/>
        <v/>
      </c>
      <c r="BU79" s="609" t="str">
        <f t="shared" si="590"/>
        <v/>
      </c>
      <c r="BV79" s="21" t="str">
        <f>BV76&amp;"=2"</f>
        <v>CQ3=2</v>
      </c>
      <c r="BW79" s="18" t="str">
        <f>IF(R76=R79,"●","×")</f>
        <v>×</v>
      </c>
      <c r="BX79" s="7" t="s">
        <v>15</v>
      </c>
      <c r="BY79" s="233" t="str">
        <f t="shared" si="585"/>
        <v>CQ0=1</v>
      </c>
      <c r="BZ79" s="19" t="str">
        <f>IF(INDEX($BV$5:$BW$354,MATCH(BY79,$BV$5:$BV$354,0),2)="●","●","×")</f>
        <v>×</v>
      </c>
      <c r="CA79" s="233" t="s">
        <v>14</v>
      </c>
      <c r="CB79" s="19" t="str">
        <f>IF(INDEX($BV$5:$BW$354,MATCH(CA79,$BV$5:$BV$354,0),2)="●","●","×")</f>
        <v>●</v>
      </c>
      <c r="CC79" s="227" t="s">
        <v>14</v>
      </c>
      <c r="CD79" s="234" t="str">
        <f>IF(INDEX($BV$5:$BW$354,MATCH(CC79,$BV$5:$BV$354,0),2)="●","●","×")</f>
        <v>●</v>
      </c>
      <c r="CE79" s="2" t="s">
        <v>15</v>
      </c>
      <c r="CF79" s="232" t="str">
        <f>IF(AND(BW79="●",BZ79="●",CB79="●",CD79="●"),"●","×")</f>
        <v>×</v>
      </c>
      <c r="CG79" s="21" t="str">
        <f t="shared" si="586"/>
        <v>×</v>
      </c>
      <c r="CH79" s="2"/>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252"/>
      <c r="EI79" s="270" t="s">
        <v>14</v>
      </c>
      <c r="EJ79" s="255"/>
      <c r="EK79" s="3"/>
      <c r="EL79" s="256"/>
    </row>
    <row r="80" spans="2:142" ht="20.25" hidden="1" thickBot="1">
      <c r="B80" t="s">
        <v>668</v>
      </c>
      <c r="C80" s="393">
        <v>2010</v>
      </c>
      <c r="D80" s="393" t="s">
        <v>666</v>
      </c>
      <c r="O80" s="343" t="str">
        <f>IF(R76=0,N76&amp;" "&amp;$O$4,"")</f>
        <v>CQ3 を回答ください</v>
      </c>
      <c r="P80" s="336" t="str">
        <f>IF(P76=$CH$2,"●","×")</f>
        <v>×</v>
      </c>
      <c r="Q80" s="375"/>
      <c r="R80" s="2"/>
      <c r="BV80" s="2"/>
      <c r="BW80" s="19"/>
      <c r="BY80" s="235"/>
      <c r="BZ80" s="228"/>
      <c r="CA80" s="235"/>
      <c r="CB80" s="228"/>
      <c r="CC80" s="225"/>
      <c r="CD80" s="236"/>
      <c r="CF80" s="12"/>
      <c r="CG80" s="12"/>
      <c r="CH80" s="2"/>
      <c r="EI80" s="272"/>
      <c r="EJ80" s="2"/>
      <c r="EK80" s="2"/>
      <c r="EL80" s="280"/>
    </row>
    <row r="81" spans="2:142" ht="20.25" hidden="1" thickBot="1">
      <c r="B81" t="s">
        <v>670</v>
      </c>
      <c r="C81">
        <v>2003</v>
      </c>
      <c r="D81" t="s">
        <v>666</v>
      </c>
      <c r="L81" t="str">
        <f>IF(S81=1,"▶","")</f>
        <v/>
      </c>
      <c r="N81" s="12" t="str">
        <f>$Q81</f>
        <v>CQ3-1</v>
      </c>
      <c r="O81" s="14" t="s">
        <v>66</v>
      </c>
      <c r="P81" s="2" t="str">
        <f>CH82</f>
        <v>該当なし</v>
      </c>
      <c r="Q81" s="375" t="s">
        <v>315</v>
      </c>
      <c r="R81" s="606">
        <f>IF(N82=Q82,R82,IF(N82=Q83,R83,IF(N82=Q84,R84,"-")))</f>
        <v>0</v>
      </c>
      <c r="S81" s="691">
        <f>IF(R81=0,0,1)</f>
        <v>0</v>
      </c>
      <c r="BV81" s="21" t="str">
        <f>Q81</f>
        <v>CQ3-1</v>
      </c>
      <c r="BW81" s="20" t="str">
        <f>IF(CG82="●","表示",IF(AND($Q$3="非表示",CG82="×"),"非表示",IF($Q$3="表示","表示")))</f>
        <v>非表示</v>
      </c>
      <c r="BY81" s="237"/>
      <c r="BZ81" s="228"/>
      <c r="CA81" s="237"/>
      <c r="CB81" s="228"/>
      <c r="CC81" s="225"/>
      <c r="CD81" s="238"/>
      <c r="CF81" s="12"/>
      <c r="CG81" s="12"/>
      <c r="CH81" s="2"/>
      <c r="DF81" s="281"/>
      <c r="DG81" s="281"/>
      <c r="DH81" s="281"/>
      <c r="DI81" s="281"/>
      <c r="DJ81" s="281"/>
      <c r="DK81" s="281"/>
      <c r="DL81" s="281"/>
      <c r="DM81" s="281"/>
      <c r="DN81" s="281"/>
      <c r="DO81" s="281"/>
      <c r="DP81" s="281"/>
      <c r="DQ81" s="281"/>
      <c r="DR81" s="281"/>
      <c r="DS81" s="281"/>
      <c r="DT81" s="281"/>
      <c r="DU81" s="281"/>
      <c r="DV81" s="281"/>
      <c r="DW81" s="281"/>
      <c r="DX81" s="281"/>
      <c r="DY81" s="281"/>
      <c r="DZ81" s="281"/>
      <c r="EA81" s="281"/>
      <c r="EB81" s="281"/>
      <c r="EC81" s="281"/>
      <c r="ED81" s="281"/>
      <c r="EE81" s="281"/>
      <c r="EF81" s="281"/>
      <c r="EG81" s="281"/>
      <c r="EH81" s="281"/>
      <c r="EI81" s="283"/>
      <c r="EJ81" s="281"/>
      <c r="EK81" s="281"/>
      <c r="EL81" s="285"/>
    </row>
    <row r="82" spans="2:142" ht="19.5" hidden="1">
      <c r="B82" t="s">
        <v>669</v>
      </c>
      <c r="C82">
        <v>2003</v>
      </c>
      <c r="D82" t="s">
        <v>666</v>
      </c>
      <c r="N82" s="8" t="str">
        <f>'【① 基本事項】'!J87</f>
        <v>▷　該当選択</v>
      </c>
      <c r="O82" s="1"/>
      <c r="Q82" s="536" t="s">
        <v>601</v>
      </c>
      <c r="R82" s="17">
        <v>0</v>
      </c>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21" t="str">
        <f>BV81&amp;"=0"</f>
        <v>CQ3-1=0</v>
      </c>
      <c r="BW82" s="18" t="str">
        <f>IF(R81=R82,"●","×")</f>
        <v>●</v>
      </c>
      <c r="BY82" s="233" t="str">
        <f t="shared" ref="BY82:BY84" si="591">$BV$35</f>
        <v>CQ0=1</v>
      </c>
      <c r="BZ82" s="19" t="str">
        <f>IF(INDEX($BV$5:$BW$354,MATCH(BY82,$BV$5:$BV$354,0),2)="●","●","×")</f>
        <v>×</v>
      </c>
      <c r="CA82" s="227" t="s">
        <v>393</v>
      </c>
      <c r="CB82" s="19" t="str">
        <f>IF(INDEX($BV$5:$BW$354,MATCH(CA82,$BV$5:$BV$354,0),2)="●","●","×")</f>
        <v>×</v>
      </c>
      <c r="CC82" s="227" t="s">
        <v>14</v>
      </c>
      <c r="CD82" s="234" t="str">
        <f>IF(INDEX($BV$5:$BW$354,MATCH(CC82,$BV$5:$BV$354,0),2)="●","●","×")</f>
        <v>●</v>
      </c>
      <c r="CE82" s="2" t="s">
        <v>15</v>
      </c>
      <c r="CF82" s="231" t="str">
        <f>IF(AND(BW82="●",BZ82="●",CB82="●",CD82="●"),"●","×")</f>
        <v>×</v>
      </c>
      <c r="CG82" s="21" t="str">
        <f t="shared" ref="CG82:CG84" si="592">IF(AND(BZ82="●",CB82="●",CD82="●"),"●","×")</f>
        <v>×</v>
      </c>
      <c r="CH82" s="2" t="str">
        <f>IF(CF82="●",$CH$2,IF(COUNTIF(CF83:CF84,"●")&gt;0,$CH$3,$CH$4))</f>
        <v>該当なし</v>
      </c>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251"/>
      <c r="EI82" s="271"/>
      <c r="EJ82" s="253"/>
      <c r="EK82" s="4"/>
      <c r="EL82" s="254"/>
    </row>
    <row r="83" spans="2:142" ht="19.5" hidden="1">
      <c r="B83" t="s">
        <v>671</v>
      </c>
      <c r="C83">
        <v>2013</v>
      </c>
      <c r="D83" t="s">
        <v>666</v>
      </c>
      <c r="N83" s="16" t="str">
        <f>$Q83</f>
        <v>▶　A</v>
      </c>
      <c r="O83" s="14" t="s">
        <v>415</v>
      </c>
      <c r="Q83" s="375" t="s">
        <v>0</v>
      </c>
      <c r="R83" s="17">
        <v>1</v>
      </c>
      <c r="T83" s="609" t="str">
        <f t="shared" ref="T83:T84" si="593">IF(CK83="","",IF(CK83=$CF83,1,0))</f>
        <v/>
      </c>
      <c r="U83" s="609" t="str">
        <f t="shared" ref="U83:U84" si="594">IF(CL83="","",IF(CL83=$CF83,1,0))</f>
        <v/>
      </c>
      <c r="V83" s="609">
        <f t="shared" ref="V83:V84" si="595">IF(CM83="","",IF(CM83=$CF83,1,0))</f>
        <v>0</v>
      </c>
      <c r="W83" s="609" t="str">
        <f t="shared" ref="W83:W84" si="596">IF(CN83="","",IF(CN83=$CF83,1,0))</f>
        <v/>
      </c>
      <c r="X83" s="609" t="str">
        <f t="shared" ref="X83:X84" si="597">IF(CO83="","",IF(CO83=$CF83,1,0))</f>
        <v/>
      </c>
      <c r="Y83" s="609" t="str">
        <f t="shared" ref="Y83:Y84" si="598">IF(CP83="","",IF(CP83=$CF83,1,0))</f>
        <v/>
      </c>
      <c r="Z83" s="609" t="str">
        <f t="shared" ref="Z83:Z84" si="599">IF(CQ83="","",IF(CQ83=$CF83,1,0))</f>
        <v/>
      </c>
      <c r="AA83" s="609" t="str">
        <f t="shared" ref="AA83:AA84" si="600">IF(CR83="","",IF(CR83=$CF83,1,0))</f>
        <v/>
      </c>
      <c r="AB83" s="609" t="str">
        <f t="shared" ref="AB83:AB84" si="601">IF(CS83="","",IF(CS83=$CF83,1,0))</f>
        <v/>
      </c>
      <c r="AC83" s="609" t="str">
        <f t="shared" ref="AC83:AC84" si="602">IF(CT83="","",IF(CT83=$CF83,1,0))</f>
        <v/>
      </c>
      <c r="AD83" s="609" t="str">
        <f t="shared" ref="AD83:AD84" si="603">IF(CU83="","",IF(CU83=$CF83,1,0))</f>
        <v/>
      </c>
      <c r="AE83" s="609" t="str">
        <f t="shared" ref="AE83:AE84" si="604">IF(CV83="","",IF(CV83=$CF83,1,0))</f>
        <v/>
      </c>
      <c r="AF83" s="609" t="str">
        <f t="shared" ref="AF83:AF84" si="605">IF(CW83="","",IF(CW83=$CF83,1,0))</f>
        <v/>
      </c>
      <c r="AG83" s="609" t="str">
        <f t="shared" ref="AG83:AG84" si="606">IF(CX83="","",IF(CX83=$CF83,1,0))</f>
        <v/>
      </c>
      <c r="AH83" s="609" t="str">
        <f t="shared" ref="AH83:AH84" si="607">IF(CY83="","",IF(CY83=$CF83,1,0))</f>
        <v/>
      </c>
      <c r="AI83" s="609" t="str">
        <f t="shared" ref="AI83:AI84" si="608">IF(CZ83="","",IF(CZ83=$CF83,1,0))</f>
        <v/>
      </c>
      <c r="AJ83" s="609" t="str">
        <f t="shared" ref="AJ83:AJ84" si="609">IF(DA83="","",IF(DA83=$CF83,1,0))</f>
        <v/>
      </c>
      <c r="AK83" s="609" t="str">
        <f t="shared" ref="AK83:AK84" si="610">IF(DB83="","",IF(DB83=$CF83,1,0))</f>
        <v/>
      </c>
      <c r="AL83" s="609" t="str">
        <f t="shared" ref="AL83:AL84" si="611">IF(DC83="","",IF(DC83=$CF83,1,0))</f>
        <v/>
      </c>
      <c r="AM83" s="609" t="str">
        <f t="shared" ref="AM83:AM84" si="612">IF(DD83="","",IF(DD83=$CF83,1,0))</f>
        <v/>
      </c>
      <c r="AN83" s="609" t="str">
        <f t="shared" ref="AN83:AN84" si="613">IF(DE83="","",IF(DE83=$CF83,1,0))</f>
        <v/>
      </c>
      <c r="AO83" s="609" t="str">
        <f t="shared" ref="AO83:AO84" si="614">IF(DF83="","",IF(DF83=$CF83,1,0))</f>
        <v/>
      </c>
      <c r="AP83" s="609" t="str">
        <f t="shared" ref="AP83:AP84" si="615">IF(DG83="","",IF(DG83=$CF83,1,0))</f>
        <v/>
      </c>
      <c r="AQ83" s="609" t="str">
        <f t="shared" ref="AQ83:AQ84" si="616">IF(DH83="","",IF(DH83=$CF83,1,0))</f>
        <v/>
      </c>
      <c r="AR83" s="609" t="str">
        <f t="shared" ref="AR83:AR84" si="617">IF(DI83="","",IF(DI83=$CF83,1,0))</f>
        <v/>
      </c>
      <c r="AS83" s="609" t="str">
        <f t="shared" ref="AS83:AS84" si="618">IF(DJ83="","",IF(DJ83=$CF83,1,0))</f>
        <v/>
      </c>
      <c r="AT83" s="609" t="str">
        <f t="shared" ref="AT83:AT84" si="619">IF(DK83="","",IF(DK83=$CF83,1,0))</f>
        <v/>
      </c>
      <c r="AU83" s="609" t="str">
        <f t="shared" ref="AU83:AU84" si="620">IF(DL83="","",IF(DL83=$CF83,1,0))</f>
        <v/>
      </c>
      <c r="AV83" s="609" t="str">
        <f t="shared" ref="AV83:AV84" si="621">IF(DM83="","",IF(DM83=$CF83,1,0))</f>
        <v/>
      </c>
      <c r="AW83" s="609" t="str">
        <f t="shared" ref="AW83:AW84" si="622">IF(DN83="","",IF(DN83=$CF83,1,0))</f>
        <v/>
      </c>
      <c r="AX83" s="609" t="str">
        <f t="shared" ref="AX83:AX84" si="623">IF(DO83="","",IF(DO83=$CF83,1,0))</f>
        <v/>
      </c>
      <c r="AY83" s="609" t="str">
        <f t="shared" ref="AY83:AY84" si="624">IF(DP83="","",IF(DP83=$CF83,1,0))</f>
        <v/>
      </c>
      <c r="AZ83" s="609" t="str">
        <f t="shared" ref="AZ83:AZ84" si="625">IF(DQ83="","",IF(DQ83=$CF83,1,0))</f>
        <v/>
      </c>
      <c r="BA83" s="609" t="str">
        <f t="shared" ref="BA83:BA84" si="626">IF(DR83="","",IF(DR83=$CF83,1,0))</f>
        <v/>
      </c>
      <c r="BB83" s="609" t="str">
        <f t="shared" ref="BB83:BB84" si="627">IF(DS83="","",IF(DS83=$CF83,1,0))</f>
        <v/>
      </c>
      <c r="BC83" s="609" t="str">
        <f t="shared" ref="BC83:BC84" si="628">IF(DT83="","",IF(DT83=$CF83,1,0))</f>
        <v/>
      </c>
      <c r="BD83" s="609" t="str">
        <f t="shared" ref="BD83:BD84" si="629">IF(DU83="","",IF(DU83=$CF83,1,0))</f>
        <v/>
      </c>
      <c r="BE83" s="609" t="str">
        <f t="shared" ref="BE83:BE84" si="630">IF(DV83="","",IF(DV83=$CF83,1,0))</f>
        <v/>
      </c>
      <c r="BF83" s="609" t="str">
        <f t="shared" ref="BF83:BF84" si="631">IF(DW83="","",IF(DW83=$CF83,1,0))</f>
        <v/>
      </c>
      <c r="BG83" s="609" t="str">
        <f t="shared" ref="BG83:BG84" si="632">IF(DX83="","",IF(DX83=$CF83,1,0))</f>
        <v/>
      </c>
      <c r="BH83" s="609" t="str">
        <f t="shared" ref="BH83:BH84" si="633">IF(DY83="","",IF(DY83=$CF83,1,0))</f>
        <v/>
      </c>
      <c r="BI83" s="609" t="str">
        <f t="shared" ref="BI83:BI84" si="634">IF(DZ83="","",IF(DZ83=$CF83,1,0))</f>
        <v/>
      </c>
      <c r="BJ83" s="609" t="str">
        <f t="shared" ref="BJ83:BJ84" si="635">IF(EA83="","",IF(EA83=$CF83,1,0))</f>
        <v/>
      </c>
      <c r="BK83" s="609" t="str">
        <f t="shared" ref="BK83:BK84" si="636">IF(EB83="","",IF(EB83=$CF83,1,0))</f>
        <v/>
      </c>
      <c r="BL83" s="609" t="str">
        <f t="shared" ref="BL83:BL84" si="637">IF(EC83="","",IF(EC83=$CF83,1,0))</f>
        <v/>
      </c>
      <c r="BM83" s="609" t="str">
        <f t="shared" ref="BM83:BM84" si="638">IF(ED83="","",IF(ED83=$CF83,1,0))</f>
        <v/>
      </c>
      <c r="BN83" s="609" t="str">
        <f t="shared" ref="BN83:BN84" si="639">IF(EE83="","",IF(EE83=$CF83,1,0))</f>
        <v/>
      </c>
      <c r="BO83" s="609" t="str">
        <f t="shared" ref="BO83:BO84" si="640">IF(EF83="","",IF(EF83=$CF83,1,0))</f>
        <v/>
      </c>
      <c r="BP83" s="609" t="str">
        <f t="shared" ref="BP83:BP84" si="641">IF(EG83="","",IF(EG83=$CF83,1,0))</f>
        <v/>
      </c>
      <c r="BQ83" s="609" t="str">
        <f t="shared" ref="BQ83:BQ84" si="642">IF(EH83="","",IF(EH83=$CF83,1,0))</f>
        <v/>
      </c>
      <c r="BR83" s="609">
        <f t="shared" ref="BR83:BR84" si="643">IF(EI83="","",IF(EI83=$CF83,1,0))</f>
        <v>0</v>
      </c>
      <c r="BS83" s="609" t="str">
        <f t="shared" ref="BS83:BS84" si="644">IF(EJ83="","",IF(EJ83=$CF83,1,0))</f>
        <v/>
      </c>
      <c r="BT83" s="609" t="str">
        <f t="shared" ref="BT83:BT84" si="645">IF(EK83="","",IF(EK83=$CF83,1,0))</f>
        <v/>
      </c>
      <c r="BU83" s="609" t="str">
        <f t="shared" ref="BU83:BU84" si="646">IF(EL83="","",IF(EL83=$CF83,1,0))</f>
        <v/>
      </c>
      <c r="BV83" s="21" t="str">
        <f>BV81&amp;"=1"</f>
        <v>CQ3-1=1</v>
      </c>
      <c r="BW83" s="18" t="str">
        <f>IF(R81=R83,"●","×")</f>
        <v>×</v>
      </c>
      <c r="BX83" s="7" t="s">
        <v>15</v>
      </c>
      <c r="BY83" s="233" t="str">
        <f t="shared" si="591"/>
        <v>CQ0=1</v>
      </c>
      <c r="BZ83" s="19" t="str">
        <f>IF(INDEX($BV$5:$BW$354,MATCH(BY83,$BV$5:$BV$354,0),2)="●","●","×")</f>
        <v>×</v>
      </c>
      <c r="CA83" s="227" t="s">
        <v>393</v>
      </c>
      <c r="CB83" s="19" t="str">
        <f>IF(INDEX($BV$5:$BW$354,MATCH(CA83,$BV$5:$BV$354,0),2)="●","●","×")</f>
        <v>×</v>
      </c>
      <c r="CC83" s="227" t="s">
        <v>14</v>
      </c>
      <c r="CD83" s="234" t="str">
        <f>IF(INDEX($BV$5:$BW$354,MATCH(CC83,$BV$5:$BV$354,0),2)="●","●","×")</f>
        <v>●</v>
      </c>
      <c r="CE83" s="2" t="s">
        <v>15</v>
      </c>
      <c r="CF83" s="232" t="str">
        <f>IF(AND(BW83="●",BZ83="●",CB83="●",CD83="●"),"●","×")</f>
        <v>×</v>
      </c>
      <c r="CG83" s="21" t="str">
        <f t="shared" si="592"/>
        <v>×</v>
      </c>
      <c r="CH83" s="2"/>
      <c r="CK83" s="3"/>
      <c r="CL83" s="3"/>
      <c r="CM83" s="3" t="s">
        <v>13</v>
      </c>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252"/>
      <c r="EI83" s="270" t="s">
        <v>14</v>
      </c>
      <c r="EJ83" s="255"/>
      <c r="EK83" s="3"/>
      <c r="EL83" s="256"/>
    </row>
    <row r="84" spans="2:142" ht="19.5" hidden="1">
      <c r="B84" t="s">
        <v>672</v>
      </c>
      <c r="C84" s="393">
        <v>2021</v>
      </c>
      <c r="D84" s="393" t="s">
        <v>666</v>
      </c>
      <c r="N84" s="16" t="str">
        <f>$Q84</f>
        <v>▶　B</v>
      </c>
      <c r="O84" s="14" t="s">
        <v>416</v>
      </c>
      <c r="Q84" s="375" t="s">
        <v>1</v>
      </c>
      <c r="R84" s="17">
        <v>2</v>
      </c>
      <c r="T84" s="609" t="str">
        <f t="shared" si="593"/>
        <v/>
      </c>
      <c r="U84" s="609" t="str">
        <f t="shared" si="594"/>
        <v/>
      </c>
      <c r="V84" s="609">
        <f t="shared" si="595"/>
        <v>0</v>
      </c>
      <c r="W84" s="609" t="str">
        <f t="shared" si="596"/>
        <v/>
      </c>
      <c r="X84" s="609" t="str">
        <f t="shared" si="597"/>
        <v/>
      </c>
      <c r="Y84" s="609">
        <f t="shared" si="598"/>
        <v>0</v>
      </c>
      <c r="Z84" s="609" t="str">
        <f t="shared" si="599"/>
        <v/>
      </c>
      <c r="AA84" s="609" t="str">
        <f t="shared" si="600"/>
        <v/>
      </c>
      <c r="AB84" s="609" t="str">
        <f t="shared" si="601"/>
        <v/>
      </c>
      <c r="AC84" s="609" t="str">
        <f t="shared" si="602"/>
        <v/>
      </c>
      <c r="AD84" s="609" t="str">
        <f t="shared" si="603"/>
        <v/>
      </c>
      <c r="AE84" s="609" t="str">
        <f t="shared" si="604"/>
        <v/>
      </c>
      <c r="AF84" s="609" t="str">
        <f t="shared" si="605"/>
        <v/>
      </c>
      <c r="AG84" s="609" t="str">
        <f t="shared" si="606"/>
        <v/>
      </c>
      <c r="AH84" s="609" t="str">
        <f t="shared" si="607"/>
        <v/>
      </c>
      <c r="AI84" s="609" t="str">
        <f t="shared" si="608"/>
        <v/>
      </c>
      <c r="AJ84" s="609" t="str">
        <f t="shared" si="609"/>
        <v/>
      </c>
      <c r="AK84" s="609" t="str">
        <f t="shared" si="610"/>
        <v/>
      </c>
      <c r="AL84" s="609" t="str">
        <f t="shared" si="611"/>
        <v/>
      </c>
      <c r="AM84" s="609" t="str">
        <f t="shared" si="612"/>
        <v/>
      </c>
      <c r="AN84" s="609" t="str">
        <f t="shared" si="613"/>
        <v/>
      </c>
      <c r="AO84" s="609" t="str">
        <f t="shared" si="614"/>
        <v/>
      </c>
      <c r="AP84" s="609" t="str">
        <f t="shared" si="615"/>
        <v/>
      </c>
      <c r="AQ84" s="609" t="str">
        <f t="shared" si="616"/>
        <v/>
      </c>
      <c r="AR84" s="609" t="str">
        <f t="shared" si="617"/>
        <v/>
      </c>
      <c r="AS84" s="609" t="str">
        <f t="shared" si="618"/>
        <v/>
      </c>
      <c r="AT84" s="609" t="str">
        <f t="shared" si="619"/>
        <v/>
      </c>
      <c r="AU84" s="609" t="str">
        <f t="shared" si="620"/>
        <v/>
      </c>
      <c r="AV84" s="609" t="str">
        <f t="shared" si="621"/>
        <v/>
      </c>
      <c r="AW84" s="609" t="str">
        <f t="shared" si="622"/>
        <v/>
      </c>
      <c r="AX84" s="609" t="str">
        <f t="shared" si="623"/>
        <v/>
      </c>
      <c r="AY84" s="609" t="str">
        <f t="shared" si="624"/>
        <v/>
      </c>
      <c r="AZ84" s="609">
        <f t="shared" si="625"/>
        <v>0</v>
      </c>
      <c r="BA84" s="609" t="str">
        <f t="shared" si="626"/>
        <v/>
      </c>
      <c r="BB84" s="609" t="str">
        <f t="shared" si="627"/>
        <v/>
      </c>
      <c r="BC84" s="609" t="str">
        <f t="shared" si="628"/>
        <v/>
      </c>
      <c r="BD84" s="609" t="str">
        <f t="shared" si="629"/>
        <v/>
      </c>
      <c r="BE84" s="609" t="str">
        <f t="shared" si="630"/>
        <v/>
      </c>
      <c r="BF84" s="609" t="str">
        <f t="shared" si="631"/>
        <v/>
      </c>
      <c r="BG84" s="609" t="str">
        <f t="shared" si="632"/>
        <v/>
      </c>
      <c r="BH84" s="609" t="str">
        <f t="shared" si="633"/>
        <v/>
      </c>
      <c r="BI84" s="609" t="str">
        <f t="shared" si="634"/>
        <v/>
      </c>
      <c r="BJ84" s="609" t="str">
        <f t="shared" si="635"/>
        <v/>
      </c>
      <c r="BK84" s="609" t="str">
        <f t="shared" si="636"/>
        <v/>
      </c>
      <c r="BL84" s="609" t="str">
        <f t="shared" si="637"/>
        <v/>
      </c>
      <c r="BM84" s="609" t="str">
        <f t="shared" si="638"/>
        <v/>
      </c>
      <c r="BN84" s="609" t="str">
        <f t="shared" si="639"/>
        <v/>
      </c>
      <c r="BO84" s="609" t="str">
        <f t="shared" si="640"/>
        <v/>
      </c>
      <c r="BP84" s="609" t="str">
        <f t="shared" si="641"/>
        <v/>
      </c>
      <c r="BQ84" s="609" t="str">
        <f t="shared" si="642"/>
        <v/>
      </c>
      <c r="BR84" s="609">
        <f t="shared" si="643"/>
        <v>0</v>
      </c>
      <c r="BS84" s="609">
        <f t="shared" si="644"/>
        <v>0</v>
      </c>
      <c r="BT84" s="609" t="str">
        <f t="shared" si="645"/>
        <v/>
      </c>
      <c r="BU84" s="609">
        <f t="shared" si="646"/>
        <v>0</v>
      </c>
      <c r="BV84" s="21" t="str">
        <f>BV81&amp;"=2"</f>
        <v>CQ3-1=2</v>
      </c>
      <c r="BW84" s="18" t="str">
        <f>IF(R81=R84,"●","×")</f>
        <v>×</v>
      </c>
      <c r="BX84" s="7" t="s">
        <v>15</v>
      </c>
      <c r="BY84" s="233" t="str">
        <f t="shared" si="591"/>
        <v>CQ0=1</v>
      </c>
      <c r="BZ84" s="19" t="str">
        <f>IF(INDEX($BV$5:$BW$354,MATCH(BY84,$BV$5:$BV$354,0),2)="●","●","×")</f>
        <v>×</v>
      </c>
      <c r="CA84" s="227" t="s">
        <v>393</v>
      </c>
      <c r="CB84" s="19" t="str">
        <f>IF(INDEX($BV$5:$BW$354,MATCH(CA84,$BV$5:$BV$354,0),2)="●","●","×")</f>
        <v>×</v>
      </c>
      <c r="CC84" s="227" t="s">
        <v>14</v>
      </c>
      <c r="CD84" s="234" t="str">
        <f>IF(INDEX($BV$5:$BW$354,MATCH(CC84,$BV$5:$BV$354,0),2)="●","●","×")</f>
        <v>●</v>
      </c>
      <c r="CE84" s="2" t="s">
        <v>15</v>
      </c>
      <c r="CF84" s="232" t="str">
        <f>IF(AND(BW84="●",BZ84="●",CB84="●",CD84="●"),"●","×")</f>
        <v>×</v>
      </c>
      <c r="CG84" s="21" t="str">
        <f t="shared" si="592"/>
        <v>×</v>
      </c>
      <c r="CH84" s="2"/>
      <c r="CK84" s="3"/>
      <c r="CL84" s="3"/>
      <c r="CM84" s="3" t="s">
        <v>13</v>
      </c>
      <c r="CN84" s="3"/>
      <c r="CO84" s="3"/>
      <c r="CP84" s="3" t="s">
        <v>13</v>
      </c>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t="s">
        <v>13</v>
      </c>
      <c r="DR84" s="3"/>
      <c r="DS84" s="3"/>
      <c r="DT84" s="3"/>
      <c r="DU84" s="3"/>
      <c r="DV84" s="3"/>
      <c r="DW84" s="3"/>
      <c r="DX84" s="3"/>
      <c r="DY84" s="3"/>
      <c r="DZ84" s="3"/>
      <c r="EA84" s="3"/>
      <c r="EB84" s="3"/>
      <c r="EC84" s="3"/>
      <c r="ED84" s="3"/>
      <c r="EE84" s="3"/>
      <c r="EF84" s="3"/>
      <c r="EG84" s="3"/>
      <c r="EH84" s="252"/>
      <c r="EI84" s="270" t="s">
        <v>14</v>
      </c>
      <c r="EJ84" s="255" t="s">
        <v>13</v>
      </c>
      <c r="EK84" s="3"/>
      <c r="EL84" s="256" t="s">
        <v>13</v>
      </c>
    </row>
    <row r="85" spans="2:142" ht="19.5" hidden="1">
      <c r="B85" t="s">
        <v>673</v>
      </c>
      <c r="C85">
        <v>2003</v>
      </c>
      <c r="D85" t="s">
        <v>674</v>
      </c>
      <c r="L85" s="10"/>
      <c r="N85" s="16"/>
      <c r="O85" s="343" t="str">
        <f>IF(R81=0,N81&amp;" "&amp;$O$4,"")</f>
        <v>CQ3-1 を回答ください</v>
      </c>
      <c r="Q85" s="375"/>
      <c r="R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17"/>
      <c r="BW85" s="20"/>
      <c r="BY85" s="235"/>
      <c r="BZ85" s="228"/>
      <c r="CA85" s="235"/>
      <c r="CB85" s="228"/>
      <c r="CC85" s="225"/>
      <c r="CD85" s="236"/>
      <c r="CF85" s="12"/>
      <c r="CG85" s="12"/>
      <c r="CH85" s="2"/>
      <c r="EI85" s="272"/>
      <c r="EJ85" s="2"/>
      <c r="EK85" s="2"/>
      <c r="EL85" s="280"/>
    </row>
    <row r="86" spans="2:142" ht="25.5" hidden="1">
      <c r="B86" t="s">
        <v>663</v>
      </c>
      <c r="C86">
        <v>2003</v>
      </c>
      <c r="D86" t="s">
        <v>693</v>
      </c>
      <c r="L86" t="s">
        <v>287</v>
      </c>
      <c r="M86" s="242"/>
      <c r="N86" s="243" t="s">
        <v>543</v>
      </c>
      <c r="O86" s="246"/>
      <c r="Q86" s="375"/>
      <c r="R86" s="2"/>
      <c r="BV86" s="2"/>
      <c r="BW86" s="19"/>
      <c r="BY86" s="225"/>
      <c r="BZ86" s="228"/>
      <c r="CA86" s="225"/>
      <c r="CB86" s="228"/>
      <c r="CC86" s="225"/>
      <c r="CD86" s="228"/>
      <c r="CF86" s="12"/>
      <c r="CG86" s="12"/>
      <c r="CH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73"/>
      <c r="EJ86" s="2"/>
      <c r="EK86" s="2"/>
      <c r="EL86" s="280"/>
    </row>
    <row r="87" spans="2:142" ht="20.25" hidden="1" thickBot="1">
      <c r="O87" s="335" t="str">
        <f>IF(P88=$CH$2,N88&amp;" ","")&amp;IF(P93=$CH$2,N93&amp;" ","")&amp;IF(P98=$CH$2,N98&amp;" ","")&amp;IF(P104=$CH$2,N104&amp;" ","")&amp;IF(P110=$CH$2,N110&amp;" ","")&amp;IF(P115=$CH$2,N115&amp;" ","")&amp;IF(P121=$CH$2,N121&amp;" ","")&amp;IF(P127=$CH$2,N127&amp;" ","")&amp;" "&amp;$O$4</f>
        <v>DQ0  を回答ください</v>
      </c>
      <c r="P87" s="336" t="str">
        <f>IF(R87=$CH$2,"●","×")</f>
        <v>●</v>
      </c>
      <c r="Q87" s="375"/>
      <c r="R87" s="332" t="str">
        <f>IF(COUNTIF(P88:P133,$CH$2)&gt;0,$CH$2,"")</f>
        <v>回答待ち</v>
      </c>
      <c r="BV87" s="2"/>
      <c r="BW87" s="19"/>
      <c r="BY87" s="235"/>
      <c r="BZ87" s="228"/>
      <c r="CA87" s="235"/>
      <c r="CB87" s="228"/>
      <c r="CC87" s="225"/>
      <c r="CD87" s="236"/>
      <c r="CF87" s="12"/>
      <c r="CG87" s="12"/>
      <c r="CH87" s="2"/>
      <c r="EI87" s="272"/>
      <c r="EJ87" s="2"/>
      <c r="EK87" s="2"/>
      <c r="EL87" s="280"/>
    </row>
    <row r="88" spans="2:142" ht="20.25" hidden="1" thickBot="1">
      <c r="B88" t="s">
        <v>660</v>
      </c>
      <c r="C88">
        <v>2003</v>
      </c>
      <c r="D88" t="s">
        <v>675</v>
      </c>
      <c r="L88" t="str">
        <f>IF(S88=1,"▶","")</f>
        <v/>
      </c>
      <c r="N88" s="12" t="str">
        <f>Q88</f>
        <v>DQ0</v>
      </c>
      <c r="O88" s="14" t="s">
        <v>544</v>
      </c>
      <c r="P88" s="2" t="str">
        <f>CH89</f>
        <v>回答待ち</v>
      </c>
      <c r="Q88" s="375" t="s">
        <v>280</v>
      </c>
      <c r="R88" s="608">
        <f>IF(N89=Q89,R89,IF(N89=Q90,R90,IF(N89=Q91,R91,IF(N89=Q92,P88,"-"))))</f>
        <v>0</v>
      </c>
      <c r="S88" s="691">
        <f>IF(R88=0,0,1)</f>
        <v>0</v>
      </c>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21" t="str">
        <f>Q88</f>
        <v>DQ0</v>
      </c>
      <c r="BW88" s="20" t="str">
        <f>IF(CG89="●","表示",IF(AND($Q$3="非表示",CG89="×"),"非表示",IF($Q$3="表示","表示")))</f>
        <v>表示</v>
      </c>
      <c r="BY88" s="237"/>
      <c r="BZ88" s="228"/>
      <c r="CA88" s="237"/>
      <c r="CB88" s="228"/>
      <c r="CC88" s="225"/>
      <c r="CD88" s="238"/>
      <c r="CF88" s="12"/>
      <c r="CG88" s="12"/>
      <c r="CH88" s="2"/>
      <c r="DF88" s="281"/>
      <c r="DG88" s="281"/>
      <c r="DH88" s="281"/>
      <c r="DI88" s="281"/>
      <c r="DJ88" s="281"/>
      <c r="DK88" s="281"/>
      <c r="DL88" s="281"/>
      <c r="DM88" s="281"/>
      <c r="DN88" s="281"/>
      <c r="DO88" s="281"/>
      <c r="DP88" s="281"/>
      <c r="DQ88" s="281"/>
      <c r="DR88" s="281"/>
      <c r="DS88" s="281"/>
      <c r="DT88" s="281"/>
      <c r="DU88" s="281"/>
      <c r="DV88" s="281"/>
      <c r="DW88" s="281"/>
      <c r="DX88" s="281"/>
      <c r="DY88" s="281"/>
      <c r="DZ88" s="281"/>
      <c r="EA88" s="281"/>
      <c r="EB88" s="281"/>
      <c r="EC88" s="281"/>
      <c r="ED88" s="281"/>
      <c r="EE88" s="281"/>
      <c r="EF88" s="281"/>
      <c r="EG88" s="281"/>
      <c r="EH88" s="281"/>
      <c r="EI88" s="283"/>
      <c r="EJ88" s="281"/>
      <c r="EK88" s="281"/>
      <c r="EL88" s="285"/>
    </row>
    <row r="89" spans="2:142" ht="19.5" hidden="1">
      <c r="B89" t="s">
        <v>661</v>
      </c>
      <c r="C89" s="393">
        <v>2019</v>
      </c>
      <c r="D89" s="393" t="s">
        <v>666</v>
      </c>
      <c r="N89" s="8" t="str">
        <f>'【① 基本事項】'!F95</f>
        <v>▷　該当選択</v>
      </c>
      <c r="O89" s="1"/>
      <c r="Q89" s="536" t="s">
        <v>601</v>
      </c>
      <c r="R89" s="2">
        <v>0</v>
      </c>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21" t="str">
        <f>BV88&amp;"=0"</f>
        <v>DQ0=0</v>
      </c>
      <c r="BW89" s="18" t="str">
        <f>IF(R88=R89,"●","×")</f>
        <v>●</v>
      </c>
      <c r="BY89" s="233" t="s">
        <v>14</v>
      </c>
      <c r="BZ89" s="19" t="str">
        <f>IF(INDEX($BV$5:$BW$354,MATCH(BY89,$BV$5:$BV$354,0),2)="●","●","×")</f>
        <v>●</v>
      </c>
      <c r="CA89" s="233" t="s">
        <v>14</v>
      </c>
      <c r="CB89" s="19" t="str">
        <f>IF(INDEX($BV$5:$BW$354,MATCH(CA89,$BV$5:$BV$354,0),2)="●","●","×")</f>
        <v>●</v>
      </c>
      <c r="CC89" s="227" t="s">
        <v>14</v>
      </c>
      <c r="CD89" s="234" t="str">
        <f>IF(INDEX($BV$5:$BW$354,MATCH(CC89,$BV$5:$BV$354,0),2)="●","●","×")</f>
        <v>●</v>
      </c>
      <c r="CE89" s="2" t="s">
        <v>15</v>
      </c>
      <c r="CF89" s="231" t="str">
        <f>IF(AND(BW89="●",BZ89="●",CB89="●",CD89="●"),"●","×")</f>
        <v>●</v>
      </c>
      <c r="CG89" s="21" t="str">
        <f t="shared" ref="CG89:CG91" si="647">IF(AND(BZ89="●",CB89="●",CD89="●"),"●","×")</f>
        <v>●</v>
      </c>
      <c r="CH89" s="2" t="str">
        <f>IF(CF89="●",$CH$2,IF(COUNTIF(CF90:CF91,"●")&gt;0,$CH$3,$CH$4))</f>
        <v>回答待ち</v>
      </c>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251"/>
      <c r="EI89" s="271"/>
      <c r="EJ89" s="253"/>
      <c r="EK89" s="4"/>
      <c r="EL89" s="254"/>
    </row>
    <row r="90" spans="2:142" ht="19.5" hidden="1">
      <c r="B90" t="s">
        <v>676</v>
      </c>
      <c r="C90" s="393">
        <v>2007</v>
      </c>
      <c r="D90" s="393" t="s">
        <v>666</v>
      </c>
      <c r="N90" s="9" t="str">
        <f>Q90</f>
        <v>▶　A</v>
      </c>
      <c r="O90" s="14" t="s">
        <v>413</v>
      </c>
      <c r="Q90" s="375" t="s">
        <v>0</v>
      </c>
      <c r="R90" s="2">
        <v>1</v>
      </c>
      <c r="T90" s="609" t="str">
        <f t="shared" ref="T90:T91" si="648">IF(CK90="","",IF(CK90=$CF90,1,0))</f>
        <v/>
      </c>
      <c r="U90" s="609" t="str">
        <f t="shared" ref="U90:U91" si="649">IF(CL90="","",IF(CL90=$CF90,1,0))</f>
        <v/>
      </c>
      <c r="V90" s="609" t="str">
        <f t="shared" ref="V90:V91" si="650">IF(CM90="","",IF(CM90=$CF90,1,0))</f>
        <v/>
      </c>
      <c r="W90" s="609" t="str">
        <f t="shared" ref="W90:W91" si="651">IF(CN90="","",IF(CN90=$CF90,1,0))</f>
        <v/>
      </c>
      <c r="X90" s="609" t="str">
        <f t="shared" ref="X90:X91" si="652">IF(CO90="","",IF(CO90=$CF90,1,0))</f>
        <v/>
      </c>
      <c r="Y90" s="609" t="str">
        <f t="shared" ref="Y90:Y91" si="653">IF(CP90="","",IF(CP90=$CF90,1,0))</f>
        <v/>
      </c>
      <c r="Z90" s="609" t="str">
        <f t="shared" ref="Z90:Z91" si="654">IF(CQ90="","",IF(CQ90=$CF90,1,0))</f>
        <v/>
      </c>
      <c r="AA90" s="609" t="str">
        <f t="shared" ref="AA90:AA91" si="655">IF(CR90="","",IF(CR90=$CF90,1,0))</f>
        <v/>
      </c>
      <c r="AB90" s="609" t="str">
        <f t="shared" ref="AB90:AB91" si="656">IF(CS90="","",IF(CS90=$CF90,1,0))</f>
        <v/>
      </c>
      <c r="AC90" s="609" t="str">
        <f t="shared" ref="AC90:AC91" si="657">IF(CT90="","",IF(CT90=$CF90,1,0))</f>
        <v/>
      </c>
      <c r="AD90" s="609" t="str">
        <f t="shared" ref="AD90:AD91" si="658">IF(CU90="","",IF(CU90=$CF90,1,0))</f>
        <v/>
      </c>
      <c r="AE90" s="609" t="str">
        <f t="shared" ref="AE90:AE91" si="659">IF(CV90="","",IF(CV90=$CF90,1,0))</f>
        <v/>
      </c>
      <c r="AF90" s="609" t="str">
        <f t="shared" ref="AF90:AF91" si="660">IF(CW90="","",IF(CW90=$CF90,1,0))</f>
        <v/>
      </c>
      <c r="AG90" s="609" t="str">
        <f t="shared" ref="AG90:AG91" si="661">IF(CX90="","",IF(CX90=$CF90,1,0))</f>
        <v/>
      </c>
      <c r="AH90" s="609" t="str">
        <f t="shared" ref="AH90:AH91" si="662">IF(CY90="","",IF(CY90=$CF90,1,0))</f>
        <v/>
      </c>
      <c r="AI90" s="609" t="str">
        <f t="shared" ref="AI90:AI91" si="663">IF(CZ90="","",IF(CZ90=$CF90,1,0))</f>
        <v/>
      </c>
      <c r="AJ90" s="609" t="str">
        <f t="shared" ref="AJ90:AJ91" si="664">IF(DA90="","",IF(DA90=$CF90,1,0))</f>
        <v/>
      </c>
      <c r="AK90" s="609" t="str">
        <f t="shared" ref="AK90:AK91" si="665">IF(DB90="","",IF(DB90=$CF90,1,0))</f>
        <v/>
      </c>
      <c r="AL90" s="609" t="str">
        <f t="shared" ref="AL90:AL91" si="666">IF(DC90="","",IF(DC90=$CF90,1,0))</f>
        <v/>
      </c>
      <c r="AM90" s="609" t="str">
        <f t="shared" ref="AM90:AM91" si="667">IF(DD90="","",IF(DD90=$CF90,1,0))</f>
        <v/>
      </c>
      <c r="AN90" s="609" t="str">
        <f t="shared" ref="AN90:AN91" si="668">IF(DE90="","",IF(DE90=$CF90,1,0))</f>
        <v/>
      </c>
      <c r="AO90" s="609" t="str">
        <f t="shared" ref="AO90:AO91" si="669">IF(DF90="","",IF(DF90=$CF90,1,0))</f>
        <v/>
      </c>
      <c r="AP90" s="609" t="str">
        <f t="shared" ref="AP90:AP91" si="670">IF(DG90="","",IF(DG90=$CF90,1,0))</f>
        <v/>
      </c>
      <c r="AQ90" s="609" t="str">
        <f t="shared" ref="AQ90:AQ91" si="671">IF(DH90="","",IF(DH90=$CF90,1,0))</f>
        <v/>
      </c>
      <c r="AR90" s="609" t="str">
        <f t="shared" ref="AR90:AR91" si="672">IF(DI90="","",IF(DI90=$CF90,1,0))</f>
        <v/>
      </c>
      <c r="AS90" s="609" t="str">
        <f t="shared" ref="AS90:AS91" si="673">IF(DJ90="","",IF(DJ90=$CF90,1,0))</f>
        <v/>
      </c>
      <c r="AT90" s="609" t="str">
        <f t="shared" ref="AT90:AT91" si="674">IF(DK90="","",IF(DK90=$CF90,1,0))</f>
        <v/>
      </c>
      <c r="AU90" s="609" t="str">
        <f t="shared" ref="AU90:AU91" si="675">IF(DL90="","",IF(DL90=$CF90,1,0))</f>
        <v/>
      </c>
      <c r="AV90" s="609" t="str">
        <f t="shared" ref="AV90:AV91" si="676">IF(DM90="","",IF(DM90=$CF90,1,0))</f>
        <v/>
      </c>
      <c r="AW90" s="609" t="str">
        <f t="shared" ref="AW90:AW91" si="677">IF(DN90="","",IF(DN90=$CF90,1,0))</f>
        <v/>
      </c>
      <c r="AX90" s="609" t="str">
        <f t="shared" ref="AX90:AX91" si="678">IF(DO90="","",IF(DO90=$CF90,1,0))</f>
        <v/>
      </c>
      <c r="AY90" s="609" t="str">
        <f t="shared" ref="AY90:AY91" si="679">IF(DP90="","",IF(DP90=$CF90,1,0))</f>
        <v/>
      </c>
      <c r="AZ90" s="609" t="str">
        <f t="shared" ref="AZ90:AZ91" si="680">IF(DQ90="","",IF(DQ90=$CF90,1,0))</f>
        <v/>
      </c>
      <c r="BA90" s="609" t="str">
        <f t="shared" ref="BA90:BA91" si="681">IF(DR90="","",IF(DR90=$CF90,1,0))</f>
        <v/>
      </c>
      <c r="BB90" s="609" t="str">
        <f t="shared" ref="BB90:BB91" si="682">IF(DS90="","",IF(DS90=$CF90,1,0))</f>
        <v/>
      </c>
      <c r="BC90" s="609" t="str">
        <f t="shared" ref="BC90:BC91" si="683">IF(DT90="","",IF(DT90=$CF90,1,0))</f>
        <v/>
      </c>
      <c r="BD90" s="609" t="str">
        <f t="shared" ref="BD90:BD91" si="684">IF(DU90="","",IF(DU90=$CF90,1,0))</f>
        <v/>
      </c>
      <c r="BE90" s="609" t="str">
        <f t="shared" ref="BE90:BE91" si="685">IF(DV90="","",IF(DV90=$CF90,1,0))</f>
        <v/>
      </c>
      <c r="BF90" s="609" t="str">
        <f t="shared" ref="BF90:BF91" si="686">IF(DW90="","",IF(DW90=$CF90,1,0))</f>
        <v/>
      </c>
      <c r="BG90" s="609" t="str">
        <f t="shared" ref="BG90:BG91" si="687">IF(DX90="","",IF(DX90=$CF90,1,0))</f>
        <v/>
      </c>
      <c r="BH90" s="609" t="str">
        <f t="shared" ref="BH90:BH91" si="688">IF(DY90="","",IF(DY90=$CF90,1,0))</f>
        <v/>
      </c>
      <c r="BI90" s="609" t="str">
        <f t="shared" ref="BI90:BI91" si="689">IF(DZ90="","",IF(DZ90=$CF90,1,0))</f>
        <v/>
      </c>
      <c r="BJ90" s="609" t="str">
        <f t="shared" ref="BJ90:BJ91" si="690">IF(EA90="","",IF(EA90=$CF90,1,0))</f>
        <v/>
      </c>
      <c r="BK90" s="609" t="str">
        <f t="shared" ref="BK90:BK91" si="691">IF(EB90="","",IF(EB90=$CF90,1,0))</f>
        <v/>
      </c>
      <c r="BL90" s="609" t="str">
        <f t="shared" ref="BL90:BL91" si="692">IF(EC90="","",IF(EC90=$CF90,1,0))</f>
        <v/>
      </c>
      <c r="BM90" s="609" t="str">
        <f t="shared" ref="BM90:BM91" si="693">IF(ED90="","",IF(ED90=$CF90,1,0))</f>
        <v/>
      </c>
      <c r="BN90" s="609" t="str">
        <f t="shared" ref="BN90:BN91" si="694">IF(EE90="","",IF(EE90=$CF90,1,0))</f>
        <v/>
      </c>
      <c r="BO90" s="609" t="str">
        <f t="shared" ref="BO90:BO91" si="695">IF(EF90="","",IF(EF90=$CF90,1,0))</f>
        <v/>
      </c>
      <c r="BP90" s="609" t="str">
        <f t="shared" ref="BP90:BP91" si="696">IF(EG90="","",IF(EG90=$CF90,1,0))</f>
        <v/>
      </c>
      <c r="BQ90" s="609" t="str">
        <f t="shared" ref="BQ90:BQ91" si="697">IF(EH90="","",IF(EH90=$CF90,1,0))</f>
        <v/>
      </c>
      <c r="BR90" s="609">
        <f t="shared" ref="BR90:BR91" si="698">IF(EI90="","",IF(EI90=$CF90,1,0))</f>
        <v>0</v>
      </c>
      <c r="BS90" s="609" t="str">
        <f t="shared" ref="BS90:BS91" si="699">IF(EJ90="","",IF(EJ90=$CF90,1,0))</f>
        <v/>
      </c>
      <c r="BT90" s="609" t="str">
        <f t="shared" ref="BT90:BT91" si="700">IF(EK90="","",IF(EK90=$CF90,1,0))</f>
        <v/>
      </c>
      <c r="BU90" s="609" t="str">
        <f t="shared" ref="BU90:BU91" si="701">IF(EL90="","",IF(EL90=$CF90,1,0))</f>
        <v/>
      </c>
      <c r="BV90" s="21" t="str">
        <f>BV88&amp;"=1"</f>
        <v>DQ0=1</v>
      </c>
      <c r="BW90" s="18" t="str">
        <f>IF(R88=R90,"●","×")</f>
        <v>×</v>
      </c>
      <c r="BX90" s="7" t="s">
        <v>15</v>
      </c>
      <c r="BY90" s="233" t="s">
        <v>14</v>
      </c>
      <c r="BZ90" s="19" t="str">
        <f>IF(INDEX($BV$5:$BW$354,MATCH(BY90,$BV$5:$BV$354,0),2)="●","●","×")</f>
        <v>●</v>
      </c>
      <c r="CA90" s="233" t="s">
        <v>14</v>
      </c>
      <c r="CB90" s="19" t="str">
        <f>IF(INDEX($BV$5:$BW$354,MATCH(CA90,$BV$5:$BV$354,0),2)="●","●","×")</f>
        <v>●</v>
      </c>
      <c r="CC90" s="227" t="s">
        <v>14</v>
      </c>
      <c r="CD90" s="234" t="str">
        <f>IF(INDEX($BV$5:$BW$354,MATCH(CC90,$BV$5:$BV$354,0),2)="●","●","×")</f>
        <v>●</v>
      </c>
      <c r="CE90" s="2" t="s">
        <v>15</v>
      </c>
      <c r="CF90" s="232" t="str">
        <f>IF(AND(BW90="●",BZ90="●",CB90="●",CD90="●"),"●","×")</f>
        <v>×</v>
      </c>
      <c r="CG90" s="21" t="str">
        <f t="shared" si="647"/>
        <v>●</v>
      </c>
      <c r="CH90" s="2"/>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252"/>
      <c r="EI90" s="270" t="s">
        <v>14</v>
      </c>
      <c r="EJ90" s="255"/>
      <c r="EK90" s="3"/>
      <c r="EL90" s="256"/>
    </row>
    <row r="91" spans="2:142" ht="19.5" hidden="1">
      <c r="B91" t="s">
        <v>664</v>
      </c>
      <c r="C91" s="377">
        <v>2003</v>
      </c>
      <c r="D91" t="s">
        <v>677</v>
      </c>
      <c r="N91" s="9" t="str">
        <f>Q91</f>
        <v>▶　B</v>
      </c>
      <c r="O91" s="15" t="s">
        <v>414</v>
      </c>
      <c r="Q91" s="375" t="s">
        <v>1</v>
      </c>
      <c r="R91" s="2">
        <v>2</v>
      </c>
      <c r="T91" s="609" t="str">
        <f t="shared" si="648"/>
        <v/>
      </c>
      <c r="U91" s="609" t="str">
        <f t="shared" si="649"/>
        <v/>
      </c>
      <c r="V91" s="609" t="str">
        <f t="shared" si="650"/>
        <v/>
      </c>
      <c r="W91" s="609" t="str">
        <f t="shared" si="651"/>
        <v/>
      </c>
      <c r="X91" s="609" t="str">
        <f t="shared" si="652"/>
        <v/>
      </c>
      <c r="Y91" s="609" t="str">
        <f t="shared" si="653"/>
        <v/>
      </c>
      <c r="Z91" s="609" t="str">
        <f t="shared" si="654"/>
        <v/>
      </c>
      <c r="AA91" s="609" t="str">
        <f t="shared" si="655"/>
        <v/>
      </c>
      <c r="AB91" s="609" t="str">
        <f t="shared" si="656"/>
        <v/>
      </c>
      <c r="AC91" s="609" t="str">
        <f t="shared" si="657"/>
        <v/>
      </c>
      <c r="AD91" s="609" t="str">
        <f t="shared" si="658"/>
        <v/>
      </c>
      <c r="AE91" s="609" t="str">
        <f t="shared" si="659"/>
        <v/>
      </c>
      <c r="AF91" s="609" t="str">
        <f t="shared" si="660"/>
        <v/>
      </c>
      <c r="AG91" s="609" t="str">
        <f t="shared" si="661"/>
        <v/>
      </c>
      <c r="AH91" s="609" t="str">
        <f t="shared" si="662"/>
        <v/>
      </c>
      <c r="AI91" s="609" t="str">
        <f t="shared" si="663"/>
        <v/>
      </c>
      <c r="AJ91" s="609" t="str">
        <f t="shared" si="664"/>
        <v/>
      </c>
      <c r="AK91" s="609" t="str">
        <f t="shared" si="665"/>
        <v/>
      </c>
      <c r="AL91" s="609" t="str">
        <f t="shared" si="666"/>
        <v/>
      </c>
      <c r="AM91" s="609" t="str">
        <f t="shared" si="667"/>
        <v/>
      </c>
      <c r="AN91" s="609" t="str">
        <f t="shared" si="668"/>
        <v/>
      </c>
      <c r="AO91" s="609" t="str">
        <f t="shared" si="669"/>
        <v/>
      </c>
      <c r="AP91" s="609" t="str">
        <f t="shared" si="670"/>
        <v/>
      </c>
      <c r="AQ91" s="609" t="str">
        <f t="shared" si="671"/>
        <v/>
      </c>
      <c r="AR91" s="609" t="str">
        <f t="shared" si="672"/>
        <v/>
      </c>
      <c r="AS91" s="609" t="str">
        <f t="shared" si="673"/>
        <v/>
      </c>
      <c r="AT91" s="609" t="str">
        <f t="shared" si="674"/>
        <v/>
      </c>
      <c r="AU91" s="609" t="str">
        <f t="shared" si="675"/>
        <v/>
      </c>
      <c r="AV91" s="609" t="str">
        <f t="shared" si="676"/>
        <v/>
      </c>
      <c r="AW91" s="609" t="str">
        <f t="shared" si="677"/>
        <v/>
      </c>
      <c r="AX91" s="609" t="str">
        <f t="shared" si="678"/>
        <v/>
      </c>
      <c r="AY91" s="609" t="str">
        <f t="shared" si="679"/>
        <v/>
      </c>
      <c r="AZ91" s="609" t="str">
        <f t="shared" si="680"/>
        <v/>
      </c>
      <c r="BA91" s="609" t="str">
        <f t="shared" si="681"/>
        <v/>
      </c>
      <c r="BB91" s="609" t="str">
        <f t="shared" si="682"/>
        <v/>
      </c>
      <c r="BC91" s="609" t="str">
        <f t="shared" si="683"/>
        <v/>
      </c>
      <c r="BD91" s="609" t="str">
        <f t="shared" si="684"/>
        <v/>
      </c>
      <c r="BE91" s="609" t="str">
        <f t="shared" si="685"/>
        <v/>
      </c>
      <c r="BF91" s="609" t="str">
        <f t="shared" si="686"/>
        <v/>
      </c>
      <c r="BG91" s="609" t="str">
        <f t="shared" si="687"/>
        <v/>
      </c>
      <c r="BH91" s="609" t="str">
        <f t="shared" si="688"/>
        <v/>
      </c>
      <c r="BI91" s="609" t="str">
        <f t="shared" si="689"/>
        <v/>
      </c>
      <c r="BJ91" s="609" t="str">
        <f t="shared" si="690"/>
        <v/>
      </c>
      <c r="BK91" s="609" t="str">
        <f t="shared" si="691"/>
        <v/>
      </c>
      <c r="BL91" s="609" t="str">
        <f t="shared" si="692"/>
        <v/>
      </c>
      <c r="BM91" s="609" t="str">
        <f t="shared" si="693"/>
        <v/>
      </c>
      <c r="BN91" s="609" t="str">
        <f t="shared" si="694"/>
        <v/>
      </c>
      <c r="BO91" s="609" t="str">
        <f t="shared" si="695"/>
        <v/>
      </c>
      <c r="BP91" s="609" t="str">
        <f t="shared" si="696"/>
        <v/>
      </c>
      <c r="BQ91" s="609" t="str">
        <f t="shared" si="697"/>
        <v/>
      </c>
      <c r="BR91" s="609">
        <f t="shared" si="698"/>
        <v>0</v>
      </c>
      <c r="BS91" s="609" t="str">
        <f t="shared" si="699"/>
        <v/>
      </c>
      <c r="BT91" s="609" t="str">
        <f t="shared" si="700"/>
        <v/>
      </c>
      <c r="BU91" s="609" t="str">
        <f t="shared" si="701"/>
        <v/>
      </c>
      <c r="BV91" s="21" t="str">
        <f>BV88&amp;"=2"</f>
        <v>DQ0=2</v>
      </c>
      <c r="BW91" s="18" t="str">
        <f>IF(R88=R91,"●","×")</f>
        <v>×</v>
      </c>
      <c r="BX91" s="7" t="s">
        <v>15</v>
      </c>
      <c r="BY91" s="233" t="s">
        <v>14</v>
      </c>
      <c r="BZ91" s="19" t="str">
        <f>IF(INDEX($BV$5:$BW$354,MATCH(BY91,$BV$5:$BV$354,0),2)="●","●","×")</f>
        <v>●</v>
      </c>
      <c r="CA91" s="233" t="s">
        <v>14</v>
      </c>
      <c r="CB91" s="19" t="str">
        <f>IF(INDEX($BV$5:$BW$354,MATCH(CA91,$BV$5:$BV$354,0),2)="●","●","×")</f>
        <v>●</v>
      </c>
      <c r="CC91" s="227" t="s">
        <v>14</v>
      </c>
      <c r="CD91" s="234" t="str">
        <f>IF(INDEX($BV$5:$BW$354,MATCH(CC91,$BV$5:$BV$354,0),2)="●","●","×")</f>
        <v>●</v>
      </c>
      <c r="CE91" s="2" t="s">
        <v>15</v>
      </c>
      <c r="CF91" s="232" t="str">
        <f>IF(AND(BW91="●",BZ91="●",CB91="●",CD91="●"),"●","×")</f>
        <v>×</v>
      </c>
      <c r="CG91" s="21" t="str">
        <f t="shared" si="647"/>
        <v>●</v>
      </c>
      <c r="CH91" s="2"/>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252"/>
      <c r="EI91" s="270" t="s">
        <v>14</v>
      </c>
      <c r="EJ91" s="255"/>
      <c r="EK91" s="3"/>
      <c r="EL91" s="256"/>
    </row>
    <row r="92" spans="2:142" ht="20.25" hidden="1" thickBot="1">
      <c r="B92" t="s">
        <v>678</v>
      </c>
      <c r="C92">
        <v>2003</v>
      </c>
      <c r="D92" t="s">
        <v>666</v>
      </c>
      <c r="O92" s="343" t="str">
        <f>IF(R88=0,N88&amp;" "&amp;$O$4,"")</f>
        <v>DQ0 を回答ください</v>
      </c>
      <c r="P92" s="336" t="str">
        <f>IF(P88=$CH$2,"●","×")</f>
        <v>●</v>
      </c>
      <c r="Q92" s="375"/>
      <c r="R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1"/>
      <c r="BW92" s="22"/>
      <c r="BY92" s="235"/>
      <c r="BZ92" s="228"/>
      <c r="CA92" s="235"/>
      <c r="CB92" s="228"/>
      <c r="CC92" s="225"/>
      <c r="CD92" s="236"/>
      <c r="CF92" s="12"/>
      <c r="CG92" s="12"/>
      <c r="CH92" s="2"/>
      <c r="EI92" s="272"/>
      <c r="EJ92" s="2"/>
      <c r="EK92" s="2"/>
      <c r="EL92" s="280"/>
    </row>
    <row r="93" spans="2:142" ht="38.25" hidden="1" thickBot="1">
      <c r="L93" t="str">
        <f>IF(S93=1,"▶","")</f>
        <v/>
      </c>
      <c r="N93" t="str">
        <f>Q93</f>
        <v>DQ1</v>
      </c>
      <c r="O93" s="1" t="s">
        <v>3</v>
      </c>
      <c r="P93" s="2" t="str">
        <f>CH94</f>
        <v>該当なし</v>
      </c>
      <c r="Q93" s="375" t="s">
        <v>281</v>
      </c>
      <c r="R93" s="608">
        <f>IF(N94=Q94,R94,IF(N94=Q95,R95,IF(N94=Q96,R96,IF(N94=Q97,P93,"-"))))</f>
        <v>0</v>
      </c>
      <c r="S93" s="691">
        <f>IF(R93=0,0,1)</f>
        <v>0</v>
      </c>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21" t="str">
        <f>Q93</f>
        <v>DQ1</v>
      </c>
      <c r="BW93" s="20" t="str">
        <f>IF(CG94="●","表示",IF(AND($Q$3="非表示",CG94="×"),"非表示",IF($Q$3="表示","表示")))</f>
        <v>非表示</v>
      </c>
      <c r="BY93" s="237"/>
      <c r="BZ93" s="228"/>
      <c r="CA93" s="237"/>
      <c r="CB93" s="228"/>
      <c r="CC93" s="225"/>
      <c r="CD93" s="238"/>
      <c r="CF93" s="12"/>
      <c r="CG93" s="12"/>
      <c r="CH93" s="2"/>
      <c r="CK93" s="281"/>
      <c r="CL93" s="281"/>
      <c r="CM93" s="281"/>
      <c r="CN93" s="281"/>
      <c r="CO93" s="281"/>
      <c r="CP93" s="281"/>
      <c r="CQ93" s="281"/>
      <c r="CR93" s="281"/>
      <c r="CS93" s="281"/>
      <c r="CT93" s="281"/>
      <c r="CU93" s="281"/>
      <c r="CV93" s="281"/>
      <c r="CW93" s="281"/>
      <c r="CX93" s="281"/>
      <c r="CY93" s="281"/>
      <c r="CZ93" s="281"/>
      <c r="DA93" s="281"/>
      <c r="DB93" s="281"/>
      <c r="DC93" s="281"/>
      <c r="DD93" s="281"/>
      <c r="DE93" s="281"/>
      <c r="DF93" s="281"/>
      <c r="DG93" s="281"/>
      <c r="DH93" s="281"/>
      <c r="DI93" s="281"/>
      <c r="DJ93" s="281"/>
      <c r="DK93" s="281"/>
      <c r="DL93" s="281"/>
      <c r="DM93" s="281"/>
      <c r="DN93" s="281"/>
      <c r="DO93" s="281"/>
      <c r="DP93" s="281"/>
      <c r="DQ93" s="281"/>
      <c r="DR93" s="281"/>
      <c r="DS93" s="281"/>
      <c r="DT93" s="281"/>
      <c r="DU93" s="281"/>
      <c r="DV93" s="281"/>
      <c r="DW93" s="281"/>
      <c r="DX93" s="281"/>
      <c r="DY93" s="281"/>
      <c r="DZ93" s="281"/>
      <c r="EA93" s="281"/>
      <c r="EB93" s="281"/>
      <c r="EC93" s="281"/>
      <c r="ED93" s="281"/>
      <c r="EE93" s="281"/>
      <c r="EF93" s="281"/>
      <c r="EG93" s="281"/>
      <c r="EH93" s="281"/>
      <c r="EI93" s="283"/>
      <c r="EJ93" s="281"/>
      <c r="EK93" s="281"/>
      <c r="EL93" s="285"/>
    </row>
    <row r="94" spans="2:142" ht="19.5" hidden="1">
      <c r="B94" t="s">
        <v>679</v>
      </c>
      <c r="C94">
        <v>2003</v>
      </c>
      <c r="D94" t="s">
        <v>680</v>
      </c>
      <c r="N94" s="8" t="str">
        <f>'【① 基本事項】'!F100</f>
        <v>▷　該当選択</v>
      </c>
      <c r="O94" s="1"/>
      <c r="Q94" s="536" t="s">
        <v>601</v>
      </c>
      <c r="R94" s="2">
        <v>0</v>
      </c>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21" t="str">
        <f>BV93&amp;"=0"</f>
        <v>DQ1=0</v>
      </c>
      <c r="BW94" s="18" t="str">
        <f>IF(R93=R94,"●","×")</f>
        <v>●</v>
      </c>
      <c r="BY94" s="233" t="s">
        <v>345</v>
      </c>
      <c r="BZ94" s="19" t="str">
        <f>IF(INDEX($BV$5:$BW$354,MATCH(BY94,$BV$5:$BV$354,0),2)="●","●","×")</f>
        <v>×</v>
      </c>
      <c r="CA94" s="233" t="s">
        <v>14</v>
      </c>
      <c r="CB94" s="19" t="str">
        <f>IF(INDEX($BV$5:$BW$354,MATCH(CA94,$BV$5:$BV$354,0),2)="●","●","×")</f>
        <v>●</v>
      </c>
      <c r="CC94" s="227" t="s">
        <v>14</v>
      </c>
      <c r="CD94" s="234" t="str">
        <f>IF(INDEX($BV$5:$BW$354,MATCH(CC94,$BV$5:$BV$354,0),2)="●","●","×")</f>
        <v>●</v>
      </c>
      <c r="CE94" s="2" t="s">
        <v>15</v>
      </c>
      <c r="CF94" s="231" t="str">
        <f>IF(AND(BW94="●",BZ94="●",CB94="●",CD94="●"),"●","×")</f>
        <v>×</v>
      </c>
      <c r="CG94" s="21" t="str">
        <f t="shared" ref="CG94:CG96" si="702">IF(AND(BZ94="●",CB94="●",CD94="●"),"●","×")</f>
        <v>×</v>
      </c>
      <c r="CH94" s="2" t="str">
        <f>IF(CF94="●",$CH$2,IF(COUNTIF(CF95:CF96,"●")&gt;0,$CH$3,$CH$4))</f>
        <v>該当なし</v>
      </c>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251"/>
      <c r="EI94" s="271"/>
      <c r="EJ94" s="253"/>
      <c r="EK94" s="4"/>
      <c r="EL94" s="254"/>
    </row>
    <row r="95" spans="2:142" ht="19.5" hidden="1">
      <c r="B95" t="s">
        <v>681</v>
      </c>
      <c r="C95">
        <v>2003</v>
      </c>
      <c r="D95" t="s">
        <v>682</v>
      </c>
      <c r="N95" s="9" t="str">
        <f>Q95</f>
        <v>▶　A</v>
      </c>
      <c r="O95" s="1" t="s">
        <v>545</v>
      </c>
      <c r="Q95" s="375" t="s">
        <v>0</v>
      </c>
      <c r="R95" s="2">
        <v>1</v>
      </c>
      <c r="T95" s="609" t="str">
        <f t="shared" ref="T95:T96" si="703">IF(CK95="","",IF(CK95=$CF95,1,0))</f>
        <v/>
      </c>
      <c r="U95" s="609" t="str">
        <f t="shared" ref="U95:U96" si="704">IF(CL95="","",IF(CL95=$CF95,1,0))</f>
        <v/>
      </c>
      <c r="V95" s="609">
        <f t="shared" ref="V95:V96" si="705">IF(CM95="","",IF(CM95=$CF95,1,0))</f>
        <v>0</v>
      </c>
      <c r="W95" s="609" t="str">
        <f t="shared" ref="W95:W96" si="706">IF(CN95="","",IF(CN95=$CF95,1,0))</f>
        <v/>
      </c>
      <c r="X95" s="609" t="str">
        <f t="shared" ref="X95:X96" si="707">IF(CO95="","",IF(CO95=$CF95,1,0))</f>
        <v/>
      </c>
      <c r="Y95" s="609" t="str">
        <f t="shared" ref="Y95:Y96" si="708">IF(CP95="","",IF(CP95=$CF95,1,0))</f>
        <v/>
      </c>
      <c r="Z95" s="609" t="str">
        <f t="shared" ref="Z95:Z96" si="709">IF(CQ95="","",IF(CQ95=$CF95,1,0))</f>
        <v/>
      </c>
      <c r="AA95" s="609" t="str">
        <f t="shared" ref="AA95:AA96" si="710">IF(CR95="","",IF(CR95=$CF95,1,0))</f>
        <v/>
      </c>
      <c r="AB95" s="609" t="str">
        <f t="shared" ref="AB95:AB96" si="711">IF(CS95="","",IF(CS95=$CF95,1,0))</f>
        <v/>
      </c>
      <c r="AC95" s="609" t="str">
        <f t="shared" ref="AC95:AC96" si="712">IF(CT95="","",IF(CT95=$CF95,1,0))</f>
        <v/>
      </c>
      <c r="AD95" s="609" t="str">
        <f t="shared" ref="AD95:AD96" si="713">IF(CU95="","",IF(CU95=$CF95,1,0))</f>
        <v/>
      </c>
      <c r="AE95" s="609" t="str">
        <f t="shared" ref="AE95:AE96" si="714">IF(CV95="","",IF(CV95=$CF95,1,0))</f>
        <v/>
      </c>
      <c r="AF95" s="609" t="str">
        <f t="shared" ref="AF95:AF96" si="715">IF(CW95="","",IF(CW95=$CF95,1,0))</f>
        <v/>
      </c>
      <c r="AG95" s="609" t="str">
        <f t="shared" ref="AG95:AG96" si="716">IF(CX95="","",IF(CX95=$CF95,1,0))</f>
        <v/>
      </c>
      <c r="AH95" s="609" t="str">
        <f t="shared" ref="AH95:AH96" si="717">IF(CY95="","",IF(CY95=$CF95,1,0))</f>
        <v/>
      </c>
      <c r="AI95" s="609" t="str">
        <f t="shared" ref="AI95:AI96" si="718">IF(CZ95="","",IF(CZ95=$CF95,1,0))</f>
        <v/>
      </c>
      <c r="AJ95" s="609" t="str">
        <f t="shared" ref="AJ95:AJ96" si="719">IF(DA95="","",IF(DA95=$CF95,1,0))</f>
        <v/>
      </c>
      <c r="AK95" s="609" t="str">
        <f t="shared" ref="AK95:AK96" si="720">IF(DB95="","",IF(DB95=$CF95,1,0))</f>
        <v/>
      </c>
      <c r="AL95" s="609" t="str">
        <f t="shared" ref="AL95:AL96" si="721">IF(DC95="","",IF(DC95=$CF95,1,0))</f>
        <v/>
      </c>
      <c r="AM95" s="609" t="str">
        <f t="shared" ref="AM95:AM96" si="722">IF(DD95="","",IF(DD95=$CF95,1,0))</f>
        <v/>
      </c>
      <c r="AN95" s="609">
        <f t="shared" ref="AN95:AN96" si="723">IF(DE95="","",IF(DE95=$CF95,1,0))</f>
        <v>0</v>
      </c>
      <c r="AO95" s="609" t="str">
        <f t="shared" ref="AO95:AO96" si="724">IF(DF95="","",IF(DF95=$CF95,1,0))</f>
        <v/>
      </c>
      <c r="AP95" s="609" t="str">
        <f t="shared" ref="AP95:AP96" si="725">IF(DG95="","",IF(DG95=$CF95,1,0))</f>
        <v/>
      </c>
      <c r="AQ95" s="609" t="str">
        <f t="shared" ref="AQ95:AQ96" si="726">IF(DH95="","",IF(DH95=$CF95,1,0))</f>
        <v/>
      </c>
      <c r="AR95" s="609" t="str">
        <f t="shared" ref="AR95:AR96" si="727">IF(DI95="","",IF(DI95=$CF95,1,0))</f>
        <v/>
      </c>
      <c r="AS95" s="609">
        <f t="shared" ref="AS95:AS96" si="728">IF(DJ95="","",IF(DJ95=$CF95,1,0))</f>
        <v>0</v>
      </c>
      <c r="AT95" s="609" t="str">
        <f t="shared" ref="AT95:AT96" si="729">IF(DK95="","",IF(DK95=$CF95,1,0))</f>
        <v/>
      </c>
      <c r="AU95" s="609" t="str">
        <f t="shared" ref="AU95:AU96" si="730">IF(DL95="","",IF(DL95=$CF95,1,0))</f>
        <v/>
      </c>
      <c r="AV95" s="609" t="str">
        <f t="shared" ref="AV95:AV96" si="731">IF(DM95="","",IF(DM95=$CF95,1,0))</f>
        <v/>
      </c>
      <c r="AW95" s="609" t="str">
        <f t="shared" ref="AW95:AW96" si="732">IF(DN95="","",IF(DN95=$CF95,1,0))</f>
        <v/>
      </c>
      <c r="AX95" s="609" t="str">
        <f t="shared" ref="AX95:AX96" si="733">IF(DO95="","",IF(DO95=$CF95,1,0))</f>
        <v/>
      </c>
      <c r="AY95" s="609" t="str">
        <f t="shared" ref="AY95:AY96" si="734">IF(DP95="","",IF(DP95=$CF95,1,0))</f>
        <v/>
      </c>
      <c r="AZ95" s="609" t="str">
        <f t="shared" ref="AZ95:AZ96" si="735">IF(DQ95="","",IF(DQ95=$CF95,1,0))</f>
        <v/>
      </c>
      <c r="BA95" s="609" t="str">
        <f t="shared" ref="BA95:BA96" si="736">IF(DR95="","",IF(DR95=$CF95,1,0))</f>
        <v/>
      </c>
      <c r="BB95" s="609" t="str">
        <f t="shared" ref="BB95:BB96" si="737">IF(DS95="","",IF(DS95=$CF95,1,0))</f>
        <v/>
      </c>
      <c r="BC95" s="609" t="str">
        <f t="shared" ref="BC95:BC96" si="738">IF(DT95="","",IF(DT95=$CF95,1,0))</f>
        <v/>
      </c>
      <c r="BD95" s="609" t="str">
        <f t="shared" ref="BD95:BD96" si="739">IF(DU95="","",IF(DU95=$CF95,1,0))</f>
        <v/>
      </c>
      <c r="BE95" s="609" t="str">
        <f t="shared" ref="BE95:BE96" si="740">IF(DV95="","",IF(DV95=$CF95,1,0))</f>
        <v/>
      </c>
      <c r="BF95" s="609" t="str">
        <f t="shared" ref="BF95:BF96" si="741">IF(DW95="","",IF(DW95=$CF95,1,0))</f>
        <v/>
      </c>
      <c r="BG95" s="609" t="str">
        <f t="shared" ref="BG95:BG96" si="742">IF(DX95="","",IF(DX95=$CF95,1,0))</f>
        <v/>
      </c>
      <c r="BH95" s="609" t="str">
        <f t="shared" ref="BH95:BH96" si="743">IF(DY95="","",IF(DY95=$CF95,1,0))</f>
        <v/>
      </c>
      <c r="BI95" s="609" t="str">
        <f t="shared" ref="BI95:BI96" si="744">IF(DZ95="","",IF(DZ95=$CF95,1,0))</f>
        <v/>
      </c>
      <c r="BJ95" s="609" t="str">
        <f t="shared" ref="BJ95:BJ96" si="745">IF(EA95="","",IF(EA95=$CF95,1,0))</f>
        <v/>
      </c>
      <c r="BK95" s="609" t="str">
        <f t="shared" ref="BK95:BK96" si="746">IF(EB95="","",IF(EB95=$CF95,1,0))</f>
        <v/>
      </c>
      <c r="BL95" s="609" t="str">
        <f t="shared" ref="BL95:BL96" si="747">IF(EC95="","",IF(EC95=$CF95,1,0))</f>
        <v/>
      </c>
      <c r="BM95" s="609" t="str">
        <f t="shared" ref="BM95:BM96" si="748">IF(ED95="","",IF(ED95=$CF95,1,0))</f>
        <v/>
      </c>
      <c r="BN95" s="609" t="str">
        <f t="shared" ref="BN95:BN96" si="749">IF(EE95="","",IF(EE95=$CF95,1,0))</f>
        <v/>
      </c>
      <c r="BO95" s="609" t="str">
        <f t="shared" ref="BO95:BO96" si="750">IF(EF95="","",IF(EF95=$CF95,1,0))</f>
        <v/>
      </c>
      <c r="BP95" s="609" t="str">
        <f t="shared" ref="BP95:BP96" si="751">IF(EG95="","",IF(EG95=$CF95,1,0))</f>
        <v/>
      </c>
      <c r="BQ95" s="609" t="str">
        <f t="shared" ref="BQ95:BQ96" si="752">IF(EH95="","",IF(EH95=$CF95,1,0))</f>
        <v/>
      </c>
      <c r="BR95" s="609">
        <f t="shared" ref="BR95:BR96" si="753">IF(EI95="","",IF(EI95=$CF95,1,0))</f>
        <v>0</v>
      </c>
      <c r="BS95" s="609">
        <f t="shared" ref="BS95:BS96" si="754">IF(EJ95="","",IF(EJ95=$CF95,1,0))</f>
        <v>0</v>
      </c>
      <c r="BT95" s="609" t="str">
        <f t="shared" ref="BT95:BT96" si="755">IF(EK95="","",IF(EK95=$CF95,1,0))</f>
        <v/>
      </c>
      <c r="BU95" s="609" t="str">
        <f t="shared" ref="BU95:BU96" si="756">IF(EL95="","",IF(EL95=$CF95,1,0))</f>
        <v/>
      </c>
      <c r="BV95" s="21" t="str">
        <f>BV93&amp;"=1"</f>
        <v>DQ1=1</v>
      </c>
      <c r="BW95" s="18" t="str">
        <f>IF(R93=R95,"●","×")</f>
        <v>×</v>
      </c>
      <c r="BX95" s="7" t="s">
        <v>15</v>
      </c>
      <c r="BY95" s="233" t="s">
        <v>345</v>
      </c>
      <c r="BZ95" s="19" t="str">
        <f>IF(INDEX($BV$5:$BW$354,MATCH(BY95,$BV$5:$BV$354,0),2)="●","●","×")</f>
        <v>×</v>
      </c>
      <c r="CA95" s="233" t="s">
        <v>14</v>
      </c>
      <c r="CB95" s="19" t="str">
        <f>IF(INDEX($BV$5:$BW$354,MATCH(CA95,$BV$5:$BV$354,0),2)="●","●","×")</f>
        <v>●</v>
      </c>
      <c r="CC95" s="227" t="s">
        <v>14</v>
      </c>
      <c r="CD95" s="234" t="str">
        <f>IF(INDEX($BV$5:$BW$354,MATCH(CC95,$BV$5:$BV$354,0),2)="●","●","×")</f>
        <v>●</v>
      </c>
      <c r="CE95" s="2" t="s">
        <v>15</v>
      </c>
      <c r="CF95" s="232" t="str">
        <f>IF(AND(BW95="●",BZ95="●",CB95="●",CD95="●"),"●","×")</f>
        <v>×</v>
      </c>
      <c r="CG95" s="21" t="str">
        <f t="shared" si="702"/>
        <v>×</v>
      </c>
      <c r="CH95" s="2"/>
      <c r="CK95" s="3"/>
      <c r="CL95" s="3"/>
      <c r="CM95" s="3" t="s">
        <v>13</v>
      </c>
      <c r="CN95" s="3"/>
      <c r="CO95" s="3"/>
      <c r="CP95" s="3"/>
      <c r="CQ95" s="3"/>
      <c r="CR95" s="3"/>
      <c r="CS95" s="3"/>
      <c r="CT95" s="3"/>
      <c r="CU95" s="3"/>
      <c r="CV95" s="3"/>
      <c r="CW95" s="3"/>
      <c r="CX95" s="3"/>
      <c r="CY95" s="3"/>
      <c r="CZ95" s="3"/>
      <c r="DA95" s="3"/>
      <c r="DB95" s="3"/>
      <c r="DC95" s="3"/>
      <c r="DD95" s="3"/>
      <c r="DE95" s="3" t="s">
        <v>13</v>
      </c>
      <c r="DF95" s="3"/>
      <c r="DG95" s="3"/>
      <c r="DH95" s="3"/>
      <c r="DI95" s="3"/>
      <c r="DJ95" s="3" t="s">
        <v>13</v>
      </c>
      <c r="DK95" s="3"/>
      <c r="DL95" s="3"/>
      <c r="DM95" s="3"/>
      <c r="DN95" s="3"/>
      <c r="DO95" s="3"/>
      <c r="DP95" s="3"/>
      <c r="DQ95" s="3"/>
      <c r="DR95" s="3"/>
      <c r="DS95" s="3"/>
      <c r="DT95" s="3"/>
      <c r="DU95" s="3"/>
      <c r="DV95" s="3"/>
      <c r="DW95" s="3"/>
      <c r="DX95" s="3"/>
      <c r="DY95" s="3"/>
      <c r="DZ95" s="3"/>
      <c r="EA95" s="3"/>
      <c r="EB95" s="3"/>
      <c r="EC95" s="3"/>
      <c r="ED95" s="3"/>
      <c r="EE95" s="3"/>
      <c r="EF95" s="3"/>
      <c r="EG95" s="3"/>
      <c r="EH95" s="252"/>
      <c r="EI95" s="270" t="s">
        <v>13</v>
      </c>
      <c r="EJ95" s="255" t="s">
        <v>13</v>
      </c>
      <c r="EK95" s="3"/>
      <c r="EL95" s="256"/>
    </row>
    <row r="96" spans="2:142" ht="19.5" hidden="1">
      <c r="B96" t="s">
        <v>683</v>
      </c>
      <c r="C96">
        <v>2003</v>
      </c>
      <c r="D96" t="s">
        <v>666</v>
      </c>
      <c r="N96" s="9" t="str">
        <f>Q96</f>
        <v>▶　B</v>
      </c>
      <c r="O96" s="1" t="s">
        <v>546</v>
      </c>
      <c r="Q96" s="375" t="s">
        <v>1</v>
      </c>
      <c r="R96" s="2">
        <v>2</v>
      </c>
      <c r="T96" s="609" t="str">
        <f t="shared" si="703"/>
        <v/>
      </c>
      <c r="U96" s="609" t="str">
        <f t="shared" si="704"/>
        <v/>
      </c>
      <c r="V96" s="609">
        <f t="shared" si="705"/>
        <v>0</v>
      </c>
      <c r="W96" s="609" t="str">
        <f t="shared" si="706"/>
        <v/>
      </c>
      <c r="X96" s="609" t="str">
        <f t="shared" si="707"/>
        <v/>
      </c>
      <c r="Y96" s="609" t="str">
        <f t="shared" si="708"/>
        <v/>
      </c>
      <c r="Z96" s="609" t="str">
        <f t="shared" si="709"/>
        <v/>
      </c>
      <c r="AA96" s="609" t="str">
        <f t="shared" si="710"/>
        <v/>
      </c>
      <c r="AB96" s="609" t="str">
        <f t="shared" si="711"/>
        <v/>
      </c>
      <c r="AC96" s="609" t="str">
        <f t="shared" si="712"/>
        <v/>
      </c>
      <c r="AD96" s="609" t="str">
        <f t="shared" si="713"/>
        <v/>
      </c>
      <c r="AE96" s="609" t="str">
        <f t="shared" si="714"/>
        <v/>
      </c>
      <c r="AF96" s="609" t="str">
        <f t="shared" si="715"/>
        <v/>
      </c>
      <c r="AG96" s="609" t="str">
        <f t="shared" si="716"/>
        <v/>
      </c>
      <c r="AH96" s="609" t="str">
        <f t="shared" si="717"/>
        <v/>
      </c>
      <c r="AI96" s="609" t="str">
        <f t="shared" si="718"/>
        <v/>
      </c>
      <c r="AJ96" s="609" t="str">
        <f t="shared" si="719"/>
        <v/>
      </c>
      <c r="AK96" s="609" t="str">
        <f t="shared" si="720"/>
        <v/>
      </c>
      <c r="AL96" s="609" t="str">
        <f t="shared" si="721"/>
        <v/>
      </c>
      <c r="AM96" s="609" t="str">
        <f t="shared" si="722"/>
        <v/>
      </c>
      <c r="AN96" s="609">
        <f t="shared" si="723"/>
        <v>0</v>
      </c>
      <c r="AO96" s="609" t="str">
        <f t="shared" si="724"/>
        <v/>
      </c>
      <c r="AP96" s="609" t="str">
        <f t="shared" si="725"/>
        <v/>
      </c>
      <c r="AQ96" s="609" t="str">
        <f t="shared" si="726"/>
        <v/>
      </c>
      <c r="AR96" s="609" t="str">
        <f t="shared" si="727"/>
        <v/>
      </c>
      <c r="AS96" s="609">
        <f t="shared" si="728"/>
        <v>0</v>
      </c>
      <c r="AT96" s="609" t="str">
        <f t="shared" si="729"/>
        <v/>
      </c>
      <c r="AU96" s="609" t="str">
        <f t="shared" si="730"/>
        <v/>
      </c>
      <c r="AV96" s="609" t="str">
        <f t="shared" si="731"/>
        <v/>
      </c>
      <c r="AW96" s="609" t="str">
        <f t="shared" si="732"/>
        <v/>
      </c>
      <c r="AX96" s="609" t="str">
        <f t="shared" si="733"/>
        <v/>
      </c>
      <c r="AY96" s="609" t="str">
        <f t="shared" si="734"/>
        <v/>
      </c>
      <c r="AZ96" s="609" t="str">
        <f t="shared" si="735"/>
        <v/>
      </c>
      <c r="BA96" s="609" t="str">
        <f t="shared" si="736"/>
        <v/>
      </c>
      <c r="BB96" s="609" t="str">
        <f t="shared" si="737"/>
        <v/>
      </c>
      <c r="BC96" s="609" t="str">
        <f t="shared" si="738"/>
        <v/>
      </c>
      <c r="BD96" s="609" t="str">
        <f t="shared" si="739"/>
        <v/>
      </c>
      <c r="BE96" s="609" t="str">
        <f t="shared" si="740"/>
        <v/>
      </c>
      <c r="BF96" s="609" t="str">
        <f t="shared" si="741"/>
        <v/>
      </c>
      <c r="BG96" s="609" t="str">
        <f t="shared" si="742"/>
        <v/>
      </c>
      <c r="BH96" s="609" t="str">
        <f t="shared" si="743"/>
        <v/>
      </c>
      <c r="BI96" s="609" t="str">
        <f t="shared" si="744"/>
        <v/>
      </c>
      <c r="BJ96" s="609" t="str">
        <f t="shared" si="745"/>
        <v/>
      </c>
      <c r="BK96" s="609" t="str">
        <f t="shared" si="746"/>
        <v/>
      </c>
      <c r="BL96" s="609" t="str">
        <f t="shared" si="747"/>
        <v/>
      </c>
      <c r="BM96" s="609" t="str">
        <f t="shared" si="748"/>
        <v/>
      </c>
      <c r="BN96" s="609" t="str">
        <f t="shared" si="749"/>
        <v/>
      </c>
      <c r="BO96" s="609" t="str">
        <f t="shared" si="750"/>
        <v/>
      </c>
      <c r="BP96" s="609" t="str">
        <f t="shared" si="751"/>
        <v/>
      </c>
      <c r="BQ96" s="609" t="str">
        <f t="shared" si="752"/>
        <v/>
      </c>
      <c r="BR96" s="609">
        <f t="shared" si="753"/>
        <v>0</v>
      </c>
      <c r="BS96" s="609">
        <f t="shared" si="754"/>
        <v>0</v>
      </c>
      <c r="BT96" s="609" t="str">
        <f t="shared" si="755"/>
        <v/>
      </c>
      <c r="BU96" s="609" t="str">
        <f t="shared" si="756"/>
        <v/>
      </c>
      <c r="BV96" s="21" t="str">
        <f>BV93&amp;"=2"</f>
        <v>DQ1=2</v>
      </c>
      <c r="BW96" s="18" t="str">
        <f>IF(R93=R96,"●","×")</f>
        <v>×</v>
      </c>
      <c r="BX96" s="7" t="s">
        <v>15</v>
      </c>
      <c r="BY96" s="233" t="s">
        <v>345</v>
      </c>
      <c r="BZ96" s="19" t="str">
        <f>IF(INDEX($BV$5:$BW$354,MATCH(BY96,$BV$5:$BV$354,0),2)="●","●","×")</f>
        <v>×</v>
      </c>
      <c r="CA96" s="233" t="s">
        <v>14</v>
      </c>
      <c r="CB96" s="19" t="str">
        <f>IF(INDEX($BV$5:$BW$354,MATCH(CA96,$BV$5:$BV$354,0),2)="●","●","×")</f>
        <v>●</v>
      </c>
      <c r="CC96" s="227" t="s">
        <v>14</v>
      </c>
      <c r="CD96" s="234" t="str">
        <f>IF(INDEX($BV$5:$BW$354,MATCH(CC96,$BV$5:$BV$354,0),2)="●","●","×")</f>
        <v>●</v>
      </c>
      <c r="CE96" s="2" t="s">
        <v>15</v>
      </c>
      <c r="CF96" s="232" t="str">
        <f>IF(AND(BW96="●",BZ96="●",CB96="●",CD96="●"),"●","×")</f>
        <v>×</v>
      </c>
      <c r="CG96" s="21" t="str">
        <f t="shared" si="702"/>
        <v>×</v>
      </c>
      <c r="CH96" s="2"/>
      <c r="CK96" s="3"/>
      <c r="CL96" s="3"/>
      <c r="CM96" s="3" t="s">
        <v>13</v>
      </c>
      <c r="CN96" s="3"/>
      <c r="CO96" s="3"/>
      <c r="CP96" s="3"/>
      <c r="CQ96" s="3"/>
      <c r="CR96" s="3"/>
      <c r="CS96" s="3"/>
      <c r="CT96" s="3"/>
      <c r="CU96" s="3"/>
      <c r="CV96" s="3"/>
      <c r="CW96" s="3"/>
      <c r="CX96" s="3"/>
      <c r="CY96" s="3"/>
      <c r="CZ96" s="3"/>
      <c r="DA96" s="3"/>
      <c r="DB96" s="3"/>
      <c r="DC96" s="3"/>
      <c r="DD96" s="3"/>
      <c r="DE96" s="3" t="s">
        <v>13</v>
      </c>
      <c r="DF96" s="3"/>
      <c r="DG96" s="3"/>
      <c r="DH96" s="3"/>
      <c r="DI96" s="3"/>
      <c r="DJ96" s="3" t="s">
        <v>13</v>
      </c>
      <c r="DK96" s="3"/>
      <c r="DL96" s="3"/>
      <c r="DM96" s="3"/>
      <c r="DN96" s="3"/>
      <c r="DO96" s="3"/>
      <c r="DP96" s="3"/>
      <c r="DQ96" s="3"/>
      <c r="DR96" s="3"/>
      <c r="DS96" s="3"/>
      <c r="DT96" s="3"/>
      <c r="DU96" s="3"/>
      <c r="DV96" s="3"/>
      <c r="DW96" s="3"/>
      <c r="DX96" s="3"/>
      <c r="DY96" s="3"/>
      <c r="DZ96" s="3"/>
      <c r="EA96" s="3"/>
      <c r="EB96" s="3"/>
      <c r="EC96" s="3"/>
      <c r="ED96" s="3"/>
      <c r="EE96" s="3"/>
      <c r="EF96" s="3"/>
      <c r="EG96" s="3"/>
      <c r="EH96" s="252"/>
      <c r="EI96" s="270" t="s">
        <v>13</v>
      </c>
      <c r="EJ96" s="255" t="s">
        <v>13</v>
      </c>
      <c r="EK96" s="3"/>
      <c r="EL96" s="256"/>
    </row>
    <row r="97" spans="2:142" ht="20.25" hidden="1" thickBot="1">
      <c r="B97" t="s">
        <v>684</v>
      </c>
      <c r="C97">
        <v>2003</v>
      </c>
      <c r="D97" t="s">
        <v>666</v>
      </c>
      <c r="O97" s="343" t="str">
        <f>IF(R93=0,N93&amp;" "&amp;$O$4,"")</f>
        <v>DQ1 を回答ください</v>
      </c>
      <c r="P97" s="336" t="str">
        <f>IF(P93=$CH$2,"●","×")</f>
        <v>×</v>
      </c>
      <c r="Q97" s="375"/>
      <c r="R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1"/>
      <c r="BW97" s="19"/>
      <c r="BY97" s="235"/>
      <c r="BZ97" s="228"/>
      <c r="CA97" s="235"/>
      <c r="CB97" s="228"/>
      <c r="CC97" s="225"/>
      <c r="CD97" s="236"/>
      <c r="CF97" s="12"/>
      <c r="CG97" s="12"/>
      <c r="CH97" s="2"/>
      <c r="EI97" s="272"/>
      <c r="EJ97" s="2"/>
      <c r="EK97" s="2"/>
      <c r="EL97" s="280"/>
    </row>
    <row r="98" spans="2:142" ht="38.25" hidden="1" thickBot="1">
      <c r="B98" t="s">
        <v>685</v>
      </c>
      <c r="C98">
        <v>2003</v>
      </c>
      <c r="D98" t="s">
        <v>666</v>
      </c>
      <c r="L98" t="str">
        <f>IF(S98=1,"▶","")</f>
        <v/>
      </c>
      <c r="N98" t="str">
        <f>Q98</f>
        <v>DQ1-1</v>
      </c>
      <c r="O98" s="1" t="s">
        <v>646</v>
      </c>
      <c r="P98" s="2" t="str">
        <f>CH99</f>
        <v>該当なし</v>
      </c>
      <c r="Q98" s="375" t="s">
        <v>285</v>
      </c>
      <c r="R98" s="608">
        <f>IF(N99=Q99,R99,IF(N99=Q100,R100,IF(N99=Q101,R101,IF(N99=Q102,R102,"-"))))</f>
        <v>0</v>
      </c>
      <c r="S98" s="691">
        <f>IF(R98=0,0,1)</f>
        <v>0</v>
      </c>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21" t="str">
        <f>Q98</f>
        <v>DQ1-1</v>
      </c>
      <c r="BW98" s="20" t="str">
        <f>IF(CG99="●","表示",IF(AND($Q$3="非表示",CG99="×"),"非表示",IF($Q$3="表示","表示")))</f>
        <v>非表示</v>
      </c>
      <c r="BY98" s="237"/>
      <c r="BZ98" s="228"/>
      <c r="CA98" s="237"/>
      <c r="CB98" s="228"/>
      <c r="CC98" s="225"/>
      <c r="CD98" s="238"/>
      <c r="CF98" s="12"/>
      <c r="CG98" s="12"/>
      <c r="CH98" s="2"/>
      <c r="CK98" s="281"/>
      <c r="CL98" s="281"/>
      <c r="CM98" s="281"/>
      <c r="CN98" s="281"/>
      <c r="CO98" s="281"/>
      <c r="CP98" s="281"/>
      <c r="CQ98" s="281"/>
      <c r="CR98" s="281"/>
      <c r="CS98" s="281"/>
      <c r="CT98" s="281"/>
      <c r="CU98" s="281"/>
      <c r="CV98" s="281"/>
      <c r="CW98" s="281"/>
      <c r="CX98" s="281"/>
      <c r="CY98" s="281"/>
      <c r="CZ98" s="281"/>
      <c r="DA98" s="281"/>
      <c r="DB98" s="281"/>
      <c r="DC98" s="281"/>
      <c r="DD98" s="281"/>
      <c r="DE98" s="281"/>
      <c r="DF98" s="281"/>
      <c r="DG98" s="281"/>
      <c r="DH98" s="281"/>
      <c r="DI98" s="281"/>
      <c r="DJ98" s="281"/>
      <c r="DK98" s="281"/>
      <c r="DL98" s="281"/>
      <c r="DM98" s="281"/>
      <c r="DN98" s="281"/>
      <c r="DO98" s="281"/>
      <c r="DP98" s="281"/>
      <c r="DQ98" s="281"/>
      <c r="DR98" s="281"/>
      <c r="DS98" s="281"/>
      <c r="DT98" s="281"/>
      <c r="DU98" s="281"/>
      <c r="DV98" s="281"/>
      <c r="DW98" s="281"/>
      <c r="DX98" s="281"/>
      <c r="DY98" s="281"/>
      <c r="DZ98" s="281"/>
      <c r="EA98" s="281"/>
      <c r="EB98" s="281"/>
      <c r="EC98" s="281"/>
      <c r="ED98" s="281"/>
      <c r="EE98" s="281"/>
      <c r="EF98" s="281"/>
      <c r="EG98" s="281"/>
      <c r="EH98" s="281"/>
      <c r="EI98" s="283"/>
      <c r="EJ98" s="281"/>
      <c r="EK98" s="281"/>
      <c r="EL98" s="285"/>
    </row>
    <row r="99" spans="2:142" ht="19.5" hidden="1">
      <c r="B99" t="s">
        <v>686</v>
      </c>
      <c r="C99">
        <v>2003</v>
      </c>
      <c r="D99" t="s">
        <v>666</v>
      </c>
      <c r="N99" s="8" t="str">
        <f>'【① 基本事項】'!F105</f>
        <v>▷　該当選択</v>
      </c>
      <c r="Q99" s="536" t="s">
        <v>601</v>
      </c>
      <c r="R99" s="2">
        <v>0</v>
      </c>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21" t="str">
        <f>BV98&amp;"=0"</f>
        <v>DQ1-1=0</v>
      </c>
      <c r="BW99" s="18" t="str">
        <f>IF(R98=R99,"●","×")</f>
        <v>●</v>
      </c>
      <c r="BY99" s="233" t="s">
        <v>345</v>
      </c>
      <c r="BZ99" s="19" t="str">
        <f>IF(INDEX($BV$5:$BW$354,MATCH(BY99,$BV$5:$BV$354,0),2)="●","●","×")</f>
        <v>×</v>
      </c>
      <c r="CA99" s="233" t="s">
        <v>346</v>
      </c>
      <c r="CB99" s="19" t="str">
        <f>IF(INDEX($BV$5:$BW$354,MATCH(CA99,$BV$5:$BV$354,0),2)="●","●","×")</f>
        <v>×</v>
      </c>
      <c r="CC99" s="227" t="s">
        <v>14</v>
      </c>
      <c r="CD99" s="234" t="str">
        <f>IF(INDEX($BV$5:$BW$354,MATCH(CC99,$BV$5:$BV$354,0),2)="●","●","×")</f>
        <v>●</v>
      </c>
      <c r="CE99" s="2" t="s">
        <v>15</v>
      </c>
      <c r="CF99" s="231" t="str">
        <f>IF(AND(BW99="●",BZ99="●",CB99="●",CD99="●"),"●","×")</f>
        <v>×</v>
      </c>
      <c r="CG99" s="21" t="str">
        <f t="shared" ref="CG99:CG102" si="757">IF(AND(BZ99="●",CB99="●",CD99="●"),"●","×")</f>
        <v>×</v>
      </c>
      <c r="CH99" s="2" t="str">
        <f>IF(CF99="●",$CH$2,IF(COUNTIF(CF100:CF102,"●")&gt;0,$CH$3,$CH$4))</f>
        <v>該当なし</v>
      </c>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251"/>
      <c r="EI99" s="271"/>
      <c r="EJ99" s="253"/>
      <c r="EK99" s="4"/>
      <c r="EL99" s="254"/>
    </row>
    <row r="100" spans="2:142" ht="19.5" hidden="1">
      <c r="B100" t="s">
        <v>687</v>
      </c>
      <c r="C100">
        <v>2003</v>
      </c>
      <c r="D100" t="s">
        <v>666</v>
      </c>
      <c r="N100" s="9" t="str">
        <f>Q100</f>
        <v>▶　A</v>
      </c>
      <c r="O100" t="s">
        <v>16</v>
      </c>
      <c r="Q100" s="375" t="s">
        <v>0</v>
      </c>
      <c r="R100" s="2">
        <v>1</v>
      </c>
      <c r="T100" s="609" t="str">
        <f t="shared" ref="T100:T102" si="758">IF(CK100="","",IF(CK100=$CF100,1,0))</f>
        <v/>
      </c>
      <c r="U100" s="609" t="str">
        <f t="shared" ref="U100:U102" si="759">IF(CL100="","",IF(CL100=$CF100,1,0))</f>
        <v/>
      </c>
      <c r="V100" s="609">
        <f t="shared" ref="V100:V102" si="760">IF(CM100="","",IF(CM100=$CF100,1,0))</f>
        <v>0</v>
      </c>
      <c r="W100" s="609" t="str">
        <f t="shared" ref="W100:W102" si="761">IF(CN100="","",IF(CN100=$CF100,1,0))</f>
        <v/>
      </c>
      <c r="X100" s="609" t="str">
        <f t="shared" ref="X100:X102" si="762">IF(CO100="","",IF(CO100=$CF100,1,0))</f>
        <v/>
      </c>
      <c r="Y100" s="609">
        <f t="shared" ref="Y100:Y102" si="763">IF(CP100="","",IF(CP100=$CF100,1,0))</f>
        <v>0</v>
      </c>
      <c r="Z100" s="609" t="str">
        <f t="shared" ref="Z100:Z102" si="764">IF(CQ100="","",IF(CQ100=$CF100,1,0))</f>
        <v/>
      </c>
      <c r="AA100" s="609" t="str">
        <f t="shared" ref="AA100:AA102" si="765">IF(CR100="","",IF(CR100=$CF100,1,0))</f>
        <v/>
      </c>
      <c r="AB100" s="609">
        <f t="shared" ref="AB100:AB102" si="766">IF(CS100="","",IF(CS100=$CF100,1,0))</f>
        <v>0</v>
      </c>
      <c r="AC100" s="609">
        <f t="shared" ref="AC100:AC102" si="767">IF(CT100="","",IF(CT100=$CF100,1,0))</f>
        <v>0</v>
      </c>
      <c r="AD100" s="609" t="str">
        <f t="shared" ref="AD100:AD102" si="768">IF(CU100="","",IF(CU100=$CF100,1,0))</f>
        <v/>
      </c>
      <c r="AE100" s="609" t="str">
        <f t="shared" ref="AE100:AE102" si="769">IF(CV100="","",IF(CV100=$CF100,1,0))</f>
        <v/>
      </c>
      <c r="AF100" s="609" t="str">
        <f t="shared" ref="AF100:AF102" si="770">IF(CW100="","",IF(CW100=$CF100,1,0))</f>
        <v/>
      </c>
      <c r="AG100" s="609" t="str">
        <f t="shared" ref="AG100:AG102" si="771">IF(CX100="","",IF(CX100=$CF100,1,0))</f>
        <v/>
      </c>
      <c r="AH100" s="609" t="str">
        <f t="shared" ref="AH100:AH102" si="772">IF(CY100="","",IF(CY100=$CF100,1,0))</f>
        <v/>
      </c>
      <c r="AI100" s="609" t="str">
        <f t="shared" ref="AI100:AI102" si="773">IF(CZ100="","",IF(CZ100=$CF100,1,0))</f>
        <v/>
      </c>
      <c r="AJ100" s="609" t="str">
        <f t="shared" ref="AJ100:AJ102" si="774">IF(DA100="","",IF(DA100=$CF100,1,0))</f>
        <v/>
      </c>
      <c r="AK100" s="609" t="str">
        <f t="shared" ref="AK100:AK102" si="775">IF(DB100="","",IF(DB100=$CF100,1,0))</f>
        <v/>
      </c>
      <c r="AL100" s="609" t="str">
        <f t="shared" ref="AL100:AL102" si="776">IF(DC100="","",IF(DC100=$CF100,1,0))</f>
        <v/>
      </c>
      <c r="AM100" s="609" t="str">
        <f t="shared" ref="AM100:AM102" si="777">IF(DD100="","",IF(DD100=$CF100,1,0))</f>
        <v/>
      </c>
      <c r="AN100" s="609" t="str">
        <f t="shared" ref="AN100:AN102" si="778">IF(DE100="","",IF(DE100=$CF100,1,0))</f>
        <v/>
      </c>
      <c r="AO100" s="609" t="str">
        <f t="shared" ref="AO100:AO102" si="779">IF(DF100="","",IF(DF100=$CF100,1,0))</f>
        <v/>
      </c>
      <c r="AP100" s="609" t="str">
        <f t="shared" ref="AP100:AP102" si="780">IF(DG100="","",IF(DG100=$CF100,1,0))</f>
        <v/>
      </c>
      <c r="AQ100" s="609" t="str">
        <f t="shared" ref="AQ100:AQ102" si="781">IF(DH100="","",IF(DH100=$CF100,1,0))</f>
        <v/>
      </c>
      <c r="AR100" s="609" t="str">
        <f t="shared" ref="AR100:AR102" si="782">IF(DI100="","",IF(DI100=$CF100,1,0))</f>
        <v/>
      </c>
      <c r="AS100" s="609" t="str">
        <f t="shared" ref="AS100:AS102" si="783">IF(DJ100="","",IF(DJ100=$CF100,1,0))</f>
        <v/>
      </c>
      <c r="AT100" s="609" t="str">
        <f t="shared" ref="AT100:AT102" si="784">IF(DK100="","",IF(DK100=$CF100,1,0))</f>
        <v/>
      </c>
      <c r="AU100" s="609" t="str">
        <f t="shared" ref="AU100:AU102" si="785">IF(DL100="","",IF(DL100=$CF100,1,0))</f>
        <v/>
      </c>
      <c r="AV100" s="609" t="str">
        <f t="shared" ref="AV100:AV102" si="786">IF(DM100="","",IF(DM100=$CF100,1,0))</f>
        <v/>
      </c>
      <c r="AW100" s="609" t="str">
        <f t="shared" ref="AW100:AW102" si="787">IF(DN100="","",IF(DN100=$CF100,1,0))</f>
        <v/>
      </c>
      <c r="AX100" s="609" t="str">
        <f t="shared" ref="AX100:AX102" si="788">IF(DO100="","",IF(DO100=$CF100,1,0))</f>
        <v/>
      </c>
      <c r="AY100" s="609" t="str">
        <f t="shared" ref="AY100:AY102" si="789">IF(DP100="","",IF(DP100=$CF100,1,0))</f>
        <v/>
      </c>
      <c r="AZ100" s="609" t="str">
        <f t="shared" ref="AZ100:AZ102" si="790">IF(DQ100="","",IF(DQ100=$CF100,1,0))</f>
        <v/>
      </c>
      <c r="BA100" s="609" t="str">
        <f t="shared" ref="BA100:BA102" si="791">IF(DR100="","",IF(DR100=$CF100,1,0))</f>
        <v/>
      </c>
      <c r="BB100" s="609" t="str">
        <f t="shared" ref="BB100:BB102" si="792">IF(DS100="","",IF(DS100=$CF100,1,0))</f>
        <v/>
      </c>
      <c r="BC100" s="609" t="str">
        <f t="shared" ref="BC100:BC102" si="793">IF(DT100="","",IF(DT100=$CF100,1,0))</f>
        <v/>
      </c>
      <c r="BD100" s="609" t="str">
        <f t="shared" ref="BD100:BD102" si="794">IF(DU100="","",IF(DU100=$CF100,1,0))</f>
        <v/>
      </c>
      <c r="BE100" s="609" t="str">
        <f t="shared" ref="BE100:BE102" si="795">IF(DV100="","",IF(DV100=$CF100,1,0))</f>
        <v/>
      </c>
      <c r="BF100" s="609" t="str">
        <f t="shared" ref="BF100:BF102" si="796">IF(DW100="","",IF(DW100=$CF100,1,0))</f>
        <v/>
      </c>
      <c r="BG100" s="609" t="str">
        <f t="shared" ref="BG100:BG102" si="797">IF(DX100="","",IF(DX100=$CF100,1,0))</f>
        <v/>
      </c>
      <c r="BH100" s="609" t="str">
        <f t="shared" ref="BH100:BH102" si="798">IF(DY100="","",IF(DY100=$CF100,1,0))</f>
        <v/>
      </c>
      <c r="BI100" s="609" t="str">
        <f t="shared" ref="BI100:BI102" si="799">IF(DZ100="","",IF(DZ100=$CF100,1,0))</f>
        <v/>
      </c>
      <c r="BJ100" s="609" t="str">
        <f t="shared" ref="BJ100:BJ102" si="800">IF(EA100="","",IF(EA100=$CF100,1,0))</f>
        <v/>
      </c>
      <c r="BK100" s="609" t="str">
        <f t="shared" ref="BK100:BK102" si="801">IF(EB100="","",IF(EB100=$CF100,1,0))</f>
        <v/>
      </c>
      <c r="BL100" s="609" t="str">
        <f t="shared" ref="BL100:BL102" si="802">IF(EC100="","",IF(EC100=$CF100,1,0))</f>
        <v/>
      </c>
      <c r="BM100" s="609" t="str">
        <f t="shared" ref="BM100:BM102" si="803">IF(ED100="","",IF(ED100=$CF100,1,0))</f>
        <v/>
      </c>
      <c r="BN100" s="609" t="str">
        <f t="shared" ref="BN100:BN102" si="804">IF(EE100="","",IF(EE100=$CF100,1,0))</f>
        <v/>
      </c>
      <c r="BO100" s="609" t="str">
        <f t="shared" ref="BO100:BO102" si="805">IF(EF100="","",IF(EF100=$CF100,1,0))</f>
        <v/>
      </c>
      <c r="BP100" s="609" t="str">
        <f t="shared" ref="BP100:BP102" si="806">IF(EG100="","",IF(EG100=$CF100,1,0))</f>
        <v/>
      </c>
      <c r="BQ100" s="609" t="str">
        <f t="shared" ref="BQ100:BQ102" si="807">IF(EH100="","",IF(EH100=$CF100,1,0))</f>
        <v/>
      </c>
      <c r="BR100" s="609">
        <f t="shared" ref="BR100:BR102" si="808">IF(EI100="","",IF(EI100=$CF100,1,0))</f>
        <v>0</v>
      </c>
      <c r="BS100" s="609" t="str">
        <f t="shared" ref="BS100:BS102" si="809">IF(EJ100="","",IF(EJ100=$CF100,1,0))</f>
        <v/>
      </c>
      <c r="BT100" s="609" t="str">
        <f t="shared" ref="BT100:BT102" si="810">IF(EK100="","",IF(EK100=$CF100,1,0))</f>
        <v/>
      </c>
      <c r="BU100" s="609">
        <f t="shared" ref="BU100:BU102" si="811">IF(EL100="","",IF(EL100=$CF100,1,0))</f>
        <v>0</v>
      </c>
      <c r="BV100" s="21" t="str">
        <f>BV98&amp;"=1"</f>
        <v>DQ1-1=1</v>
      </c>
      <c r="BW100" s="18" t="str">
        <f>IF(R98=R100,"●","×")</f>
        <v>×</v>
      </c>
      <c r="BX100" s="7" t="s">
        <v>15</v>
      </c>
      <c r="BY100" s="233" t="s">
        <v>345</v>
      </c>
      <c r="BZ100" s="19" t="str">
        <f>IF(INDEX($BV$5:$BW$354,MATCH(BY100,$BV$5:$BV$354,0),2)="●","●","×")</f>
        <v>×</v>
      </c>
      <c r="CA100" s="233" t="s">
        <v>346</v>
      </c>
      <c r="CB100" s="19" t="str">
        <f>IF(INDEX($BV$5:$BW$354,MATCH(CA100,$BV$5:$BV$354,0),2)="●","●","×")</f>
        <v>×</v>
      </c>
      <c r="CC100" s="227" t="s">
        <v>14</v>
      </c>
      <c r="CD100" s="234" t="str">
        <f>IF(INDEX($BV$5:$BW$354,MATCH(CC100,$BV$5:$BV$354,0),2)="●","●","×")</f>
        <v>●</v>
      </c>
      <c r="CE100" s="2" t="s">
        <v>15</v>
      </c>
      <c r="CF100" s="232" t="str">
        <f t="shared" ref="CF100:CF101" si="812">IF(AND(BW100="●",BZ100="●",CB100="●",CD100="●"),"●","×")</f>
        <v>×</v>
      </c>
      <c r="CG100" s="21" t="str">
        <f t="shared" si="757"/>
        <v>×</v>
      </c>
      <c r="CH100" s="2"/>
      <c r="CK100" s="3"/>
      <c r="CL100" s="3"/>
      <c r="CM100" s="3" t="s">
        <v>13</v>
      </c>
      <c r="CN100" s="3"/>
      <c r="CO100" s="3"/>
      <c r="CP100" s="3" t="s">
        <v>13</v>
      </c>
      <c r="CQ100" s="3"/>
      <c r="CR100" s="3"/>
      <c r="CS100" s="3" t="s">
        <v>13</v>
      </c>
      <c r="CT100" s="3" t="s">
        <v>13</v>
      </c>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252"/>
      <c r="EI100" s="270" t="s">
        <v>14</v>
      </c>
      <c r="EJ100" s="255"/>
      <c r="EK100" s="3"/>
      <c r="EL100" s="256" t="s">
        <v>13</v>
      </c>
    </row>
    <row r="101" spans="2:142" ht="19.5" hidden="1">
      <c r="B101" t="s">
        <v>688</v>
      </c>
      <c r="C101">
        <v>2003</v>
      </c>
      <c r="D101" t="s">
        <v>675</v>
      </c>
      <c r="N101" s="9" t="str">
        <f>Q101</f>
        <v>▶　B</v>
      </c>
      <c r="O101" t="s">
        <v>17</v>
      </c>
      <c r="Q101" s="375" t="s">
        <v>1</v>
      </c>
      <c r="R101" s="2">
        <v>2</v>
      </c>
      <c r="T101" s="609" t="str">
        <f t="shared" si="758"/>
        <v/>
      </c>
      <c r="U101" s="609" t="str">
        <f t="shared" si="759"/>
        <v/>
      </c>
      <c r="V101" s="609" t="str">
        <f t="shared" si="760"/>
        <v/>
      </c>
      <c r="W101" s="609">
        <f t="shared" si="761"/>
        <v>0</v>
      </c>
      <c r="X101" s="609">
        <f t="shared" si="762"/>
        <v>0</v>
      </c>
      <c r="Y101" s="609" t="str">
        <f t="shared" si="763"/>
        <v/>
      </c>
      <c r="Z101" s="609">
        <f t="shared" si="764"/>
        <v>0</v>
      </c>
      <c r="AA101" s="609" t="str">
        <f t="shared" si="765"/>
        <v/>
      </c>
      <c r="AB101" s="609">
        <f t="shared" si="766"/>
        <v>0</v>
      </c>
      <c r="AC101" s="609">
        <f t="shared" si="767"/>
        <v>0</v>
      </c>
      <c r="AD101" s="609" t="str">
        <f t="shared" si="768"/>
        <v/>
      </c>
      <c r="AE101" s="609" t="str">
        <f t="shared" si="769"/>
        <v/>
      </c>
      <c r="AF101" s="609" t="str">
        <f t="shared" si="770"/>
        <v/>
      </c>
      <c r="AG101" s="609" t="str">
        <f t="shared" si="771"/>
        <v/>
      </c>
      <c r="AH101" s="609" t="str">
        <f t="shared" si="772"/>
        <v/>
      </c>
      <c r="AI101" s="609" t="str">
        <f t="shared" si="773"/>
        <v/>
      </c>
      <c r="AJ101" s="609" t="str">
        <f t="shared" si="774"/>
        <v/>
      </c>
      <c r="AK101" s="609" t="str">
        <f t="shared" si="775"/>
        <v/>
      </c>
      <c r="AL101" s="609" t="str">
        <f t="shared" si="776"/>
        <v/>
      </c>
      <c r="AM101" s="609" t="str">
        <f t="shared" si="777"/>
        <v/>
      </c>
      <c r="AN101" s="609" t="str">
        <f t="shared" si="778"/>
        <v/>
      </c>
      <c r="AO101" s="609" t="str">
        <f t="shared" si="779"/>
        <v/>
      </c>
      <c r="AP101" s="609" t="str">
        <f t="shared" si="780"/>
        <v/>
      </c>
      <c r="AQ101" s="609" t="str">
        <f t="shared" si="781"/>
        <v/>
      </c>
      <c r="AR101" s="609" t="str">
        <f t="shared" si="782"/>
        <v/>
      </c>
      <c r="AS101" s="609" t="str">
        <f t="shared" si="783"/>
        <v/>
      </c>
      <c r="AT101" s="609" t="str">
        <f t="shared" si="784"/>
        <v/>
      </c>
      <c r="AU101" s="609" t="str">
        <f t="shared" si="785"/>
        <v/>
      </c>
      <c r="AV101" s="609" t="str">
        <f t="shared" si="786"/>
        <v/>
      </c>
      <c r="AW101" s="609" t="str">
        <f t="shared" si="787"/>
        <v/>
      </c>
      <c r="AX101" s="609" t="str">
        <f t="shared" si="788"/>
        <v/>
      </c>
      <c r="AY101" s="609" t="str">
        <f t="shared" si="789"/>
        <v/>
      </c>
      <c r="AZ101" s="609">
        <f t="shared" si="790"/>
        <v>0</v>
      </c>
      <c r="BA101" s="609" t="str">
        <f t="shared" si="791"/>
        <v/>
      </c>
      <c r="BB101" s="609" t="str">
        <f t="shared" si="792"/>
        <v/>
      </c>
      <c r="BC101" s="609" t="str">
        <f t="shared" si="793"/>
        <v/>
      </c>
      <c r="BD101" s="609" t="str">
        <f t="shared" si="794"/>
        <v/>
      </c>
      <c r="BE101" s="609" t="str">
        <f t="shared" si="795"/>
        <v/>
      </c>
      <c r="BF101" s="609" t="str">
        <f t="shared" si="796"/>
        <v/>
      </c>
      <c r="BG101" s="609" t="str">
        <f t="shared" si="797"/>
        <v/>
      </c>
      <c r="BH101" s="609" t="str">
        <f t="shared" si="798"/>
        <v/>
      </c>
      <c r="BI101" s="609" t="str">
        <f t="shared" si="799"/>
        <v/>
      </c>
      <c r="BJ101" s="609" t="str">
        <f t="shared" si="800"/>
        <v/>
      </c>
      <c r="BK101" s="609" t="str">
        <f t="shared" si="801"/>
        <v/>
      </c>
      <c r="BL101" s="609" t="str">
        <f t="shared" si="802"/>
        <v/>
      </c>
      <c r="BM101" s="609" t="str">
        <f t="shared" si="803"/>
        <v/>
      </c>
      <c r="BN101" s="609" t="str">
        <f t="shared" si="804"/>
        <v/>
      </c>
      <c r="BO101" s="609" t="str">
        <f t="shared" si="805"/>
        <v/>
      </c>
      <c r="BP101" s="609" t="str">
        <f t="shared" si="806"/>
        <v/>
      </c>
      <c r="BQ101" s="609" t="str">
        <f t="shared" si="807"/>
        <v/>
      </c>
      <c r="BR101" s="609">
        <f t="shared" si="808"/>
        <v>0</v>
      </c>
      <c r="BS101" s="609" t="str">
        <f t="shared" si="809"/>
        <v/>
      </c>
      <c r="BT101" s="609" t="str">
        <f t="shared" si="810"/>
        <v/>
      </c>
      <c r="BU101" s="609">
        <f t="shared" si="811"/>
        <v>0</v>
      </c>
      <c r="BV101" s="21" t="str">
        <f>BV98&amp;"=2"</f>
        <v>DQ1-1=2</v>
      </c>
      <c r="BW101" s="18" t="str">
        <f>IF(R98=R101,"●","×")</f>
        <v>×</v>
      </c>
      <c r="BX101" s="7" t="s">
        <v>15</v>
      </c>
      <c r="BY101" s="233" t="s">
        <v>345</v>
      </c>
      <c r="BZ101" s="19" t="str">
        <f>IF(INDEX($BV$5:$BW$354,MATCH(BY101,$BV$5:$BV$354,0),2)="●","●","×")</f>
        <v>×</v>
      </c>
      <c r="CA101" s="233" t="s">
        <v>346</v>
      </c>
      <c r="CB101" s="19" t="str">
        <f>IF(INDEX($BV$5:$BW$354,MATCH(CA101,$BV$5:$BV$354,0),2)="●","●","×")</f>
        <v>×</v>
      </c>
      <c r="CC101" s="227" t="s">
        <v>14</v>
      </c>
      <c r="CD101" s="234" t="str">
        <f>IF(INDEX($BV$5:$BW$354,MATCH(CC101,$BV$5:$BV$354,0),2)="●","●","×")</f>
        <v>●</v>
      </c>
      <c r="CE101" s="2" t="s">
        <v>15</v>
      </c>
      <c r="CF101" s="232" t="str">
        <f t="shared" si="812"/>
        <v>×</v>
      </c>
      <c r="CG101" s="21" t="str">
        <f t="shared" si="757"/>
        <v>×</v>
      </c>
      <c r="CH101" s="2"/>
      <c r="CK101" s="3"/>
      <c r="CL101" s="3"/>
      <c r="CM101" s="3"/>
      <c r="CN101" s="3" t="s">
        <v>13</v>
      </c>
      <c r="CO101" s="3" t="s">
        <v>13</v>
      </c>
      <c r="CP101" s="3"/>
      <c r="CQ101" s="3" t="s">
        <v>13</v>
      </c>
      <c r="CR101" s="3"/>
      <c r="CS101" s="3" t="s">
        <v>13</v>
      </c>
      <c r="CT101" s="3" t="s">
        <v>13</v>
      </c>
      <c r="CU101" s="3"/>
      <c r="CV101" s="3"/>
      <c r="CW101" s="3"/>
      <c r="CX101" s="3"/>
      <c r="CY101" s="3"/>
      <c r="CZ101" s="3"/>
      <c r="DA101" s="3"/>
      <c r="DB101" s="3"/>
      <c r="DC101" s="3"/>
      <c r="DD101" s="3"/>
      <c r="DE101" s="3"/>
      <c r="DF101" s="3"/>
      <c r="DG101" s="3"/>
      <c r="DH101" s="3"/>
      <c r="DI101" s="3"/>
      <c r="DJ101" s="3"/>
      <c r="DK101" s="3"/>
      <c r="DL101" s="3"/>
      <c r="DM101" s="3"/>
      <c r="DN101" s="3"/>
      <c r="DO101" s="3"/>
      <c r="DP101" s="3"/>
      <c r="DQ101" s="3" t="s">
        <v>13</v>
      </c>
      <c r="DR101" s="3"/>
      <c r="DS101" s="3"/>
      <c r="DT101" s="3"/>
      <c r="DU101" s="3"/>
      <c r="DV101" s="3"/>
      <c r="DW101" s="3"/>
      <c r="DX101" s="3"/>
      <c r="DY101" s="3"/>
      <c r="DZ101" s="3"/>
      <c r="EA101" s="3"/>
      <c r="EB101" s="3"/>
      <c r="EC101" s="3"/>
      <c r="ED101" s="3"/>
      <c r="EE101" s="3"/>
      <c r="EF101" s="3"/>
      <c r="EG101" s="3"/>
      <c r="EH101" s="252"/>
      <c r="EI101" s="270" t="s">
        <v>14</v>
      </c>
      <c r="EJ101" s="255"/>
      <c r="EK101" s="3"/>
      <c r="EL101" s="256" t="s">
        <v>13</v>
      </c>
    </row>
    <row r="102" spans="2:142" ht="19.5" hidden="1">
      <c r="B102" t="s">
        <v>689</v>
      </c>
      <c r="C102">
        <v>2003</v>
      </c>
      <c r="D102" t="s">
        <v>666</v>
      </c>
      <c r="N102" s="9" t="str">
        <f>Q102</f>
        <v>▶　C</v>
      </c>
      <c r="O102" t="s">
        <v>18</v>
      </c>
      <c r="Q102" s="375" t="s">
        <v>2</v>
      </c>
      <c r="R102" s="2">
        <v>3</v>
      </c>
      <c r="T102" s="609" t="str">
        <f t="shared" si="758"/>
        <v/>
      </c>
      <c r="U102" s="609" t="str">
        <f t="shared" si="759"/>
        <v/>
      </c>
      <c r="V102" s="609" t="str">
        <f t="shared" si="760"/>
        <v/>
      </c>
      <c r="W102" s="609">
        <f t="shared" si="761"/>
        <v>0</v>
      </c>
      <c r="X102" s="609">
        <f t="shared" si="762"/>
        <v>0</v>
      </c>
      <c r="Y102" s="609" t="str">
        <f t="shared" si="763"/>
        <v/>
      </c>
      <c r="Z102" s="609">
        <f t="shared" si="764"/>
        <v>0</v>
      </c>
      <c r="AA102" s="609">
        <f t="shared" si="765"/>
        <v>0</v>
      </c>
      <c r="AB102" s="609">
        <f t="shared" si="766"/>
        <v>0</v>
      </c>
      <c r="AC102" s="609">
        <f t="shared" si="767"/>
        <v>0</v>
      </c>
      <c r="AD102" s="609" t="str">
        <f t="shared" si="768"/>
        <v/>
      </c>
      <c r="AE102" s="609" t="str">
        <f t="shared" si="769"/>
        <v/>
      </c>
      <c r="AF102" s="609" t="str">
        <f t="shared" si="770"/>
        <v/>
      </c>
      <c r="AG102" s="609" t="str">
        <f t="shared" si="771"/>
        <v/>
      </c>
      <c r="AH102" s="609" t="str">
        <f t="shared" si="772"/>
        <v/>
      </c>
      <c r="AI102" s="609" t="str">
        <f t="shared" si="773"/>
        <v/>
      </c>
      <c r="AJ102" s="609" t="str">
        <f t="shared" si="774"/>
        <v/>
      </c>
      <c r="AK102" s="609" t="str">
        <f t="shared" si="775"/>
        <v/>
      </c>
      <c r="AL102" s="609" t="str">
        <f t="shared" si="776"/>
        <v/>
      </c>
      <c r="AM102" s="609" t="str">
        <f t="shared" si="777"/>
        <v/>
      </c>
      <c r="AN102" s="609" t="str">
        <f t="shared" si="778"/>
        <v/>
      </c>
      <c r="AO102" s="609" t="str">
        <f t="shared" si="779"/>
        <v/>
      </c>
      <c r="AP102" s="609" t="str">
        <f t="shared" si="780"/>
        <v/>
      </c>
      <c r="AQ102" s="609" t="str">
        <f t="shared" si="781"/>
        <v/>
      </c>
      <c r="AR102" s="609" t="str">
        <f t="shared" si="782"/>
        <v/>
      </c>
      <c r="AS102" s="609" t="str">
        <f t="shared" si="783"/>
        <v/>
      </c>
      <c r="AT102" s="609" t="str">
        <f t="shared" si="784"/>
        <v/>
      </c>
      <c r="AU102" s="609" t="str">
        <f t="shared" si="785"/>
        <v/>
      </c>
      <c r="AV102" s="609" t="str">
        <f t="shared" si="786"/>
        <v/>
      </c>
      <c r="AW102" s="609" t="str">
        <f t="shared" si="787"/>
        <v/>
      </c>
      <c r="AX102" s="609" t="str">
        <f t="shared" si="788"/>
        <v/>
      </c>
      <c r="AY102" s="609" t="str">
        <f t="shared" si="789"/>
        <v/>
      </c>
      <c r="AZ102" s="609">
        <f t="shared" si="790"/>
        <v>0</v>
      </c>
      <c r="BA102" s="609" t="str">
        <f t="shared" si="791"/>
        <v/>
      </c>
      <c r="BB102" s="609" t="str">
        <f t="shared" si="792"/>
        <v/>
      </c>
      <c r="BC102" s="609" t="str">
        <f t="shared" si="793"/>
        <v/>
      </c>
      <c r="BD102" s="609" t="str">
        <f t="shared" si="794"/>
        <v/>
      </c>
      <c r="BE102" s="609" t="str">
        <f t="shared" si="795"/>
        <v/>
      </c>
      <c r="BF102" s="609" t="str">
        <f t="shared" si="796"/>
        <v/>
      </c>
      <c r="BG102" s="609" t="str">
        <f t="shared" si="797"/>
        <v/>
      </c>
      <c r="BH102" s="609" t="str">
        <f t="shared" si="798"/>
        <v/>
      </c>
      <c r="BI102" s="609" t="str">
        <f t="shared" si="799"/>
        <v/>
      </c>
      <c r="BJ102" s="609" t="str">
        <f t="shared" si="800"/>
        <v/>
      </c>
      <c r="BK102" s="609" t="str">
        <f t="shared" si="801"/>
        <v/>
      </c>
      <c r="BL102" s="609" t="str">
        <f t="shared" si="802"/>
        <v/>
      </c>
      <c r="BM102" s="609" t="str">
        <f t="shared" si="803"/>
        <v/>
      </c>
      <c r="BN102" s="609" t="str">
        <f t="shared" si="804"/>
        <v/>
      </c>
      <c r="BO102" s="609" t="str">
        <f t="shared" si="805"/>
        <v/>
      </c>
      <c r="BP102" s="609" t="str">
        <f t="shared" si="806"/>
        <v/>
      </c>
      <c r="BQ102" s="609" t="str">
        <f t="shared" si="807"/>
        <v/>
      </c>
      <c r="BR102" s="609">
        <f t="shared" si="808"/>
        <v>0</v>
      </c>
      <c r="BS102" s="609" t="str">
        <f t="shared" si="809"/>
        <v/>
      </c>
      <c r="BT102" s="609" t="str">
        <f t="shared" si="810"/>
        <v/>
      </c>
      <c r="BU102" s="609">
        <f t="shared" si="811"/>
        <v>0</v>
      </c>
      <c r="BV102" s="21" t="str">
        <f>BV98&amp;"=3"</f>
        <v>DQ1-1=3</v>
      </c>
      <c r="BW102" s="18" t="str">
        <f>IF(R98=R102,"●","×")</f>
        <v>×</v>
      </c>
      <c r="BX102" s="7" t="s">
        <v>15</v>
      </c>
      <c r="BY102" s="233" t="s">
        <v>345</v>
      </c>
      <c r="BZ102" s="19" t="str">
        <f>IF(INDEX($BV$5:$BW$354,MATCH(BY102,$BV$5:$BV$354,0),2)="●","●","×")</f>
        <v>×</v>
      </c>
      <c r="CA102" s="233" t="s">
        <v>346</v>
      </c>
      <c r="CB102" s="19" t="str">
        <f>IF(INDEX($BV$5:$BW$354,MATCH(CA102,$BV$5:$BV$354,0),2)="●","●","×")</f>
        <v>×</v>
      </c>
      <c r="CC102" s="227" t="s">
        <v>14</v>
      </c>
      <c r="CD102" s="234" t="str">
        <f>IF(INDEX($BV$5:$BW$354,MATCH(CC102,$BV$5:$BV$354,0),2)="●","●","×")</f>
        <v>●</v>
      </c>
      <c r="CE102" s="2" t="s">
        <v>15</v>
      </c>
      <c r="CF102" s="232" t="str">
        <f>IF(AND(BW102="●",BZ102="●",CB102="●",CD102="●"),"●","×")</f>
        <v>×</v>
      </c>
      <c r="CG102" s="21" t="str">
        <f t="shared" si="757"/>
        <v>×</v>
      </c>
      <c r="CH102" s="2"/>
      <c r="CK102" s="3"/>
      <c r="CL102" s="3"/>
      <c r="CM102" s="3"/>
      <c r="CN102" s="3" t="s">
        <v>13</v>
      </c>
      <c r="CO102" s="3" t="s">
        <v>13</v>
      </c>
      <c r="CP102" s="3"/>
      <c r="CQ102" s="3" t="s">
        <v>13</v>
      </c>
      <c r="CR102" s="3" t="s">
        <v>13</v>
      </c>
      <c r="CS102" s="3" t="s">
        <v>13</v>
      </c>
      <c r="CT102" s="3" t="s">
        <v>13</v>
      </c>
      <c r="CU102" s="3"/>
      <c r="CV102" s="3"/>
      <c r="CW102" s="3"/>
      <c r="CX102" s="3"/>
      <c r="CY102" s="3"/>
      <c r="CZ102" s="3"/>
      <c r="DA102" s="3"/>
      <c r="DB102" s="3"/>
      <c r="DC102" s="3"/>
      <c r="DD102" s="3"/>
      <c r="DE102" s="3"/>
      <c r="DF102" s="3"/>
      <c r="DG102" s="3"/>
      <c r="DH102" s="3"/>
      <c r="DI102" s="3"/>
      <c r="DJ102" s="3"/>
      <c r="DK102" s="3"/>
      <c r="DL102" s="3"/>
      <c r="DM102" s="3"/>
      <c r="DN102" s="3"/>
      <c r="DO102" s="3"/>
      <c r="DP102" s="3"/>
      <c r="DQ102" s="3" t="s">
        <v>13</v>
      </c>
      <c r="DR102" s="3"/>
      <c r="DS102" s="3"/>
      <c r="DT102" s="3"/>
      <c r="DU102" s="3"/>
      <c r="DV102" s="3"/>
      <c r="DW102" s="3"/>
      <c r="DX102" s="3"/>
      <c r="DY102" s="3"/>
      <c r="DZ102" s="3"/>
      <c r="EA102" s="3"/>
      <c r="EB102" s="3"/>
      <c r="EC102" s="3"/>
      <c r="ED102" s="3"/>
      <c r="EE102" s="3"/>
      <c r="EF102" s="3"/>
      <c r="EG102" s="3"/>
      <c r="EH102" s="252"/>
      <c r="EI102" s="270" t="s">
        <v>14</v>
      </c>
      <c r="EJ102" s="255"/>
      <c r="EK102" s="3"/>
      <c r="EL102" s="256" t="s">
        <v>13</v>
      </c>
    </row>
    <row r="103" spans="2:142" ht="20.25" hidden="1" thickBot="1">
      <c r="B103" t="s">
        <v>690</v>
      </c>
      <c r="C103" s="393">
        <v>2007</v>
      </c>
      <c r="D103" s="393" t="s">
        <v>666</v>
      </c>
      <c r="O103" s="343" t="str">
        <f>IF(R98=0,N98&amp;" "&amp;$O$4,"")</f>
        <v>DQ1-1 を回答ください</v>
      </c>
      <c r="P103" s="336" t="str">
        <f>IF(P98=$CH$2,"●","×")</f>
        <v>×</v>
      </c>
      <c r="Q103" s="375"/>
      <c r="R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19"/>
      <c r="BY103" s="235"/>
      <c r="BZ103" s="228"/>
      <c r="CA103" s="235"/>
      <c r="CB103" s="228"/>
      <c r="CC103" s="225"/>
      <c r="CD103" s="236"/>
      <c r="CF103" s="12"/>
      <c r="CG103" s="12"/>
      <c r="CH103" s="2"/>
      <c r="EI103" s="272"/>
      <c r="EJ103" s="2"/>
      <c r="EK103" s="2"/>
      <c r="EL103" s="280"/>
    </row>
    <row r="104" spans="2:142" ht="20.25" hidden="1" thickBot="1">
      <c r="B104" t="s">
        <v>691</v>
      </c>
      <c r="C104">
        <v>2003</v>
      </c>
      <c r="D104" t="s">
        <v>682</v>
      </c>
      <c r="L104" t="str">
        <f>IF(S104=1,"▶","")</f>
        <v/>
      </c>
      <c r="N104" t="str">
        <f>Q104</f>
        <v>DQ1-2</v>
      </c>
      <c r="O104" s="1" t="s">
        <v>19</v>
      </c>
      <c r="P104" s="2" t="str">
        <f>CH105</f>
        <v>該当なし</v>
      </c>
      <c r="Q104" s="375" t="s">
        <v>286</v>
      </c>
      <c r="R104" s="608">
        <f>IF(N105=Q105,R105,IF(N105=Q106,R106,IF(N105=Q107,R107,IF(N105=Q108,R108,"-"))))</f>
        <v>0</v>
      </c>
      <c r="S104" s="691">
        <f>IF(R104=0,0,1)</f>
        <v>0</v>
      </c>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21" t="str">
        <f>Q104</f>
        <v>DQ1-2</v>
      </c>
      <c r="BW104" s="20" t="str">
        <f>IF(CG105="●","表示",IF(AND($Q$3="非表示",CG105="×"),"非表示",IF($Q$3="表示","表示")))</f>
        <v>非表示</v>
      </c>
      <c r="BY104" s="237"/>
      <c r="BZ104" s="228"/>
      <c r="CA104" s="237"/>
      <c r="CB104" s="228"/>
      <c r="CC104" s="225"/>
      <c r="CD104" s="238"/>
      <c r="CF104" s="12"/>
      <c r="CG104" s="12"/>
      <c r="CH104" s="2"/>
      <c r="CK104" s="281"/>
      <c r="CL104" s="281"/>
      <c r="CM104" s="281"/>
      <c r="CN104" s="281"/>
      <c r="CO104" s="281"/>
      <c r="CP104" s="281"/>
      <c r="CQ104" s="281"/>
      <c r="CR104" s="281"/>
      <c r="CS104" s="281"/>
      <c r="CT104" s="281"/>
      <c r="CU104" s="281"/>
      <c r="CV104" s="281"/>
      <c r="CW104" s="281"/>
      <c r="CX104" s="281"/>
      <c r="CY104" s="281"/>
      <c r="CZ104" s="281"/>
      <c r="DA104" s="281"/>
      <c r="DB104" s="281"/>
      <c r="DC104" s="281"/>
      <c r="DD104" s="281"/>
      <c r="DE104" s="281"/>
      <c r="DF104" s="281"/>
      <c r="DG104" s="281"/>
      <c r="DH104" s="281"/>
      <c r="DI104" s="281"/>
      <c r="DJ104" s="281"/>
      <c r="DK104" s="281"/>
      <c r="DL104" s="281"/>
      <c r="DM104" s="281"/>
      <c r="DN104" s="281"/>
      <c r="DO104" s="281"/>
      <c r="DP104" s="281"/>
      <c r="DQ104" s="281"/>
      <c r="DR104" s="281"/>
      <c r="DS104" s="281"/>
      <c r="DT104" s="281"/>
      <c r="DU104" s="281"/>
      <c r="DV104" s="281"/>
      <c r="DW104" s="281"/>
      <c r="DX104" s="281"/>
      <c r="DY104" s="281"/>
      <c r="DZ104" s="281"/>
      <c r="EA104" s="281"/>
      <c r="EB104" s="281"/>
      <c r="EC104" s="281"/>
      <c r="ED104" s="281"/>
      <c r="EE104" s="281"/>
      <c r="EF104" s="281"/>
      <c r="EG104" s="281"/>
      <c r="EH104" s="281"/>
      <c r="EI104" s="283"/>
      <c r="EJ104" s="281"/>
      <c r="EK104" s="281"/>
      <c r="EL104" s="285"/>
    </row>
    <row r="105" spans="2:142" ht="19.5" hidden="1">
      <c r="B105" t="s">
        <v>665</v>
      </c>
      <c r="C105">
        <v>2003</v>
      </c>
      <c r="D105" t="s">
        <v>692</v>
      </c>
      <c r="N105" s="8" t="str">
        <f>'【① 基本事項】'!F111</f>
        <v>▷　該当選択</v>
      </c>
      <c r="Q105" s="536" t="s">
        <v>601</v>
      </c>
      <c r="R105" s="2">
        <v>0</v>
      </c>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21" t="str">
        <f>BV104&amp;"=0"</f>
        <v>DQ1-2=0</v>
      </c>
      <c r="BW105" s="18" t="str">
        <f>IF(R104=R105,"●","×")</f>
        <v>●</v>
      </c>
      <c r="BY105" s="233" t="s">
        <v>345</v>
      </c>
      <c r="BZ105" s="19" t="str">
        <f>IF(INDEX($BV$5:$BW$354,MATCH(BY105,$BV$5:$BV$354,0),2)="●","●","×")</f>
        <v>×</v>
      </c>
      <c r="CA105" s="233" t="s">
        <v>346</v>
      </c>
      <c r="CB105" s="19" t="str">
        <f>IF(INDEX($BV$5:$BW$354,MATCH(CA105,$BV$5:$BV$354,0),2)="●","●","×")</f>
        <v>×</v>
      </c>
      <c r="CC105" s="227" t="s">
        <v>14</v>
      </c>
      <c r="CD105" s="234" t="str">
        <f>IF(INDEX($BV$5:$BW$354,MATCH(CC105,$BV$5:$BV$354,0),2)="●","●","×")</f>
        <v>●</v>
      </c>
      <c r="CE105" s="2" t="s">
        <v>15</v>
      </c>
      <c r="CF105" s="231" t="str">
        <f>IF(AND(BW105="●",BZ105="●",CB105="●",CD105="●"),"●","×")</f>
        <v>×</v>
      </c>
      <c r="CG105" s="21" t="str">
        <f t="shared" ref="CG105:CG108" si="813">IF(AND(BZ105="●",CB105="●",CD105="●"),"●","×")</f>
        <v>×</v>
      </c>
      <c r="CH105" s="2" t="str">
        <f>IF(CF105="●",$CH$2,IF(COUNTIF(CF106:CF108,"●")&gt;0,$CH$3,$CH$4))</f>
        <v>該当なし</v>
      </c>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251"/>
      <c r="EI105" s="271"/>
      <c r="EJ105" s="253"/>
      <c r="EK105" s="4"/>
      <c r="EL105" s="254"/>
    </row>
    <row r="106" spans="2:142" ht="19.5" hidden="1">
      <c r="N106" s="9" t="str">
        <f>Q106</f>
        <v>▶　A</v>
      </c>
      <c r="O106" t="s">
        <v>20</v>
      </c>
      <c r="Q106" s="375" t="s">
        <v>0</v>
      </c>
      <c r="R106" s="2">
        <v>1</v>
      </c>
      <c r="T106" s="609" t="str">
        <f t="shared" ref="T106:T108" si="814">IF(CK106="","",IF(CK106=$CF106,1,0))</f>
        <v/>
      </c>
      <c r="U106" s="609" t="str">
        <f t="shared" ref="U106:U108" si="815">IF(CL106="","",IF(CL106=$CF106,1,0))</f>
        <v/>
      </c>
      <c r="V106" s="609" t="str">
        <f t="shared" ref="V106:V108" si="816">IF(CM106="","",IF(CM106=$CF106,1,0))</f>
        <v/>
      </c>
      <c r="W106" s="609" t="str">
        <f t="shared" ref="W106:W108" si="817">IF(CN106="","",IF(CN106=$CF106,1,0))</f>
        <v/>
      </c>
      <c r="X106" s="609">
        <f t="shared" ref="X106:X108" si="818">IF(CO106="","",IF(CO106=$CF106,1,0))</f>
        <v>0</v>
      </c>
      <c r="Y106" s="609" t="str">
        <f t="shared" ref="Y106:Y108" si="819">IF(CP106="","",IF(CP106=$CF106,1,0))</f>
        <v/>
      </c>
      <c r="Z106" s="609" t="str">
        <f t="shared" ref="Z106:Z108" si="820">IF(CQ106="","",IF(CQ106=$CF106,1,0))</f>
        <v/>
      </c>
      <c r="AA106" s="609" t="str">
        <f t="shared" ref="AA106:AA108" si="821">IF(CR106="","",IF(CR106=$CF106,1,0))</f>
        <v/>
      </c>
      <c r="AB106" s="609" t="str">
        <f t="shared" ref="AB106:AB108" si="822">IF(CS106="","",IF(CS106=$CF106,1,0))</f>
        <v/>
      </c>
      <c r="AC106" s="609" t="str">
        <f t="shared" ref="AC106:AC108" si="823">IF(CT106="","",IF(CT106=$CF106,1,0))</f>
        <v/>
      </c>
      <c r="AD106" s="609" t="str">
        <f t="shared" ref="AD106:AD108" si="824">IF(CU106="","",IF(CU106=$CF106,1,0))</f>
        <v/>
      </c>
      <c r="AE106" s="609" t="str">
        <f t="shared" ref="AE106:AE108" si="825">IF(CV106="","",IF(CV106=$CF106,1,0))</f>
        <v/>
      </c>
      <c r="AF106" s="609" t="str">
        <f t="shared" ref="AF106:AF108" si="826">IF(CW106="","",IF(CW106=$CF106,1,0))</f>
        <v/>
      </c>
      <c r="AG106" s="609" t="str">
        <f t="shared" ref="AG106:AG108" si="827">IF(CX106="","",IF(CX106=$CF106,1,0))</f>
        <v/>
      </c>
      <c r="AH106" s="609" t="str">
        <f t="shared" ref="AH106:AH108" si="828">IF(CY106="","",IF(CY106=$CF106,1,0))</f>
        <v/>
      </c>
      <c r="AI106" s="609" t="str">
        <f t="shared" ref="AI106:AI108" si="829">IF(CZ106="","",IF(CZ106=$CF106,1,0))</f>
        <v/>
      </c>
      <c r="AJ106" s="609" t="str">
        <f t="shared" ref="AJ106:AJ108" si="830">IF(DA106="","",IF(DA106=$CF106,1,0))</f>
        <v/>
      </c>
      <c r="AK106" s="609" t="str">
        <f t="shared" ref="AK106:AK108" si="831">IF(DB106="","",IF(DB106=$CF106,1,0))</f>
        <v/>
      </c>
      <c r="AL106" s="609" t="str">
        <f t="shared" ref="AL106:AL108" si="832">IF(DC106="","",IF(DC106=$CF106,1,0))</f>
        <v/>
      </c>
      <c r="AM106" s="609" t="str">
        <f t="shared" ref="AM106:AM108" si="833">IF(DD106="","",IF(DD106=$CF106,1,0))</f>
        <v/>
      </c>
      <c r="AN106" s="609" t="str">
        <f t="shared" ref="AN106:AN108" si="834">IF(DE106="","",IF(DE106=$CF106,1,0))</f>
        <v/>
      </c>
      <c r="AO106" s="609" t="str">
        <f t="shared" ref="AO106:AO108" si="835">IF(DF106="","",IF(DF106=$CF106,1,0))</f>
        <v/>
      </c>
      <c r="AP106" s="609" t="str">
        <f t="shared" ref="AP106:AP108" si="836">IF(DG106="","",IF(DG106=$CF106,1,0))</f>
        <v/>
      </c>
      <c r="AQ106" s="609" t="str">
        <f t="shared" ref="AQ106:AQ108" si="837">IF(DH106="","",IF(DH106=$CF106,1,0))</f>
        <v/>
      </c>
      <c r="AR106" s="609" t="str">
        <f t="shared" ref="AR106:AR108" si="838">IF(DI106="","",IF(DI106=$CF106,1,0))</f>
        <v/>
      </c>
      <c r="AS106" s="609" t="str">
        <f t="shared" ref="AS106:AS108" si="839">IF(DJ106="","",IF(DJ106=$CF106,1,0))</f>
        <v/>
      </c>
      <c r="AT106" s="609" t="str">
        <f t="shared" ref="AT106:AT108" si="840">IF(DK106="","",IF(DK106=$CF106,1,0))</f>
        <v/>
      </c>
      <c r="AU106" s="609" t="str">
        <f t="shared" ref="AU106:AU108" si="841">IF(DL106="","",IF(DL106=$CF106,1,0))</f>
        <v/>
      </c>
      <c r="AV106" s="609" t="str">
        <f t="shared" ref="AV106:AV108" si="842">IF(DM106="","",IF(DM106=$CF106,1,0))</f>
        <v/>
      </c>
      <c r="AW106" s="609" t="str">
        <f t="shared" ref="AW106:AW108" si="843">IF(DN106="","",IF(DN106=$CF106,1,0))</f>
        <v/>
      </c>
      <c r="AX106" s="609" t="str">
        <f t="shared" ref="AX106:AX108" si="844">IF(DO106="","",IF(DO106=$CF106,1,0))</f>
        <v/>
      </c>
      <c r="AY106" s="609" t="str">
        <f t="shared" ref="AY106:AY108" si="845">IF(DP106="","",IF(DP106=$CF106,1,0))</f>
        <v/>
      </c>
      <c r="AZ106" s="609" t="str">
        <f t="shared" ref="AZ106:AZ108" si="846">IF(DQ106="","",IF(DQ106=$CF106,1,0))</f>
        <v/>
      </c>
      <c r="BA106" s="609" t="str">
        <f t="shared" ref="BA106:BA108" si="847">IF(DR106="","",IF(DR106=$CF106,1,0))</f>
        <v/>
      </c>
      <c r="BB106" s="609" t="str">
        <f t="shared" ref="BB106:BB108" si="848">IF(DS106="","",IF(DS106=$CF106,1,0))</f>
        <v/>
      </c>
      <c r="BC106" s="609" t="str">
        <f t="shared" ref="BC106:BC108" si="849">IF(DT106="","",IF(DT106=$CF106,1,0))</f>
        <v/>
      </c>
      <c r="BD106" s="609" t="str">
        <f t="shared" ref="BD106:BD108" si="850">IF(DU106="","",IF(DU106=$CF106,1,0))</f>
        <v/>
      </c>
      <c r="BE106" s="609" t="str">
        <f t="shared" ref="BE106:BE108" si="851">IF(DV106="","",IF(DV106=$CF106,1,0))</f>
        <v/>
      </c>
      <c r="BF106" s="609" t="str">
        <f t="shared" ref="BF106:BF108" si="852">IF(DW106="","",IF(DW106=$CF106,1,0))</f>
        <v/>
      </c>
      <c r="BG106" s="609" t="str">
        <f t="shared" ref="BG106:BG108" si="853">IF(DX106="","",IF(DX106=$CF106,1,0))</f>
        <v/>
      </c>
      <c r="BH106" s="609" t="str">
        <f t="shared" ref="BH106:BH108" si="854">IF(DY106="","",IF(DY106=$CF106,1,0))</f>
        <v/>
      </c>
      <c r="BI106" s="609" t="str">
        <f t="shared" ref="BI106:BI108" si="855">IF(DZ106="","",IF(DZ106=$CF106,1,0))</f>
        <v/>
      </c>
      <c r="BJ106" s="609" t="str">
        <f t="shared" ref="BJ106:BJ108" si="856">IF(EA106="","",IF(EA106=$CF106,1,0))</f>
        <v/>
      </c>
      <c r="BK106" s="609" t="str">
        <f t="shared" ref="BK106:BK108" si="857">IF(EB106="","",IF(EB106=$CF106,1,0))</f>
        <v/>
      </c>
      <c r="BL106" s="609" t="str">
        <f t="shared" ref="BL106:BL108" si="858">IF(EC106="","",IF(EC106=$CF106,1,0))</f>
        <v/>
      </c>
      <c r="BM106" s="609" t="str">
        <f t="shared" ref="BM106:BM108" si="859">IF(ED106="","",IF(ED106=$CF106,1,0))</f>
        <v/>
      </c>
      <c r="BN106" s="609" t="str">
        <f t="shared" ref="BN106:BN108" si="860">IF(EE106="","",IF(EE106=$CF106,1,0))</f>
        <v/>
      </c>
      <c r="BO106" s="609" t="str">
        <f t="shared" ref="BO106:BO108" si="861">IF(EF106="","",IF(EF106=$CF106,1,0))</f>
        <v/>
      </c>
      <c r="BP106" s="609" t="str">
        <f t="shared" ref="BP106:BP108" si="862">IF(EG106="","",IF(EG106=$CF106,1,0))</f>
        <v/>
      </c>
      <c r="BQ106" s="609" t="str">
        <f t="shared" ref="BQ106:BQ108" si="863">IF(EH106="","",IF(EH106=$CF106,1,0))</f>
        <v/>
      </c>
      <c r="BR106" s="609">
        <f t="shared" ref="BR106:BR108" si="864">IF(EI106="","",IF(EI106=$CF106,1,0))</f>
        <v>0</v>
      </c>
      <c r="BS106" s="609" t="str">
        <f t="shared" ref="BS106:BS108" si="865">IF(EJ106="","",IF(EJ106=$CF106,1,0))</f>
        <v/>
      </c>
      <c r="BT106" s="609" t="str">
        <f t="shared" ref="BT106:BT108" si="866">IF(EK106="","",IF(EK106=$CF106,1,0))</f>
        <v/>
      </c>
      <c r="BU106" s="609" t="str">
        <f t="shared" ref="BU106:BU108" si="867">IF(EL106="","",IF(EL106=$CF106,1,0))</f>
        <v/>
      </c>
      <c r="BV106" s="21" t="str">
        <f>BV104&amp;"=1"</f>
        <v>DQ1-2=1</v>
      </c>
      <c r="BW106" s="18" t="str">
        <f>IF(R104=R106,"●","×")</f>
        <v>×</v>
      </c>
      <c r="BX106" s="7" t="s">
        <v>15</v>
      </c>
      <c r="BY106" s="233" t="s">
        <v>345</v>
      </c>
      <c r="BZ106" s="19" t="str">
        <f>IF(INDEX($BV$5:$BW$354,MATCH(BY106,$BV$5:$BV$354,0),2)="●","●","×")</f>
        <v>×</v>
      </c>
      <c r="CA106" s="233" t="s">
        <v>346</v>
      </c>
      <c r="CB106" s="19" t="str">
        <f>IF(INDEX($BV$5:$BW$354,MATCH(CA106,$BV$5:$BV$354,0),2)="●","●","×")</f>
        <v>×</v>
      </c>
      <c r="CC106" s="227" t="s">
        <v>14</v>
      </c>
      <c r="CD106" s="234" t="str">
        <f>IF(INDEX($BV$5:$BW$354,MATCH(CC106,$BV$5:$BV$354,0),2)="●","●","×")</f>
        <v>●</v>
      </c>
      <c r="CE106" s="2" t="s">
        <v>15</v>
      </c>
      <c r="CF106" s="232" t="str">
        <f>IF(AND(BW106="●",BZ106="●",CB106="●",CD106="●"),"●","×")</f>
        <v>×</v>
      </c>
      <c r="CG106" s="21" t="str">
        <f t="shared" si="813"/>
        <v>×</v>
      </c>
      <c r="CH106" s="2"/>
      <c r="CK106" s="3"/>
      <c r="CL106" s="3"/>
      <c r="CM106" s="3"/>
      <c r="CN106" s="3"/>
      <c r="CO106" s="3" t="s">
        <v>13</v>
      </c>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252"/>
      <c r="EI106" s="270" t="s">
        <v>14</v>
      </c>
      <c r="EJ106" s="255"/>
      <c r="EK106" s="3"/>
      <c r="EL106" s="256"/>
    </row>
    <row r="107" spans="2:142" ht="19.5" hidden="1">
      <c r="N107" s="9" t="str">
        <f>Q107</f>
        <v>▶　B</v>
      </c>
      <c r="O107" t="s">
        <v>21</v>
      </c>
      <c r="Q107" s="375" t="s">
        <v>1</v>
      </c>
      <c r="R107" s="2">
        <v>2</v>
      </c>
      <c r="T107" s="609" t="str">
        <f t="shared" si="814"/>
        <v/>
      </c>
      <c r="U107" s="609" t="str">
        <f t="shared" si="815"/>
        <v/>
      </c>
      <c r="V107" s="609" t="str">
        <f t="shared" si="816"/>
        <v/>
      </c>
      <c r="W107" s="609" t="str">
        <f t="shared" si="817"/>
        <v/>
      </c>
      <c r="X107" s="609" t="str">
        <f t="shared" si="818"/>
        <v/>
      </c>
      <c r="Y107" s="609" t="str">
        <f t="shared" si="819"/>
        <v/>
      </c>
      <c r="Z107" s="609" t="str">
        <f t="shared" si="820"/>
        <v/>
      </c>
      <c r="AA107" s="609" t="str">
        <f t="shared" si="821"/>
        <v/>
      </c>
      <c r="AB107" s="609" t="str">
        <f t="shared" si="822"/>
        <v/>
      </c>
      <c r="AC107" s="609" t="str">
        <f t="shared" si="823"/>
        <v/>
      </c>
      <c r="AD107" s="609">
        <f t="shared" si="824"/>
        <v>0</v>
      </c>
      <c r="AE107" s="609" t="str">
        <f t="shared" si="825"/>
        <v/>
      </c>
      <c r="AF107" s="609" t="str">
        <f t="shared" si="826"/>
        <v/>
      </c>
      <c r="AG107" s="609" t="str">
        <f t="shared" si="827"/>
        <v/>
      </c>
      <c r="AH107" s="609" t="str">
        <f t="shared" si="828"/>
        <v/>
      </c>
      <c r="AI107" s="609" t="str">
        <f t="shared" si="829"/>
        <v/>
      </c>
      <c r="AJ107" s="609" t="str">
        <f t="shared" si="830"/>
        <v/>
      </c>
      <c r="AK107" s="609" t="str">
        <f t="shared" si="831"/>
        <v/>
      </c>
      <c r="AL107" s="609" t="str">
        <f t="shared" si="832"/>
        <v/>
      </c>
      <c r="AM107" s="609" t="str">
        <f t="shared" si="833"/>
        <v/>
      </c>
      <c r="AN107" s="609" t="str">
        <f t="shared" si="834"/>
        <v/>
      </c>
      <c r="AO107" s="609" t="str">
        <f t="shared" si="835"/>
        <v/>
      </c>
      <c r="AP107" s="609" t="str">
        <f t="shared" si="836"/>
        <v/>
      </c>
      <c r="AQ107" s="609" t="str">
        <f t="shared" si="837"/>
        <v/>
      </c>
      <c r="AR107" s="609" t="str">
        <f t="shared" si="838"/>
        <v/>
      </c>
      <c r="AS107" s="609" t="str">
        <f t="shared" si="839"/>
        <v/>
      </c>
      <c r="AT107" s="609" t="str">
        <f t="shared" si="840"/>
        <v/>
      </c>
      <c r="AU107" s="609" t="str">
        <f t="shared" si="841"/>
        <v/>
      </c>
      <c r="AV107" s="609" t="str">
        <f t="shared" si="842"/>
        <v/>
      </c>
      <c r="AW107" s="609" t="str">
        <f t="shared" si="843"/>
        <v/>
      </c>
      <c r="AX107" s="609" t="str">
        <f t="shared" si="844"/>
        <v/>
      </c>
      <c r="AY107" s="609" t="str">
        <f t="shared" si="845"/>
        <v/>
      </c>
      <c r="AZ107" s="609" t="str">
        <f t="shared" si="846"/>
        <v/>
      </c>
      <c r="BA107" s="609" t="str">
        <f t="shared" si="847"/>
        <v/>
      </c>
      <c r="BB107" s="609" t="str">
        <f t="shared" si="848"/>
        <v/>
      </c>
      <c r="BC107" s="609" t="str">
        <f t="shared" si="849"/>
        <v/>
      </c>
      <c r="BD107" s="609" t="str">
        <f t="shared" si="850"/>
        <v/>
      </c>
      <c r="BE107" s="609" t="str">
        <f t="shared" si="851"/>
        <v/>
      </c>
      <c r="BF107" s="609" t="str">
        <f t="shared" si="852"/>
        <v/>
      </c>
      <c r="BG107" s="609" t="str">
        <f t="shared" si="853"/>
        <v/>
      </c>
      <c r="BH107" s="609" t="str">
        <f t="shared" si="854"/>
        <v/>
      </c>
      <c r="BI107" s="609" t="str">
        <f t="shared" si="855"/>
        <v/>
      </c>
      <c r="BJ107" s="609" t="str">
        <f t="shared" si="856"/>
        <v/>
      </c>
      <c r="BK107" s="609" t="str">
        <f t="shared" si="857"/>
        <v/>
      </c>
      <c r="BL107" s="609" t="str">
        <f t="shared" si="858"/>
        <v/>
      </c>
      <c r="BM107" s="609" t="str">
        <f t="shared" si="859"/>
        <v/>
      </c>
      <c r="BN107" s="609" t="str">
        <f t="shared" si="860"/>
        <v/>
      </c>
      <c r="BO107" s="609" t="str">
        <f t="shared" si="861"/>
        <v/>
      </c>
      <c r="BP107" s="609" t="str">
        <f t="shared" si="862"/>
        <v/>
      </c>
      <c r="BQ107" s="609" t="str">
        <f t="shared" si="863"/>
        <v/>
      </c>
      <c r="BR107" s="609">
        <f t="shared" si="864"/>
        <v>0</v>
      </c>
      <c r="BS107" s="609" t="str">
        <f t="shared" si="865"/>
        <v/>
      </c>
      <c r="BT107" s="609" t="str">
        <f t="shared" si="866"/>
        <v/>
      </c>
      <c r="BU107" s="609" t="str">
        <f t="shared" si="867"/>
        <v/>
      </c>
      <c r="BV107" s="21" t="str">
        <f>BV104&amp;"=2"</f>
        <v>DQ1-2=2</v>
      </c>
      <c r="BW107" s="18" t="str">
        <f>IF(R104=R107,"●","×")</f>
        <v>×</v>
      </c>
      <c r="BX107" s="7" t="s">
        <v>15</v>
      </c>
      <c r="BY107" s="233" t="s">
        <v>345</v>
      </c>
      <c r="BZ107" s="19" t="str">
        <f>IF(INDEX($BV$5:$BW$354,MATCH(BY107,$BV$5:$BV$354,0),2)="●","●","×")</f>
        <v>×</v>
      </c>
      <c r="CA107" s="233" t="s">
        <v>346</v>
      </c>
      <c r="CB107" s="19" t="str">
        <f>IF(INDEX($BV$5:$BW$354,MATCH(CA107,$BV$5:$BV$354,0),2)="●","●","×")</f>
        <v>×</v>
      </c>
      <c r="CC107" s="227" t="s">
        <v>14</v>
      </c>
      <c r="CD107" s="234" t="str">
        <f>IF(INDEX($BV$5:$BW$354,MATCH(CC107,$BV$5:$BV$354,0),2)="●","●","×")</f>
        <v>●</v>
      </c>
      <c r="CE107" s="2" t="s">
        <v>15</v>
      </c>
      <c r="CF107" s="232" t="str">
        <f t="shared" ref="CF107:CF108" si="868">IF(AND(BW107="●",BZ107="●",CB107="●",CD107="●"),"●","×")</f>
        <v>×</v>
      </c>
      <c r="CG107" s="21" t="str">
        <f t="shared" si="813"/>
        <v>×</v>
      </c>
      <c r="CH107" s="2"/>
      <c r="CK107" s="3"/>
      <c r="CL107" s="3"/>
      <c r="CM107" s="3"/>
      <c r="CN107" s="3"/>
      <c r="CO107" s="3"/>
      <c r="CP107" s="3"/>
      <c r="CQ107" s="3"/>
      <c r="CR107" s="3"/>
      <c r="CS107" s="3"/>
      <c r="CT107" s="3"/>
      <c r="CU107" s="3" t="s">
        <v>13</v>
      </c>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252"/>
      <c r="EI107" s="270" t="s">
        <v>14</v>
      </c>
      <c r="EJ107" s="255"/>
      <c r="EK107" s="3"/>
      <c r="EL107" s="256"/>
    </row>
    <row r="108" spans="2:142" ht="19.5" hidden="1">
      <c r="N108" s="9" t="str">
        <f>Q108</f>
        <v>▶　C</v>
      </c>
      <c r="O108" t="s">
        <v>22</v>
      </c>
      <c r="Q108" s="375" t="s">
        <v>2</v>
      </c>
      <c r="R108" s="2">
        <v>3</v>
      </c>
      <c r="T108" s="609" t="str">
        <f t="shared" si="814"/>
        <v/>
      </c>
      <c r="U108" s="609" t="str">
        <f t="shared" si="815"/>
        <v/>
      </c>
      <c r="V108" s="609" t="str">
        <f t="shared" si="816"/>
        <v/>
      </c>
      <c r="W108" s="609" t="str">
        <f t="shared" si="817"/>
        <v/>
      </c>
      <c r="X108" s="609" t="str">
        <f t="shared" si="818"/>
        <v/>
      </c>
      <c r="Y108" s="609" t="str">
        <f t="shared" si="819"/>
        <v/>
      </c>
      <c r="Z108" s="609" t="str">
        <f t="shared" si="820"/>
        <v/>
      </c>
      <c r="AA108" s="609" t="str">
        <f t="shared" si="821"/>
        <v/>
      </c>
      <c r="AB108" s="609" t="str">
        <f t="shared" si="822"/>
        <v/>
      </c>
      <c r="AC108" s="609" t="str">
        <f t="shared" si="823"/>
        <v/>
      </c>
      <c r="AD108" s="609" t="str">
        <f t="shared" si="824"/>
        <v/>
      </c>
      <c r="AE108" s="609" t="str">
        <f t="shared" si="825"/>
        <v/>
      </c>
      <c r="AF108" s="609" t="str">
        <f t="shared" si="826"/>
        <v/>
      </c>
      <c r="AG108" s="609" t="str">
        <f t="shared" si="827"/>
        <v/>
      </c>
      <c r="AH108" s="609" t="str">
        <f t="shared" si="828"/>
        <v/>
      </c>
      <c r="AI108" s="609" t="str">
        <f t="shared" si="829"/>
        <v/>
      </c>
      <c r="AJ108" s="609" t="str">
        <f t="shared" si="830"/>
        <v/>
      </c>
      <c r="AK108" s="609" t="str">
        <f t="shared" si="831"/>
        <v/>
      </c>
      <c r="AL108" s="609" t="str">
        <f t="shared" si="832"/>
        <v/>
      </c>
      <c r="AM108" s="609" t="str">
        <f t="shared" si="833"/>
        <v/>
      </c>
      <c r="AN108" s="609" t="str">
        <f t="shared" si="834"/>
        <v/>
      </c>
      <c r="AO108" s="609" t="str">
        <f t="shared" si="835"/>
        <v/>
      </c>
      <c r="AP108" s="609" t="str">
        <f t="shared" si="836"/>
        <v/>
      </c>
      <c r="AQ108" s="609" t="str">
        <f t="shared" si="837"/>
        <v/>
      </c>
      <c r="AR108" s="609" t="str">
        <f t="shared" si="838"/>
        <v/>
      </c>
      <c r="AS108" s="609" t="str">
        <f t="shared" si="839"/>
        <v/>
      </c>
      <c r="AT108" s="609" t="str">
        <f t="shared" si="840"/>
        <v/>
      </c>
      <c r="AU108" s="609" t="str">
        <f t="shared" si="841"/>
        <v/>
      </c>
      <c r="AV108" s="609" t="str">
        <f t="shared" si="842"/>
        <v/>
      </c>
      <c r="AW108" s="609" t="str">
        <f t="shared" si="843"/>
        <v/>
      </c>
      <c r="AX108" s="609" t="str">
        <f t="shared" si="844"/>
        <v/>
      </c>
      <c r="AY108" s="609" t="str">
        <f t="shared" si="845"/>
        <v/>
      </c>
      <c r="AZ108" s="609" t="str">
        <f t="shared" si="846"/>
        <v/>
      </c>
      <c r="BA108" s="609" t="str">
        <f t="shared" si="847"/>
        <v/>
      </c>
      <c r="BB108" s="609" t="str">
        <f t="shared" si="848"/>
        <v/>
      </c>
      <c r="BC108" s="609" t="str">
        <f t="shared" si="849"/>
        <v/>
      </c>
      <c r="BD108" s="609" t="str">
        <f t="shared" si="850"/>
        <v/>
      </c>
      <c r="BE108" s="609" t="str">
        <f t="shared" si="851"/>
        <v/>
      </c>
      <c r="BF108" s="609" t="str">
        <f t="shared" si="852"/>
        <v/>
      </c>
      <c r="BG108" s="609" t="str">
        <f t="shared" si="853"/>
        <v/>
      </c>
      <c r="BH108" s="609" t="str">
        <f t="shared" si="854"/>
        <v/>
      </c>
      <c r="BI108" s="609" t="str">
        <f t="shared" si="855"/>
        <v/>
      </c>
      <c r="BJ108" s="609" t="str">
        <f t="shared" si="856"/>
        <v/>
      </c>
      <c r="BK108" s="609" t="str">
        <f t="shared" si="857"/>
        <v/>
      </c>
      <c r="BL108" s="609" t="str">
        <f t="shared" si="858"/>
        <v/>
      </c>
      <c r="BM108" s="609" t="str">
        <f t="shared" si="859"/>
        <v/>
      </c>
      <c r="BN108" s="609" t="str">
        <f t="shared" si="860"/>
        <v/>
      </c>
      <c r="BO108" s="609" t="str">
        <f t="shared" si="861"/>
        <v/>
      </c>
      <c r="BP108" s="609" t="str">
        <f t="shared" si="862"/>
        <v/>
      </c>
      <c r="BQ108" s="609" t="str">
        <f t="shared" si="863"/>
        <v/>
      </c>
      <c r="BR108" s="609">
        <f t="shared" si="864"/>
        <v>0</v>
      </c>
      <c r="BS108" s="609" t="str">
        <f t="shared" si="865"/>
        <v/>
      </c>
      <c r="BT108" s="609" t="str">
        <f t="shared" si="866"/>
        <v/>
      </c>
      <c r="BU108" s="609" t="str">
        <f t="shared" si="867"/>
        <v/>
      </c>
      <c r="BV108" s="21" t="str">
        <f>BV104&amp;"=3"</f>
        <v>DQ1-2=3</v>
      </c>
      <c r="BW108" s="18" t="str">
        <f>IF(R104=R108,"●","×")</f>
        <v>×</v>
      </c>
      <c r="BX108" s="7" t="s">
        <v>15</v>
      </c>
      <c r="BY108" s="233" t="s">
        <v>345</v>
      </c>
      <c r="BZ108" s="19" t="str">
        <f>IF(INDEX($BV$5:$BW$354,MATCH(BY108,$BV$5:$BV$354,0),2)="●","●","×")</f>
        <v>×</v>
      </c>
      <c r="CA108" s="233" t="s">
        <v>346</v>
      </c>
      <c r="CB108" s="19" t="str">
        <f>IF(INDEX($BV$5:$BW$354,MATCH(CA108,$BV$5:$BV$354,0),2)="●","●","×")</f>
        <v>×</v>
      </c>
      <c r="CC108" s="227" t="s">
        <v>14</v>
      </c>
      <c r="CD108" s="234" t="str">
        <f>IF(INDEX($BV$5:$BW$354,MATCH(CC108,$BV$5:$BV$354,0),2)="●","●","×")</f>
        <v>●</v>
      </c>
      <c r="CE108" s="2" t="s">
        <v>15</v>
      </c>
      <c r="CF108" s="232" t="str">
        <f t="shared" si="868"/>
        <v>×</v>
      </c>
      <c r="CG108" s="21" t="str">
        <f t="shared" si="813"/>
        <v>×</v>
      </c>
      <c r="CH108" s="2"/>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252"/>
      <c r="EI108" s="270" t="s">
        <v>14</v>
      </c>
      <c r="EJ108" s="255"/>
      <c r="EK108" s="3"/>
      <c r="EL108" s="256"/>
    </row>
    <row r="109" spans="2:142" ht="20.25" hidden="1" thickBot="1">
      <c r="O109" s="343" t="str">
        <f>IF(R104=0,N104&amp;" "&amp;$O$4,"")</f>
        <v>DQ1-2 を回答ください</v>
      </c>
      <c r="P109" s="336" t="str">
        <f>IF(P104=$CH$2,"●","×")</f>
        <v>×</v>
      </c>
      <c r="Q109" s="375"/>
      <c r="R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19"/>
      <c r="BY109" s="235"/>
      <c r="BZ109" s="228"/>
      <c r="CA109" s="235"/>
      <c r="CB109" s="228"/>
      <c r="CC109" s="225"/>
      <c r="CD109" s="236"/>
      <c r="CF109" s="12"/>
      <c r="CG109" s="12"/>
      <c r="CH109" s="2"/>
      <c r="EI109" s="272"/>
      <c r="EJ109" s="2"/>
      <c r="EK109" s="2"/>
      <c r="EL109" s="280"/>
    </row>
    <row r="110" spans="2:142" ht="20.25" hidden="1" thickBot="1">
      <c r="L110" t="str">
        <f>IF(S110=1,"▶","")</f>
        <v/>
      </c>
      <c r="N110" t="str">
        <f>Q110</f>
        <v>DQ1-3</v>
      </c>
      <c r="O110" t="s">
        <v>24</v>
      </c>
      <c r="P110" s="2" t="str">
        <f>CH111</f>
        <v>該当なし</v>
      </c>
      <c r="Q110" s="375" t="s">
        <v>326</v>
      </c>
      <c r="R110" s="608">
        <f>IF(N111=Q111,R111,IF(N111=Q112,R112,IF(N111=Q113,R113,"-")))</f>
        <v>0</v>
      </c>
      <c r="S110" s="691">
        <f>IF(R110=0,0,1)</f>
        <v>0</v>
      </c>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21" t="str">
        <f>Q110</f>
        <v>DQ1-3</v>
      </c>
      <c r="BW110" s="20" t="str">
        <f>IF(CG111="●","表示",IF(AND($Q$3="非表示",CG111="×"),"非表示",IF($Q$3="表示","表示")))</f>
        <v>非表示</v>
      </c>
      <c r="BY110" s="237"/>
      <c r="BZ110" s="228"/>
      <c r="CA110" s="237"/>
      <c r="CB110" s="228"/>
      <c r="CC110" s="225"/>
      <c r="CD110" s="238"/>
      <c r="CF110" s="12"/>
      <c r="CG110" s="12"/>
      <c r="CH110" s="2"/>
      <c r="CK110" s="281"/>
      <c r="CL110" s="281"/>
      <c r="CM110" s="281"/>
      <c r="CN110" s="281"/>
      <c r="CO110" s="281"/>
      <c r="CP110" s="281"/>
      <c r="CQ110" s="281"/>
      <c r="CR110" s="281"/>
      <c r="CS110" s="281"/>
      <c r="CT110" s="281"/>
      <c r="CU110" s="281"/>
      <c r="CV110" s="281"/>
      <c r="CW110" s="281"/>
      <c r="CX110" s="281"/>
      <c r="CY110" s="281"/>
      <c r="CZ110" s="281"/>
      <c r="DA110" s="281"/>
      <c r="DB110" s="281"/>
      <c r="DC110" s="281"/>
      <c r="DD110" s="281"/>
      <c r="DE110" s="281"/>
      <c r="DF110" s="281"/>
      <c r="DG110" s="281"/>
      <c r="DH110" s="281"/>
      <c r="DI110" s="281"/>
      <c r="DJ110" s="281"/>
      <c r="DK110" s="281"/>
      <c r="DL110" s="281"/>
      <c r="DM110" s="281"/>
      <c r="DN110" s="281"/>
      <c r="DO110" s="281"/>
      <c r="DP110" s="281"/>
      <c r="DQ110" s="281"/>
      <c r="DR110" s="281"/>
      <c r="DS110" s="281"/>
      <c r="DT110" s="281"/>
      <c r="DU110" s="281"/>
      <c r="DV110" s="281"/>
      <c r="DW110" s="281"/>
      <c r="DX110" s="281"/>
      <c r="DY110" s="281"/>
      <c r="DZ110" s="281"/>
      <c r="EA110" s="281"/>
      <c r="EB110" s="281"/>
      <c r="EC110" s="281"/>
      <c r="ED110" s="281"/>
      <c r="EE110" s="281"/>
      <c r="EF110" s="281"/>
      <c r="EG110" s="281"/>
      <c r="EH110" s="281"/>
      <c r="EI110" s="283"/>
      <c r="EJ110" s="281"/>
      <c r="EK110" s="281"/>
      <c r="EL110" s="285"/>
    </row>
    <row r="111" spans="2:142" ht="19.5" hidden="1">
      <c r="N111" s="8" t="str">
        <f>'【① 基本事項】'!F117</f>
        <v>▷　該当選択</v>
      </c>
      <c r="Q111" s="536" t="s">
        <v>601</v>
      </c>
      <c r="R111" s="2">
        <v>0</v>
      </c>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21" t="str">
        <f>BV110&amp;"=0"</f>
        <v>DQ1-3=0</v>
      </c>
      <c r="BW111" s="18" t="str">
        <f>IF(R110=R111,"●","×")</f>
        <v>●</v>
      </c>
      <c r="BY111" s="233" t="s">
        <v>345</v>
      </c>
      <c r="BZ111" s="19" t="str">
        <f>IF(INDEX($BV$5:$BW$354,MATCH(BY111,$BV$5:$BV$354,0),2)="●","●","×")</f>
        <v>×</v>
      </c>
      <c r="CA111" s="233" t="s">
        <v>346</v>
      </c>
      <c r="CB111" s="19" t="str">
        <f>IF(INDEX($BV$5:$BW$354,MATCH(CA111,$BV$5:$BV$354,0),2)="●","●","×")</f>
        <v>×</v>
      </c>
      <c r="CC111" s="227" t="s">
        <v>14</v>
      </c>
      <c r="CD111" s="234" t="str">
        <f>IF(INDEX($BV$5:$BW$354,MATCH(CC111,$BV$5:$BV$354,0),2)="●","●","×")</f>
        <v>●</v>
      </c>
      <c r="CE111" s="2" t="s">
        <v>15</v>
      </c>
      <c r="CF111" s="231" t="str">
        <f>IF(AND(BW111="●",BZ111="●",CB111="●",CD111="●"),"●","×")</f>
        <v>×</v>
      </c>
      <c r="CG111" s="21" t="str">
        <f t="shared" ref="CG111:CG113" si="869">IF(AND(BZ111="●",CB111="●",CD111="●"),"●","×")</f>
        <v>×</v>
      </c>
      <c r="CH111" s="2" t="str">
        <f>IF(CF111="●",$CH$2,IF(COUNTIF(CF112:CF113,"●")&gt;0,$CH$3,$CH$4))</f>
        <v>該当なし</v>
      </c>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251"/>
      <c r="EI111" s="271"/>
      <c r="EJ111" s="253"/>
      <c r="EK111" s="4"/>
      <c r="EL111" s="254"/>
    </row>
    <row r="112" spans="2:142" ht="19.5" hidden="1">
      <c r="N112" s="9" t="str">
        <f>Q112</f>
        <v>▶　A</v>
      </c>
      <c r="O112" t="s">
        <v>25</v>
      </c>
      <c r="Q112" s="375" t="s">
        <v>0</v>
      </c>
      <c r="R112" s="2">
        <v>1</v>
      </c>
      <c r="T112" s="609" t="str">
        <f t="shared" ref="T112:T113" si="870">IF(CK112="","",IF(CK112=$CF112,1,0))</f>
        <v/>
      </c>
      <c r="U112" s="609" t="str">
        <f t="shared" ref="U112:U113" si="871">IF(CL112="","",IF(CL112=$CF112,1,0))</f>
        <v/>
      </c>
      <c r="V112" s="609" t="str">
        <f t="shared" ref="V112:V113" si="872">IF(CM112="","",IF(CM112=$CF112,1,0))</f>
        <v/>
      </c>
      <c r="W112" s="609" t="str">
        <f t="shared" ref="W112:W113" si="873">IF(CN112="","",IF(CN112=$CF112,1,0))</f>
        <v/>
      </c>
      <c r="X112" s="609" t="str">
        <f t="shared" ref="X112:X113" si="874">IF(CO112="","",IF(CO112=$CF112,1,0))</f>
        <v/>
      </c>
      <c r="Y112" s="609" t="str">
        <f t="shared" ref="Y112:Y113" si="875">IF(CP112="","",IF(CP112=$CF112,1,0))</f>
        <v/>
      </c>
      <c r="Z112" s="609" t="str">
        <f t="shared" ref="Z112:Z113" si="876">IF(CQ112="","",IF(CQ112=$CF112,1,0))</f>
        <v/>
      </c>
      <c r="AA112" s="609" t="str">
        <f t="shared" ref="AA112:AA113" si="877">IF(CR112="","",IF(CR112=$CF112,1,0))</f>
        <v/>
      </c>
      <c r="AB112" s="609" t="str">
        <f t="shared" ref="AB112:AB113" si="878">IF(CS112="","",IF(CS112=$CF112,1,0))</f>
        <v/>
      </c>
      <c r="AC112" s="609" t="str">
        <f t="shared" ref="AC112:AC113" si="879">IF(CT112="","",IF(CT112=$CF112,1,0))</f>
        <v/>
      </c>
      <c r="AD112" s="609" t="str">
        <f t="shared" ref="AD112:AD113" si="880">IF(CU112="","",IF(CU112=$CF112,1,0))</f>
        <v/>
      </c>
      <c r="AE112" s="609" t="str">
        <f t="shared" ref="AE112:AE113" si="881">IF(CV112="","",IF(CV112=$CF112,1,0))</f>
        <v/>
      </c>
      <c r="AF112" s="609" t="str">
        <f t="shared" ref="AF112:AF113" si="882">IF(CW112="","",IF(CW112=$CF112,1,0))</f>
        <v/>
      </c>
      <c r="AG112" s="609" t="str">
        <f t="shared" ref="AG112:AG113" si="883">IF(CX112="","",IF(CX112=$CF112,1,0))</f>
        <v/>
      </c>
      <c r="AH112" s="609" t="str">
        <f t="shared" ref="AH112:AH113" si="884">IF(CY112="","",IF(CY112=$CF112,1,0))</f>
        <v/>
      </c>
      <c r="AI112" s="609" t="str">
        <f t="shared" ref="AI112:AI113" si="885">IF(CZ112="","",IF(CZ112=$CF112,1,0))</f>
        <v/>
      </c>
      <c r="AJ112" s="609">
        <f t="shared" ref="AJ112:AJ113" si="886">IF(DA112="","",IF(DA112=$CF112,1,0))</f>
        <v>0</v>
      </c>
      <c r="AK112" s="609" t="str">
        <f t="shared" ref="AK112:AK113" si="887">IF(DB112="","",IF(DB112=$CF112,1,0))</f>
        <v/>
      </c>
      <c r="AL112" s="609" t="str">
        <f t="shared" ref="AL112:AL113" si="888">IF(DC112="","",IF(DC112=$CF112,1,0))</f>
        <v/>
      </c>
      <c r="AM112" s="609" t="str">
        <f t="shared" ref="AM112:AM113" si="889">IF(DD112="","",IF(DD112=$CF112,1,0))</f>
        <v/>
      </c>
      <c r="AN112" s="609" t="str">
        <f t="shared" ref="AN112:AN113" si="890">IF(DE112="","",IF(DE112=$CF112,1,0))</f>
        <v/>
      </c>
      <c r="AO112" s="609" t="str">
        <f t="shared" ref="AO112:AO113" si="891">IF(DF112="","",IF(DF112=$CF112,1,0))</f>
        <v/>
      </c>
      <c r="AP112" s="609" t="str">
        <f t="shared" ref="AP112:AP113" si="892">IF(DG112="","",IF(DG112=$CF112,1,0))</f>
        <v/>
      </c>
      <c r="AQ112" s="609" t="str">
        <f t="shared" ref="AQ112:AQ113" si="893">IF(DH112="","",IF(DH112=$CF112,1,0))</f>
        <v/>
      </c>
      <c r="AR112" s="609" t="str">
        <f t="shared" ref="AR112:AR113" si="894">IF(DI112="","",IF(DI112=$CF112,1,0))</f>
        <v/>
      </c>
      <c r="AS112" s="609" t="str">
        <f t="shared" ref="AS112:AS113" si="895">IF(DJ112="","",IF(DJ112=$CF112,1,0))</f>
        <v/>
      </c>
      <c r="AT112" s="609" t="str">
        <f t="shared" ref="AT112:AT113" si="896">IF(DK112="","",IF(DK112=$CF112,1,0))</f>
        <v/>
      </c>
      <c r="AU112" s="609" t="str">
        <f t="shared" ref="AU112:AU113" si="897">IF(DL112="","",IF(DL112=$CF112,1,0))</f>
        <v/>
      </c>
      <c r="AV112" s="609" t="str">
        <f t="shared" ref="AV112:AV113" si="898">IF(DM112="","",IF(DM112=$CF112,1,0))</f>
        <v/>
      </c>
      <c r="AW112" s="609" t="str">
        <f t="shared" ref="AW112:AW113" si="899">IF(DN112="","",IF(DN112=$CF112,1,0))</f>
        <v/>
      </c>
      <c r="AX112" s="609" t="str">
        <f t="shared" ref="AX112:AX113" si="900">IF(DO112="","",IF(DO112=$CF112,1,0))</f>
        <v/>
      </c>
      <c r="AY112" s="609" t="str">
        <f t="shared" ref="AY112:AY113" si="901">IF(DP112="","",IF(DP112=$CF112,1,0))</f>
        <v/>
      </c>
      <c r="AZ112" s="609" t="str">
        <f t="shared" ref="AZ112:AZ113" si="902">IF(DQ112="","",IF(DQ112=$CF112,1,0))</f>
        <v/>
      </c>
      <c r="BA112" s="609" t="str">
        <f t="shared" ref="BA112:BA113" si="903">IF(DR112="","",IF(DR112=$CF112,1,0))</f>
        <v/>
      </c>
      <c r="BB112" s="609" t="str">
        <f t="shared" ref="BB112:BB113" si="904">IF(DS112="","",IF(DS112=$CF112,1,0))</f>
        <v/>
      </c>
      <c r="BC112" s="609" t="str">
        <f t="shared" ref="BC112:BC113" si="905">IF(DT112="","",IF(DT112=$CF112,1,0))</f>
        <v/>
      </c>
      <c r="BD112" s="609" t="str">
        <f t="shared" ref="BD112:BD113" si="906">IF(DU112="","",IF(DU112=$CF112,1,0))</f>
        <v/>
      </c>
      <c r="BE112" s="609" t="str">
        <f t="shared" ref="BE112:BE113" si="907">IF(DV112="","",IF(DV112=$CF112,1,0))</f>
        <v/>
      </c>
      <c r="BF112" s="609" t="str">
        <f t="shared" ref="BF112:BF113" si="908">IF(DW112="","",IF(DW112=$CF112,1,0))</f>
        <v/>
      </c>
      <c r="BG112" s="609" t="str">
        <f t="shared" ref="BG112:BG113" si="909">IF(DX112="","",IF(DX112=$CF112,1,0))</f>
        <v/>
      </c>
      <c r="BH112" s="609" t="str">
        <f t="shared" ref="BH112:BH113" si="910">IF(DY112="","",IF(DY112=$CF112,1,0))</f>
        <v/>
      </c>
      <c r="BI112" s="609" t="str">
        <f t="shared" ref="BI112:BI113" si="911">IF(DZ112="","",IF(DZ112=$CF112,1,0))</f>
        <v/>
      </c>
      <c r="BJ112" s="609" t="str">
        <f t="shared" ref="BJ112:BJ113" si="912">IF(EA112="","",IF(EA112=$CF112,1,0))</f>
        <v/>
      </c>
      <c r="BK112" s="609" t="str">
        <f t="shared" ref="BK112:BK113" si="913">IF(EB112="","",IF(EB112=$CF112,1,0))</f>
        <v/>
      </c>
      <c r="BL112" s="609" t="str">
        <f t="shared" ref="BL112:BL113" si="914">IF(EC112="","",IF(EC112=$CF112,1,0))</f>
        <v/>
      </c>
      <c r="BM112" s="609" t="str">
        <f t="shared" ref="BM112:BM113" si="915">IF(ED112="","",IF(ED112=$CF112,1,0))</f>
        <v/>
      </c>
      <c r="BN112" s="609" t="str">
        <f t="shared" ref="BN112:BN113" si="916">IF(EE112="","",IF(EE112=$CF112,1,0))</f>
        <v/>
      </c>
      <c r="BO112" s="609" t="str">
        <f t="shared" ref="BO112:BO113" si="917">IF(EF112="","",IF(EF112=$CF112,1,0))</f>
        <v/>
      </c>
      <c r="BP112" s="609" t="str">
        <f t="shared" ref="BP112:BP113" si="918">IF(EG112="","",IF(EG112=$CF112,1,0))</f>
        <v/>
      </c>
      <c r="BQ112" s="609" t="str">
        <f t="shared" ref="BQ112:BQ113" si="919">IF(EH112="","",IF(EH112=$CF112,1,0))</f>
        <v/>
      </c>
      <c r="BR112" s="609">
        <f t="shared" ref="BR112:BR113" si="920">IF(EI112="","",IF(EI112=$CF112,1,0))</f>
        <v>0</v>
      </c>
      <c r="BS112" s="609" t="str">
        <f t="shared" ref="BS112:BS113" si="921">IF(EJ112="","",IF(EJ112=$CF112,1,0))</f>
        <v/>
      </c>
      <c r="BT112" s="609" t="str">
        <f t="shared" ref="BT112:BT113" si="922">IF(EK112="","",IF(EK112=$CF112,1,0))</f>
        <v/>
      </c>
      <c r="BU112" s="609" t="str">
        <f t="shared" ref="BU112:BU113" si="923">IF(EL112="","",IF(EL112=$CF112,1,0))</f>
        <v/>
      </c>
      <c r="BV112" s="21" t="str">
        <f>BV110&amp;"=1"</f>
        <v>DQ1-3=1</v>
      </c>
      <c r="BW112" s="18" t="str">
        <f>IF(R110=R112,"●","×")</f>
        <v>×</v>
      </c>
      <c r="BX112" s="7" t="s">
        <v>15</v>
      </c>
      <c r="BY112" s="233" t="s">
        <v>345</v>
      </c>
      <c r="BZ112" s="19" t="str">
        <f>IF(INDEX($BV$5:$BW$354,MATCH(BY112,$BV$5:$BV$354,0),2)="●","●","×")</f>
        <v>×</v>
      </c>
      <c r="CA112" s="233" t="s">
        <v>346</v>
      </c>
      <c r="CB112" s="19" t="str">
        <f>IF(INDEX($BV$5:$BW$354,MATCH(CA112,$BV$5:$BV$354,0),2)="●","●","×")</f>
        <v>×</v>
      </c>
      <c r="CC112" s="227" t="s">
        <v>14</v>
      </c>
      <c r="CD112" s="234" t="str">
        <f>IF(INDEX($BV$5:$BW$354,MATCH(CC112,$BV$5:$BV$354,0),2)="●","●","×")</f>
        <v>●</v>
      </c>
      <c r="CE112" s="2" t="s">
        <v>15</v>
      </c>
      <c r="CF112" s="232" t="str">
        <f>IF(AND(BW112="●",BZ112="●",CB112="●",CD112="●"),"●","×")</f>
        <v>×</v>
      </c>
      <c r="CG112" s="21" t="str">
        <f t="shared" si="869"/>
        <v>×</v>
      </c>
      <c r="CH112" s="2"/>
      <c r="CK112" s="3"/>
      <c r="CL112" s="3"/>
      <c r="CM112" s="3"/>
      <c r="CN112" s="3"/>
      <c r="CO112" s="3"/>
      <c r="CP112" s="3"/>
      <c r="CQ112" s="3"/>
      <c r="CR112" s="3"/>
      <c r="CS112" s="3"/>
      <c r="CT112" s="3"/>
      <c r="CU112" s="3"/>
      <c r="CV112" s="3"/>
      <c r="CW112" s="3"/>
      <c r="CX112" s="3"/>
      <c r="CY112" s="3"/>
      <c r="CZ112" s="3"/>
      <c r="DA112" s="3" t="s">
        <v>13</v>
      </c>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252"/>
      <c r="EI112" s="270" t="s">
        <v>14</v>
      </c>
      <c r="EJ112" s="255"/>
      <c r="EK112" s="3"/>
      <c r="EL112" s="256"/>
    </row>
    <row r="113" spans="12:142" ht="19.5" hidden="1">
      <c r="N113" s="9" t="str">
        <f>Q113</f>
        <v>▶　B</v>
      </c>
      <c r="O113" t="s">
        <v>26</v>
      </c>
      <c r="Q113" s="375" t="s">
        <v>1</v>
      </c>
      <c r="R113" s="2">
        <v>2</v>
      </c>
      <c r="T113" s="609" t="str">
        <f t="shared" si="870"/>
        <v/>
      </c>
      <c r="U113" s="609" t="str">
        <f t="shared" si="871"/>
        <v/>
      </c>
      <c r="V113" s="609" t="str">
        <f t="shared" si="872"/>
        <v/>
      </c>
      <c r="W113" s="609" t="str">
        <f t="shared" si="873"/>
        <v/>
      </c>
      <c r="X113" s="609" t="str">
        <f t="shared" si="874"/>
        <v/>
      </c>
      <c r="Y113" s="609" t="str">
        <f t="shared" si="875"/>
        <v/>
      </c>
      <c r="Z113" s="609" t="str">
        <f t="shared" si="876"/>
        <v/>
      </c>
      <c r="AA113" s="609" t="str">
        <f t="shared" si="877"/>
        <v/>
      </c>
      <c r="AB113" s="609" t="str">
        <f t="shared" si="878"/>
        <v/>
      </c>
      <c r="AC113" s="609" t="str">
        <f t="shared" si="879"/>
        <v/>
      </c>
      <c r="AD113" s="609" t="str">
        <f t="shared" si="880"/>
        <v/>
      </c>
      <c r="AE113" s="609" t="str">
        <f t="shared" si="881"/>
        <v/>
      </c>
      <c r="AF113" s="609" t="str">
        <f t="shared" si="882"/>
        <v/>
      </c>
      <c r="AG113" s="609" t="str">
        <f t="shared" si="883"/>
        <v/>
      </c>
      <c r="AH113" s="609" t="str">
        <f t="shared" si="884"/>
        <v/>
      </c>
      <c r="AI113" s="609">
        <f t="shared" si="885"/>
        <v>0</v>
      </c>
      <c r="AJ113" s="609" t="str">
        <f t="shared" si="886"/>
        <v/>
      </c>
      <c r="AK113" s="609" t="str">
        <f t="shared" si="887"/>
        <v/>
      </c>
      <c r="AL113" s="609" t="str">
        <f t="shared" si="888"/>
        <v/>
      </c>
      <c r="AM113" s="609" t="str">
        <f t="shared" si="889"/>
        <v/>
      </c>
      <c r="AN113" s="609" t="str">
        <f t="shared" si="890"/>
        <v/>
      </c>
      <c r="AO113" s="609" t="str">
        <f t="shared" si="891"/>
        <v/>
      </c>
      <c r="AP113" s="609" t="str">
        <f t="shared" si="892"/>
        <v/>
      </c>
      <c r="AQ113" s="609" t="str">
        <f t="shared" si="893"/>
        <v/>
      </c>
      <c r="AR113" s="609" t="str">
        <f t="shared" si="894"/>
        <v/>
      </c>
      <c r="AS113" s="609" t="str">
        <f t="shared" si="895"/>
        <v/>
      </c>
      <c r="AT113" s="609" t="str">
        <f t="shared" si="896"/>
        <v/>
      </c>
      <c r="AU113" s="609" t="str">
        <f t="shared" si="897"/>
        <v/>
      </c>
      <c r="AV113" s="609" t="str">
        <f t="shared" si="898"/>
        <v/>
      </c>
      <c r="AW113" s="609" t="str">
        <f t="shared" si="899"/>
        <v/>
      </c>
      <c r="AX113" s="609" t="str">
        <f t="shared" si="900"/>
        <v/>
      </c>
      <c r="AY113" s="609" t="str">
        <f t="shared" si="901"/>
        <v/>
      </c>
      <c r="AZ113" s="609" t="str">
        <f t="shared" si="902"/>
        <v/>
      </c>
      <c r="BA113" s="609" t="str">
        <f t="shared" si="903"/>
        <v/>
      </c>
      <c r="BB113" s="609" t="str">
        <f t="shared" si="904"/>
        <v/>
      </c>
      <c r="BC113" s="609" t="str">
        <f t="shared" si="905"/>
        <v/>
      </c>
      <c r="BD113" s="609" t="str">
        <f t="shared" si="906"/>
        <v/>
      </c>
      <c r="BE113" s="609" t="str">
        <f t="shared" si="907"/>
        <v/>
      </c>
      <c r="BF113" s="609" t="str">
        <f t="shared" si="908"/>
        <v/>
      </c>
      <c r="BG113" s="609" t="str">
        <f t="shared" si="909"/>
        <v/>
      </c>
      <c r="BH113" s="609" t="str">
        <f t="shared" si="910"/>
        <v/>
      </c>
      <c r="BI113" s="609" t="str">
        <f t="shared" si="911"/>
        <v/>
      </c>
      <c r="BJ113" s="609" t="str">
        <f t="shared" si="912"/>
        <v/>
      </c>
      <c r="BK113" s="609" t="str">
        <f t="shared" si="913"/>
        <v/>
      </c>
      <c r="BL113" s="609" t="str">
        <f t="shared" si="914"/>
        <v/>
      </c>
      <c r="BM113" s="609" t="str">
        <f t="shared" si="915"/>
        <v/>
      </c>
      <c r="BN113" s="609" t="str">
        <f t="shared" si="916"/>
        <v/>
      </c>
      <c r="BO113" s="609" t="str">
        <f t="shared" si="917"/>
        <v/>
      </c>
      <c r="BP113" s="609" t="str">
        <f t="shared" si="918"/>
        <v/>
      </c>
      <c r="BQ113" s="609" t="str">
        <f t="shared" si="919"/>
        <v/>
      </c>
      <c r="BR113" s="609">
        <f t="shared" si="920"/>
        <v>0</v>
      </c>
      <c r="BS113" s="609" t="str">
        <f t="shared" si="921"/>
        <v/>
      </c>
      <c r="BT113" s="609" t="str">
        <f t="shared" si="922"/>
        <v/>
      </c>
      <c r="BU113" s="609" t="str">
        <f t="shared" si="923"/>
        <v/>
      </c>
      <c r="BV113" s="21" t="str">
        <f>BV110&amp;"=2"</f>
        <v>DQ1-3=2</v>
      </c>
      <c r="BW113" s="18" t="str">
        <f>IF(R110=R113,"●","×")</f>
        <v>×</v>
      </c>
      <c r="BX113" s="7" t="s">
        <v>15</v>
      </c>
      <c r="BY113" s="233" t="s">
        <v>345</v>
      </c>
      <c r="BZ113" s="19" t="str">
        <f>IF(INDEX($BV$5:$BW$354,MATCH(BY113,$BV$5:$BV$354,0),2)="●","●","×")</f>
        <v>×</v>
      </c>
      <c r="CA113" s="233" t="s">
        <v>346</v>
      </c>
      <c r="CB113" s="19" t="str">
        <f>IF(INDEX($BV$5:$BW$354,MATCH(CA113,$BV$5:$BV$354,0),2)="●","●","×")</f>
        <v>×</v>
      </c>
      <c r="CC113" s="227" t="s">
        <v>14</v>
      </c>
      <c r="CD113" s="234" t="str">
        <f>IF(INDEX($BV$5:$BW$354,MATCH(CC113,$BV$5:$BV$354,0),2)="●","●","×")</f>
        <v>●</v>
      </c>
      <c r="CE113" s="2" t="s">
        <v>15</v>
      </c>
      <c r="CF113" s="232" t="str">
        <f t="shared" ref="CF113" si="924">IF(AND(BW113="●",BZ113="●",CB113="●",CD113="●"),"●","×")</f>
        <v>×</v>
      </c>
      <c r="CG113" s="21" t="str">
        <f t="shared" si="869"/>
        <v>×</v>
      </c>
      <c r="CH113" s="2"/>
      <c r="CK113" s="3"/>
      <c r="CL113" s="3"/>
      <c r="CM113" s="3"/>
      <c r="CN113" s="3"/>
      <c r="CO113" s="3"/>
      <c r="CP113" s="3"/>
      <c r="CQ113" s="3"/>
      <c r="CR113" s="3"/>
      <c r="CS113" s="3"/>
      <c r="CT113" s="3"/>
      <c r="CU113" s="3"/>
      <c r="CV113" s="3"/>
      <c r="CW113" s="3"/>
      <c r="CX113" s="3"/>
      <c r="CY113" s="3"/>
      <c r="CZ113" s="3" t="s">
        <v>13</v>
      </c>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252"/>
      <c r="EI113" s="270" t="s">
        <v>14</v>
      </c>
      <c r="EJ113" s="255"/>
      <c r="EK113" s="3"/>
      <c r="EL113" s="256"/>
    </row>
    <row r="114" spans="12:142" ht="20.25" hidden="1" thickBot="1">
      <c r="O114" s="343" t="str">
        <f>IF(R110=0,N110&amp;" "&amp;$O$4,"")</f>
        <v>DQ1-3 を回答ください</v>
      </c>
      <c r="P114" s="336" t="str">
        <f>IF(P110=$CH$2,"●","×")</f>
        <v>×</v>
      </c>
      <c r="Q114" s="375"/>
      <c r="R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19"/>
      <c r="BY114" s="235"/>
      <c r="BZ114" s="228"/>
      <c r="CA114" s="235"/>
      <c r="CB114" s="228"/>
      <c r="CC114" s="225"/>
      <c r="CD114" s="236"/>
      <c r="CF114" s="12"/>
      <c r="CG114" s="12"/>
      <c r="CH114" s="2"/>
      <c r="EI114" s="272"/>
      <c r="EJ114" s="2"/>
      <c r="EK114" s="2"/>
      <c r="EL114" s="280"/>
    </row>
    <row r="115" spans="12:142" ht="38.25" hidden="1" thickBot="1">
      <c r="L115" t="str">
        <f>IF(S115=1,"▶","")</f>
        <v/>
      </c>
      <c r="N115" t="str">
        <f>Q115</f>
        <v>DQ1-4</v>
      </c>
      <c r="O115" s="1" t="s">
        <v>646</v>
      </c>
      <c r="P115" s="2" t="str">
        <f>CH116</f>
        <v>該当なし</v>
      </c>
      <c r="Q115" s="375" t="s">
        <v>327</v>
      </c>
      <c r="R115" s="608">
        <f>IF(N116=Q116,R116,IF(N116=Q117,R117,IF(N116=Q118,R118,IF(N116=Q119,R119,"-"))))</f>
        <v>0</v>
      </c>
      <c r="S115" s="691">
        <f>IF(R115=0,0,1)</f>
        <v>0</v>
      </c>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21" t="str">
        <f>Q115</f>
        <v>DQ1-4</v>
      </c>
      <c r="BW115" s="20" t="str">
        <f>IF(CG116="●","表示",IF(AND($Q$3="非表示",CG116="×"),"非表示",IF($Q$3="表示","表示")))</f>
        <v>非表示</v>
      </c>
      <c r="BY115" s="237"/>
      <c r="BZ115" s="228"/>
      <c r="CA115" s="237"/>
      <c r="CB115" s="228"/>
      <c r="CC115" s="225"/>
      <c r="CD115" s="238"/>
      <c r="CF115" s="12"/>
      <c r="CG115" s="12"/>
      <c r="CH115" s="2"/>
      <c r="CK115" s="281"/>
      <c r="CL115" s="281"/>
      <c r="CM115" s="281"/>
      <c r="CN115" s="281"/>
      <c r="CO115" s="281"/>
      <c r="CP115" s="281"/>
      <c r="CQ115" s="281"/>
      <c r="CR115" s="281"/>
      <c r="CS115" s="281"/>
      <c r="CT115" s="281"/>
      <c r="CU115" s="281"/>
      <c r="CV115" s="281"/>
      <c r="CW115" s="281"/>
      <c r="CX115" s="281"/>
      <c r="CY115" s="281"/>
      <c r="CZ115" s="281"/>
      <c r="DA115" s="281"/>
      <c r="DB115" s="281"/>
      <c r="DC115" s="281"/>
      <c r="DD115" s="281"/>
      <c r="DE115" s="281"/>
      <c r="DF115" s="281"/>
      <c r="DG115" s="281"/>
      <c r="DH115" s="281"/>
      <c r="DI115" s="281"/>
      <c r="DJ115" s="281"/>
      <c r="DK115" s="281"/>
      <c r="DL115" s="281"/>
      <c r="DM115" s="281"/>
      <c r="DN115" s="281"/>
      <c r="DO115" s="281"/>
      <c r="DP115" s="281"/>
      <c r="DQ115" s="281"/>
      <c r="DR115" s="281"/>
      <c r="DS115" s="281"/>
      <c r="DT115" s="281"/>
      <c r="DU115" s="281"/>
      <c r="DV115" s="281"/>
      <c r="DW115" s="281"/>
      <c r="DX115" s="281"/>
      <c r="DY115" s="281"/>
      <c r="DZ115" s="281"/>
      <c r="EA115" s="281"/>
      <c r="EB115" s="281"/>
      <c r="EC115" s="281"/>
      <c r="ED115" s="281"/>
      <c r="EE115" s="281"/>
      <c r="EF115" s="281"/>
      <c r="EG115" s="281"/>
      <c r="EH115" s="281"/>
      <c r="EI115" s="283"/>
      <c r="EJ115" s="281"/>
      <c r="EK115" s="281"/>
      <c r="EL115" s="285"/>
    </row>
    <row r="116" spans="12:142" ht="19.5" hidden="1">
      <c r="N116" s="8" t="str">
        <f>'【① 基本事項】'!J105</f>
        <v>▷　該当選択</v>
      </c>
      <c r="Q116" s="536" t="s">
        <v>601</v>
      </c>
      <c r="R116" s="2">
        <v>0</v>
      </c>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21" t="str">
        <f>BV115&amp;"=0"</f>
        <v>DQ1-4=0</v>
      </c>
      <c r="BW116" s="18" t="str">
        <f>IF(R115=R116,"●","×")</f>
        <v>●</v>
      </c>
      <c r="BY116" s="233" t="s">
        <v>345</v>
      </c>
      <c r="BZ116" s="19" t="str">
        <f>IF(INDEX($BV$5:$BW$354,MATCH(BY116,$BV$5:$BV$354,0),2)="●","●","×")</f>
        <v>×</v>
      </c>
      <c r="CA116" s="233" t="s">
        <v>349</v>
      </c>
      <c r="CB116" s="19" t="str">
        <f>IF(INDEX($BV$5:$BW$354,MATCH(CA116,$BV$5:$BV$354,0),2)="●","●","×")</f>
        <v>×</v>
      </c>
      <c r="CC116" s="227" t="s">
        <v>14</v>
      </c>
      <c r="CD116" s="234" t="str">
        <f>IF(INDEX($BV$5:$BW$354,MATCH(CC116,$BV$5:$BV$354,0),2)="●","●","×")</f>
        <v>●</v>
      </c>
      <c r="CE116" s="2" t="s">
        <v>15</v>
      </c>
      <c r="CF116" s="231" t="str">
        <f>IF(AND(BW116="●",BZ116="●",CB116="●",CD116="●"),"●","×")</f>
        <v>×</v>
      </c>
      <c r="CG116" s="21" t="str">
        <f t="shared" ref="CG116:CG119" si="925">IF(AND(BZ116="●",CB116="●",CD116="●"),"●","×")</f>
        <v>×</v>
      </c>
      <c r="CH116" s="2" t="str">
        <f>IF(CF116="●",$CH$2,IF(COUNTIF(CF117:CF119,"●")&gt;0,$CH$3,$CH$4))</f>
        <v>該当なし</v>
      </c>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251"/>
      <c r="EI116" s="271"/>
      <c r="EJ116" s="253"/>
      <c r="EK116" s="4"/>
      <c r="EL116" s="254"/>
    </row>
    <row r="117" spans="12:142" ht="19.5" hidden="1">
      <c r="N117" s="9" t="str">
        <f>Q117</f>
        <v>▶　A</v>
      </c>
      <c r="O117" t="s">
        <v>16</v>
      </c>
      <c r="Q117" s="375" t="s">
        <v>0</v>
      </c>
      <c r="R117" s="2">
        <v>1</v>
      </c>
      <c r="T117" s="609" t="str">
        <f t="shared" ref="T117:T119" si="926">IF(CK117="","",IF(CK117=$CF117,1,0))</f>
        <v/>
      </c>
      <c r="U117" s="609" t="str">
        <f t="shared" ref="U117:U119" si="927">IF(CL117="","",IF(CL117=$CF117,1,0))</f>
        <v/>
      </c>
      <c r="V117" s="609">
        <f t="shared" ref="V117:V119" si="928">IF(CM117="","",IF(CM117=$CF117,1,0))</f>
        <v>0</v>
      </c>
      <c r="W117" s="609" t="str">
        <f t="shared" ref="W117:W119" si="929">IF(CN117="","",IF(CN117=$CF117,1,0))</f>
        <v/>
      </c>
      <c r="X117" s="609" t="str">
        <f t="shared" ref="X117:X119" si="930">IF(CO117="","",IF(CO117=$CF117,1,0))</f>
        <v/>
      </c>
      <c r="Y117" s="609">
        <f t="shared" ref="Y117:Y119" si="931">IF(CP117="","",IF(CP117=$CF117,1,0))</f>
        <v>0</v>
      </c>
      <c r="Z117" s="609" t="str">
        <f t="shared" ref="Z117:Z119" si="932">IF(CQ117="","",IF(CQ117=$CF117,1,0))</f>
        <v/>
      </c>
      <c r="AA117" s="609" t="str">
        <f t="shared" ref="AA117:AA119" si="933">IF(CR117="","",IF(CR117=$CF117,1,0))</f>
        <v/>
      </c>
      <c r="AB117" s="609">
        <f t="shared" ref="AB117:AB119" si="934">IF(CS117="","",IF(CS117=$CF117,1,0))</f>
        <v>0</v>
      </c>
      <c r="AC117" s="609">
        <f t="shared" ref="AC117:AC119" si="935">IF(CT117="","",IF(CT117=$CF117,1,0))</f>
        <v>0</v>
      </c>
      <c r="AD117" s="609" t="str">
        <f t="shared" ref="AD117:AD119" si="936">IF(CU117="","",IF(CU117=$CF117,1,0))</f>
        <v/>
      </c>
      <c r="AE117" s="609" t="str">
        <f t="shared" ref="AE117:AE119" si="937">IF(CV117="","",IF(CV117=$CF117,1,0))</f>
        <v/>
      </c>
      <c r="AF117" s="609" t="str">
        <f t="shared" ref="AF117:AF119" si="938">IF(CW117="","",IF(CW117=$CF117,1,0))</f>
        <v/>
      </c>
      <c r="AG117" s="609" t="str">
        <f t="shared" ref="AG117:AG119" si="939">IF(CX117="","",IF(CX117=$CF117,1,0))</f>
        <v/>
      </c>
      <c r="AH117" s="609" t="str">
        <f t="shared" ref="AH117:AH119" si="940">IF(CY117="","",IF(CY117=$CF117,1,0))</f>
        <v/>
      </c>
      <c r="AI117" s="609" t="str">
        <f t="shared" ref="AI117:AI119" si="941">IF(CZ117="","",IF(CZ117=$CF117,1,0))</f>
        <v/>
      </c>
      <c r="AJ117" s="609" t="str">
        <f t="shared" ref="AJ117:AJ119" si="942">IF(DA117="","",IF(DA117=$CF117,1,0))</f>
        <v/>
      </c>
      <c r="AK117" s="609" t="str">
        <f t="shared" ref="AK117:AK119" si="943">IF(DB117="","",IF(DB117=$CF117,1,0))</f>
        <v/>
      </c>
      <c r="AL117" s="609" t="str">
        <f t="shared" ref="AL117:AL119" si="944">IF(DC117="","",IF(DC117=$CF117,1,0))</f>
        <v/>
      </c>
      <c r="AM117" s="609" t="str">
        <f t="shared" ref="AM117:AM119" si="945">IF(DD117="","",IF(DD117=$CF117,1,0))</f>
        <v/>
      </c>
      <c r="AN117" s="609" t="str">
        <f t="shared" ref="AN117:AN119" si="946">IF(DE117="","",IF(DE117=$CF117,1,0))</f>
        <v/>
      </c>
      <c r="AO117" s="609" t="str">
        <f t="shared" ref="AO117:AO119" si="947">IF(DF117="","",IF(DF117=$CF117,1,0))</f>
        <v/>
      </c>
      <c r="AP117" s="609" t="str">
        <f t="shared" ref="AP117:AP119" si="948">IF(DG117="","",IF(DG117=$CF117,1,0))</f>
        <v/>
      </c>
      <c r="AQ117" s="609" t="str">
        <f t="shared" ref="AQ117:AQ119" si="949">IF(DH117="","",IF(DH117=$CF117,1,0))</f>
        <v/>
      </c>
      <c r="AR117" s="609" t="str">
        <f t="shared" ref="AR117:AR119" si="950">IF(DI117="","",IF(DI117=$CF117,1,0))</f>
        <v/>
      </c>
      <c r="AS117" s="609" t="str">
        <f t="shared" ref="AS117:AS119" si="951">IF(DJ117="","",IF(DJ117=$CF117,1,0))</f>
        <v/>
      </c>
      <c r="AT117" s="609" t="str">
        <f t="shared" ref="AT117:AT119" si="952">IF(DK117="","",IF(DK117=$CF117,1,0))</f>
        <v/>
      </c>
      <c r="AU117" s="609" t="str">
        <f t="shared" ref="AU117:AU119" si="953">IF(DL117="","",IF(DL117=$CF117,1,0))</f>
        <v/>
      </c>
      <c r="AV117" s="609" t="str">
        <f t="shared" ref="AV117:AV119" si="954">IF(DM117="","",IF(DM117=$CF117,1,0))</f>
        <v/>
      </c>
      <c r="AW117" s="609" t="str">
        <f t="shared" ref="AW117:AW119" si="955">IF(DN117="","",IF(DN117=$CF117,1,0))</f>
        <v/>
      </c>
      <c r="AX117" s="609" t="str">
        <f t="shared" ref="AX117:AX119" si="956">IF(DO117="","",IF(DO117=$CF117,1,0))</f>
        <v/>
      </c>
      <c r="AY117" s="609" t="str">
        <f t="shared" ref="AY117:AY119" si="957">IF(DP117="","",IF(DP117=$CF117,1,0))</f>
        <v/>
      </c>
      <c r="AZ117" s="609" t="str">
        <f t="shared" ref="AZ117:AZ119" si="958">IF(DQ117="","",IF(DQ117=$CF117,1,0))</f>
        <v/>
      </c>
      <c r="BA117" s="609" t="str">
        <f t="shared" ref="BA117:BA119" si="959">IF(DR117="","",IF(DR117=$CF117,1,0))</f>
        <v/>
      </c>
      <c r="BB117" s="609" t="str">
        <f t="shared" ref="BB117:BB119" si="960">IF(DS117="","",IF(DS117=$CF117,1,0))</f>
        <v/>
      </c>
      <c r="BC117" s="609" t="str">
        <f t="shared" ref="BC117:BC119" si="961">IF(DT117="","",IF(DT117=$CF117,1,0))</f>
        <v/>
      </c>
      <c r="BD117" s="609" t="str">
        <f t="shared" ref="BD117:BD119" si="962">IF(DU117="","",IF(DU117=$CF117,1,0))</f>
        <v/>
      </c>
      <c r="BE117" s="609" t="str">
        <f t="shared" ref="BE117:BE119" si="963">IF(DV117="","",IF(DV117=$CF117,1,0))</f>
        <v/>
      </c>
      <c r="BF117" s="609" t="str">
        <f t="shared" ref="BF117:BF119" si="964">IF(DW117="","",IF(DW117=$CF117,1,0))</f>
        <v/>
      </c>
      <c r="BG117" s="609" t="str">
        <f t="shared" ref="BG117:BG119" si="965">IF(DX117="","",IF(DX117=$CF117,1,0))</f>
        <v/>
      </c>
      <c r="BH117" s="609" t="str">
        <f t="shared" ref="BH117:BH119" si="966">IF(DY117="","",IF(DY117=$CF117,1,0))</f>
        <v/>
      </c>
      <c r="BI117" s="609" t="str">
        <f t="shared" ref="BI117:BI119" si="967">IF(DZ117="","",IF(DZ117=$CF117,1,0))</f>
        <v/>
      </c>
      <c r="BJ117" s="609" t="str">
        <f t="shared" ref="BJ117:BJ119" si="968">IF(EA117="","",IF(EA117=$CF117,1,0))</f>
        <v/>
      </c>
      <c r="BK117" s="609" t="str">
        <f t="shared" ref="BK117:BK119" si="969">IF(EB117="","",IF(EB117=$CF117,1,0))</f>
        <v/>
      </c>
      <c r="BL117" s="609" t="str">
        <f t="shared" ref="BL117:BL119" si="970">IF(EC117="","",IF(EC117=$CF117,1,0))</f>
        <v/>
      </c>
      <c r="BM117" s="609" t="str">
        <f t="shared" ref="BM117:BM119" si="971">IF(ED117="","",IF(ED117=$CF117,1,0))</f>
        <v/>
      </c>
      <c r="BN117" s="609" t="str">
        <f t="shared" ref="BN117:BN119" si="972">IF(EE117="","",IF(EE117=$CF117,1,0))</f>
        <v/>
      </c>
      <c r="BO117" s="609" t="str">
        <f t="shared" ref="BO117:BO119" si="973">IF(EF117="","",IF(EF117=$CF117,1,0))</f>
        <v/>
      </c>
      <c r="BP117" s="609" t="str">
        <f t="shared" ref="BP117:BP119" si="974">IF(EG117="","",IF(EG117=$CF117,1,0))</f>
        <v/>
      </c>
      <c r="BQ117" s="609" t="str">
        <f t="shared" ref="BQ117:BQ119" si="975">IF(EH117="","",IF(EH117=$CF117,1,0))</f>
        <v/>
      </c>
      <c r="BR117" s="609">
        <f t="shared" ref="BR117:BR119" si="976">IF(EI117="","",IF(EI117=$CF117,1,0))</f>
        <v>0</v>
      </c>
      <c r="BS117" s="609" t="str">
        <f t="shared" ref="BS117:BS119" si="977">IF(EJ117="","",IF(EJ117=$CF117,1,0))</f>
        <v/>
      </c>
      <c r="BT117" s="609" t="str">
        <f t="shared" ref="BT117:BT119" si="978">IF(EK117="","",IF(EK117=$CF117,1,0))</f>
        <v/>
      </c>
      <c r="BU117" s="609">
        <f t="shared" ref="BU117:BU119" si="979">IF(EL117="","",IF(EL117=$CF117,1,0))</f>
        <v>0</v>
      </c>
      <c r="BV117" s="21" t="str">
        <f>BV115&amp;"=1"</f>
        <v>DQ1-4=1</v>
      </c>
      <c r="BW117" s="18" t="str">
        <f>IF(R115=R117,"●","×")</f>
        <v>×</v>
      </c>
      <c r="BX117" s="7" t="s">
        <v>15</v>
      </c>
      <c r="BY117" s="233" t="s">
        <v>345</v>
      </c>
      <c r="BZ117" s="19" t="str">
        <f>IF(INDEX($BV$5:$BW$354,MATCH(BY117,$BV$5:$BV$354,0),2)="●","●","×")</f>
        <v>×</v>
      </c>
      <c r="CA117" s="233" t="s">
        <v>349</v>
      </c>
      <c r="CB117" s="19" t="str">
        <f>IF(INDEX($BV$5:$BW$354,MATCH(CA117,$BV$5:$BV$354,0),2)="●","●","×")</f>
        <v>×</v>
      </c>
      <c r="CC117" s="227" t="s">
        <v>14</v>
      </c>
      <c r="CD117" s="234" t="str">
        <f>IF(INDEX($BV$5:$BW$354,MATCH(CC117,$BV$5:$BV$354,0),2)="●","●","×")</f>
        <v>●</v>
      </c>
      <c r="CE117" s="2" t="s">
        <v>15</v>
      </c>
      <c r="CF117" s="232" t="str">
        <f>IF(AND(BW117="●",BZ117="●",CB117="●",CD117="●"),"●","×")</f>
        <v>×</v>
      </c>
      <c r="CG117" s="21" t="str">
        <f t="shared" si="925"/>
        <v>×</v>
      </c>
      <c r="CH117" s="2"/>
      <c r="CK117" s="3"/>
      <c r="CL117" s="3"/>
      <c r="CM117" s="3" t="s">
        <v>13</v>
      </c>
      <c r="CN117" s="3"/>
      <c r="CO117" s="3"/>
      <c r="CP117" s="3" t="s">
        <v>13</v>
      </c>
      <c r="CQ117" s="3"/>
      <c r="CR117" s="3"/>
      <c r="CS117" s="3" t="s">
        <v>13</v>
      </c>
      <c r="CT117" s="3" t="s">
        <v>13</v>
      </c>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252"/>
      <c r="EI117" s="270" t="s">
        <v>14</v>
      </c>
      <c r="EJ117" s="255"/>
      <c r="EK117" s="3"/>
      <c r="EL117" s="256" t="s">
        <v>13</v>
      </c>
    </row>
    <row r="118" spans="12:142" ht="19.5" hidden="1">
      <c r="N118" s="9" t="str">
        <f>Q118</f>
        <v>▶　B</v>
      </c>
      <c r="O118" t="s">
        <v>17</v>
      </c>
      <c r="Q118" s="375" t="s">
        <v>1</v>
      </c>
      <c r="R118" s="2">
        <v>2</v>
      </c>
      <c r="T118" s="609" t="str">
        <f t="shared" si="926"/>
        <v/>
      </c>
      <c r="U118" s="609" t="str">
        <f t="shared" si="927"/>
        <v/>
      </c>
      <c r="V118" s="609" t="str">
        <f t="shared" si="928"/>
        <v/>
      </c>
      <c r="W118" s="609">
        <f t="shared" si="929"/>
        <v>0</v>
      </c>
      <c r="X118" s="609">
        <f t="shared" si="930"/>
        <v>0</v>
      </c>
      <c r="Y118" s="609" t="str">
        <f t="shared" si="931"/>
        <v/>
      </c>
      <c r="Z118" s="609">
        <f t="shared" si="932"/>
        <v>0</v>
      </c>
      <c r="AA118" s="609" t="str">
        <f t="shared" si="933"/>
        <v/>
      </c>
      <c r="AB118" s="609">
        <f t="shared" si="934"/>
        <v>0</v>
      </c>
      <c r="AC118" s="609">
        <f t="shared" si="935"/>
        <v>0</v>
      </c>
      <c r="AD118" s="609" t="str">
        <f t="shared" si="936"/>
        <v/>
      </c>
      <c r="AE118" s="609" t="str">
        <f t="shared" si="937"/>
        <v/>
      </c>
      <c r="AF118" s="609" t="str">
        <f t="shared" si="938"/>
        <v/>
      </c>
      <c r="AG118" s="609" t="str">
        <f t="shared" si="939"/>
        <v/>
      </c>
      <c r="AH118" s="609" t="str">
        <f t="shared" si="940"/>
        <v/>
      </c>
      <c r="AI118" s="609" t="str">
        <f t="shared" si="941"/>
        <v/>
      </c>
      <c r="AJ118" s="609" t="str">
        <f t="shared" si="942"/>
        <v/>
      </c>
      <c r="AK118" s="609" t="str">
        <f t="shared" si="943"/>
        <v/>
      </c>
      <c r="AL118" s="609" t="str">
        <f t="shared" si="944"/>
        <v/>
      </c>
      <c r="AM118" s="609" t="str">
        <f t="shared" si="945"/>
        <v/>
      </c>
      <c r="AN118" s="609" t="str">
        <f t="shared" si="946"/>
        <v/>
      </c>
      <c r="AO118" s="609" t="str">
        <f t="shared" si="947"/>
        <v/>
      </c>
      <c r="AP118" s="609" t="str">
        <f t="shared" si="948"/>
        <v/>
      </c>
      <c r="AQ118" s="609" t="str">
        <f t="shared" si="949"/>
        <v/>
      </c>
      <c r="AR118" s="609" t="str">
        <f t="shared" si="950"/>
        <v/>
      </c>
      <c r="AS118" s="609" t="str">
        <f t="shared" si="951"/>
        <v/>
      </c>
      <c r="AT118" s="609" t="str">
        <f t="shared" si="952"/>
        <v/>
      </c>
      <c r="AU118" s="609" t="str">
        <f t="shared" si="953"/>
        <v/>
      </c>
      <c r="AV118" s="609" t="str">
        <f t="shared" si="954"/>
        <v/>
      </c>
      <c r="AW118" s="609" t="str">
        <f t="shared" si="955"/>
        <v/>
      </c>
      <c r="AX118" s="609" t="str">
        <f t="shared" si="956"/>
        <v/>
      </c>
      <c r="AY118" s="609" t="str">
        <f t="shared" si="957"/>
        <v/>
      </c>
      <c r="AZ118" s="609">
        <f t="shared" si="958"/>
        <v>0</v>
      </c>
      <c r="BA118" s="609" t="str">
        <f t="shared" si="959"/>
        <v/>
      </c>
      <c r="BB118" s="609" t="str">
        <f t="shared" si="960"/>
        <v/>
      </c>
      <c r="BC118" s="609" t="str">
        <f t="shared" si="961"/>
        <v/>
      </c>
      <c r="BD118" s="609" t="str">
        <f t="shared" si="962"/>
        <v/>
      </c>
      <c r="BE118" s="609" t="str">
        <f t="shared" si="963"/>
        <v/>
      </c>
      <c r="BF118" s="609" t="str">
        <f t="shared" si="964"/>
        <v/>
      </c>
      <c r="BG118" s="609" t="str">
        <f t="shared" si="965"/>
        <v/>
      </c>
      <c r="BH118" s="609" t="str">
        <f t="shared" si="966"/>
        <v/>
      </c>
      <c r="BI118" s="609" t="str">
        <f t="shared" si="967"/>
        <v/>
      </c>
      <c r="BJ118" s="609" t="str">
        <f t="shared" si="968"/>
        <v/>
      </c>
      <c r="BK118" s="609" t="str">
        <f t="shared" si="969"/>
        <v/>
      </c>
      <c r="BL118" s="609" t="str">
        <f t="shared" si="970"/>
        <v/>
      </c>
      <c r="BM118" s="609" t="str">
        <f t="shared" si="971"/>
        <v/>
      </c>
      <c r="BN118" s="609" t="str">
        <f t="shared" si="972"/>
        <v/>
      </c>
      <c r="BO118" s="609" t="str">
        <f t="shared" si="973"/>
        <v/>
      </c>
      <c r="BP118" s="609" t="str">
        <f t="shared" si="974"/>
        <v/>
      </c>
      <c r="BQ118" s="609" t="str">
        <f t="shared" si="975"/>
        <v/>
      </c>
      <c r="BR118" s="609">
        <f t="shared" si="976"/>
        <v>0</v>
      </c>
      <c r="BS118" s="609">
        <f t="shared" si="977"/>
        <v>0</v>
      </c>
      <c r="BT118" s="609" t="str">
        <f t="shared" si="978"/>
        <v/>
      </c>
      <c r="BU118" s="609">
        <f t="shared" si="979"/>
        <v>0</v>
      </c>
      <c r="BV118" s="21" t="str">
        <f>BV115&amp;"=2"</f>
        <v>DQ1-4=2</v>
      </c>
      <c r="BW118" s="18" t="str">
        <f>IF(R115=R118,"●","×")</f>
        <v>×</v>
      </c>
      <c r="BX118" s="7" t="s">
        <v>15</v>
      </c>
      <c r="BY118" s="233" t="s">
        <v>345</v>
      </c>
      <c r="BZ118" s="19" t="str">
        <f>IF(INDEX($BV$5:$BW$354,MATCH(BY118,$BV$5:$BV$354,0),2)="●","●","×")</f>
        <v>×</v>
      </c>
      <c r="CA118" s="233" t="s">
        <v>349</v>
      </c>
      <c r="CB118" s="19" t="str">
        <f>IF(INDEX($BV$5:$BW$354,MATCH(CA118,$BV$5:$BV$354,0),2)="●","●","×")</f>
        <v>×</v>
      </c>
      <c r="CC118" s="227" t="s">
        <v>14</v>
      </c>
      <c r="CD118" s="234" t="str">
        <f>IF(INDEX($BV$5:$BW$354,MATCH(CC118,$BV$5:$BV$354,0),2)="●","●","×")</f>
        <v>●</v>
      </c>
      <c r="CE118" s="2" t="s">
        <v>15</v>
      </c>
      <c r="CF118" s="232" t="str">
        <f>IF(AND(BW118="●",BZ118="●",CB118="●",CD118="●"),"●","×")</f>
        <v>×</v>
      </c>
      <c r="CG118" s="21" t="str">
        <f t="shared" si="925"/>
        <v>×</v>
      </c>
      <c r="CH118" s="2"/>
      <c r="CK118" s="3"/>
      <c r="CL118" s="3"/>
      <c r="CM118" s="3"/>
      <c r="CN118" s="3" t="s">
        <v>13</v>
      </c>
      <c r="CO118" s="3" t="s">
        <v>13</v>
      </c>
      <c r="CP118" s="3"/>
      <c r="CQ118" s="3" t="s">
        <v>13</v>
      </c>
      <c r="CR118" s="3"/>
      <c r="CS118" s="3" t="s">
        <v>13</v>
      </c>
      <c r="CT118" s="3" t="s">
        <v>13</v>
      </c>
      <c r="CU118" s="3"/>
      <c r="CV118" s="3"/>
      <c r="CW118" s="3"/>
      <c r="CX118" s="3"/>
      <c r="CY118" s="3"/>
      <c r="CZ118" s="3"/>
      <c r="DA118" s="3"/>
      <c r="DB118" s="3"/>
      <c r="DC118" s="3"/>
      <c r="DD118" s="3"/>
      <c r="DE118" s="3"/>
      <c r="DF118" s="3"/>
      <c r="DG118" s="3"/>
      <c r="DH118" s="3"/>
      <c r="DI118" s="3"/>
      <c r="DJ118" s="3"/>
      <c r="DK118" s="3"/>
      <c r="DL118" s="3"/>
      <c r="DM118" s="3"/>
      <c r="DN118" s="3"/>
      <c r="DO118" s="3"/>
      <c r="DP118" s="3"/>
      <c r="DQ118" s="3" t="s">
        <v>13</v>
      </c>
      <c r="DR118" s="3"/>
      <c r="DS118" s="3"/>
      <c r="DT118" s="3"/>
      <c r="DU118" s="3"/>
      <c r="DV118" s="3"/>
      <c r="DW118" s="3"/>
      <c r="DX118" s="3"/>
      <c r="DY118" s="3"/>
      <c r="DZ118" s="3"/>
      <c r="EA118" s="3"/>
      <c r="EB118" s="3"/>
      <c r="EC118" s="3"/>
      <c r="ED118" s="3"/>
      <c r="EE118" s="3"/>
      <c r="EF118" s="3"/>
      <c r="EG118" s="3"/>
      <c r="EH118" s="252"/>
      <c r="EI118" s="270" t="s">
        <v>14</v>
      </c>
      <c r="EJ118" s="255" t="s">
        <v>13</v>
      </c>
      <c r="EK118" s="3"/>
      <c r="EL118" s="256" t="s">
        <v>13</v>
      </c>
    </row>
    <row r="119" spans="12:142" ht="19.5" hidden="1">
      <c r="N119" s="9" t="str">
        <f>Q119</f>
        <v>▶　C</v>
      </c>
      <c r="O119" t="s">
        <v>18</v>
      </c>
      <c r="Q119" s="375" t="s">
        <v>2</v>
      </c>
      <c r="R119" s="2">
        <v>3</v>
      </c>
      <c r="T119" s="609" t="str">
        <f t="shared" si="926"/>
        <v/>
      </c>
      <c r="U119" s="609" t="str">
        <f t="shared" si="927"/>
        <v/>
      </c>
      <c r="V119" s="609" t="str">
        <f t="shared" si="928"/>
        <v/>
      </c>
      <c r="W119" s="609">
        <f t="shared" si="929"/>
        <v>0</v>
      </c>
      <c r="X119" s="609">
        <f t="shared" si="930"/>
        <v>0</v>
      </c>
      <c r="Y119" s="609" t="str">
        <f t="shared" si="931"/>
        <v/>
      </c>
      <c r="Z119" s="609">
        <f t="shared" si="932"/>
        <v>0</v>
      </c>
      <c r="AA119" s="609">
        <f t="shared" si="933"/>
        <v>0</v>
      </c>
      <c r="AB119" s="609">
        <f t="shared" si="934"/>
        <v>0</v>
      </c>
      <c r="AC119" s="609">
        <f t="shared" si="935"/>
        <v>0</v>
      </c>
      <c r="AD119" s="609" t="str">
        <f t="shared" si="936"/>
        <v/>
      </c>
      <c r="AE119" s="609" t="str">
        <f t="shared" si="937"/>
        <v/>
      </c>
      <c r="AF119" s="609" t="str">
        <f t="shared" si="938"/>
        <v/>
      </c>
      <c r="AG119" s="609" t="str">
        <f t="shared" si="939"/>
        <v/>
      </c>
      <c r="AH119" s="609" t="str">
        <f t="shared" si="940"/>
        <v/>
      </c>
      <c r="AI119" s="609" t="str">
        <f t="shared" si="941"/>
        <v/>
      </c>
      <c r="AJ119" s="609" t="str">
        <f t="shared" si="942"/>
        <v/>
      </c>
      <c r="AK119" s="609" t="str">
        <f t="shared" si="943"/>
        <v/>
      </c>
      <c r="AL119" s="609" t="str">
        <f t="shared" si="944"/>
        <v/>
      </c>
      <c r="AM119" s="609" t="str">
        <f t="shared" si="945"/>
        <v/>
      </c>
      <c r="AN119" s="609" t="str">
        <f t="shared" si="946"/>
        <v/>
      </c>
      <c r="AO119" s="609" t="str">
        <f t="shared" si="947"/>
        <v/>
      </c>
      <c r="AP119" s="609" t="str">
        <f t="shared" si="948"/>
        <v/>
      </c>
      <c r="AQ119" s="609" t="str">
        <f t="shared" si="949"/>
        <v/>
      </c>
      <c r="AR119" s="609" t="str">
        <f t="shared" si="950"/>
        <v/>
      </c>
      <c r="AS119" s="609" t="str">
        <f t="shared" si="951"/>
        <v/>
      </c>
      <c r="AT119" s="609" t="str">
        <f t="shared" si="952"/>
        <v/>
      </c>
      <c r="AU119" s="609" t="str">
        <f t="shared" si="953"/>
        <v/>
      </c>
      <c r="AV119" s="609" t="str">
        <f t="shared" si="954"/>
        <v/>
      </c>
      <c r="AW119" s="609" t="str">
        <f t="shared" si="955"/>
        <v/>
      </c>
      <c r="AX119" s="609" t="str">
        <f t="shared" si="956"/>
        <v/>
      </c>
      <c r="AY119" s="609" t="str">
        <f t="shared" si="957"/>
        <v/>
      </c>
      <c r="AZ119" s="609">
        <f t="shared" si="958"/>
        <v>0</v>
      </c>
      <c r="BA119" s="609" t="str">
        <f t="shared" si="959"/>
        <v/>
      </c>
      <c r="BB119" s="609" t="str">
        <f t="shared" si="960"/>
        <v/>
      </c>
      <c r="BC119" s="609" t="str">
        <f t="shared" si="961"/>
        <v/>
      </c>
      <c r="BD119" s="609" t="str">
        <f t="shared" si="962"/>
        <v/>
      </c>
      <c r="BE119" s="609" t="str">
        <f t="shared" si="963"/>
        <v/>
      </c>
      <c r="BF119" s="609" t="str">
        <f t="shared" si="964"/>
        <v/>
      </c>
      <c r="BG119" s="609" t="str">
        <f t="shared" si="965"/>
        <v/>
      </c>
      <c r="BH119" s="609" t="str">
        <f t="shared" si="966"/>
        <v/>
      </c>
      <c r="BI119" s="609" t="str">
        <f t="shared" si="967"/>
        <v/>
      </c>
      <c r="BJ119" s="609" t="str">
        <f t="shared" si="968"/>
        <v/>
      </c>
      <c r="BK119" s="609" t="str">
        <f t="shared" si="969"/>
        <v/>
      </c>
      <c r="BL119" s="609" t="str">
        <f t="shared" si="970"/>
        <v/>
      </c>
      <c r="BM119" s="609" t="str">
        <f t="shared" si="971"/>
        <v/>
      </c>
      <c r="BN119" s="609" t="str">
        <f t="shared" si="972"/>
        <v/>
      </c>
      <c r="BO119" s="609" t="str">
        <f t="shared" si="973"/>
        <v/>
      </c>
      <c r="BP119" s="609" t="str">
        <f t="shared" si="974"/>
        <v/>
      </c>
      <c r="BQ119" s="609" t="str">
        <f t="shared" si="975"/>
        <v/>
      </c>
      <c r="BR119" s="609">
        <f t="shared" si="976"/>
        <v>0</v>
      </c>
      <c r="BS119" s="609">
        <f t="shared" si="977"/>
        <v>0</v>
      </c>
      <c r="BT119" s="609" t="str">
        <f t="shared" si="978"/>
        <v/>
      </c>
      <c r="BU119" s="609">
        <f t="shared" si="979"/>
        <v>0</v>
      </c>
      <c r="BV119" s="21" t="str">
        <f>BV115&amp;"=3"</f>
        <v>DQ1-4=3</v>
      </c>
      <c r="BW119" s="18" t="str">
        <f>IF(R115=R119,"●","×")</f>
        <v>×</v>
      </c>
      <c r="BX119" s="7" t="s">
        <v>15</v>
      </c>
      <c r="BY119" s="233" t="s">
        <v>345</v>
      </c>
      <c r="BZ119" s="19" t="str">
        <f>IF(INDEX($BV$5:$BW$354,MATCH(BY119,$BV$5:$BV$354,0),2)="●","●","×")</f>
        <v>×</v>
      </c>
      <c r="CA119" s="233" t="s">
        <v>349</v>
      </c>
      <c r="CB119" s="19" t="str">
        <f>IF(INDEX($BV$5:$BW$354,MATCH(CA119,$BV$5:$BV$354,0),2)="●","●","×")</f>
        <v>×</v>
      </c>
      <c r="CC119" s="227" t="s">
        <v>14</v>
      </c>
      <c r="CD119" s="234" t="str">
        <f>IF(INDEX($BV$5:$BW$354,MATCH(CC119,$BV$5:$BV$354,0),2)="●","●","×")</f>
        <v>●</v>
      </c>
      <c r="CE119" s="2" t="s">
        <v>15</v>
      </c>
      <c r="CF119" s="232" t="str">
        <f>IF(AND(BW119="●",BZ119="●",CB119="●",CD119="●"),"●","×")</f>
        <v>×</v>
      </c>
      <c r="CG119" s="21" t="str">
        <f t="shared" si="925"/>
        <v>×</v>
      </c>
      <c r="CH119" s="2"/>
      <c r="CK119" s="3"/>
      <c r="CL119" s="3"/>
      <c r="CM119" s="3"/>
      <c r="CN119" s="3" t="s">
        <v>13</v>
      </c>
      <c r="CO119" s="3" t="s">
        <v>13</v>
      </c>
      <c r="CP119" s="3"/>
      <c r="CQ119" s="3" t="s">
        <v>13</v>
      </c>
      <c r="CR119" s="3" t="s">
        <v>13</v>
      </c>
      <c r="CS119" s="3" t="s">
        <v>13</v>
      </c>
      <c r="CT119" s="3" t="s">
        <v>13</v>
      </c>
      <c r="CU119" s="3"/>
      <c r="CV119" s="3"/>
      <c r="CW119" s="3"/>
      <c r="CX119" s="3"/>
      <c r="CY119" s="3"/>
      <c r="CZ119" s="3"/>
      <c r="DA119" s="3"/>
      <c r="DB119" s="3"/>
      <c r="DC119" s="3"/>
      <c r="DD119" s="3"/>
      <c r="DE119" s="3"/>
      <c r="DF119" s="3"/>
      <c r="DG119" s="3"/>
      <c r="DH119" s="3"/>
      <c r="DI119" s="3"/>
      <c r="DJ119" s="3"/>
      <c r="DK119" s="3"/>
      <c r="DL119" s="3"/>
      <c r="DM119" s="3"/>
      <c r="DN119" s="3"/>
      <c r="DO119" s="3"/>
      <c r="DP119" s="3"/>
      <c r="DQ119" s="3" t="s">
        <v>13</v>
      </c>
      <c r="DR119" s="3"/>
      <c r="DS119" s="3"/>
      <c r="DT119" s="3"/>
      <c r="DU119" s="3"/>
      <c r="DV119" s="3"/>
      <c r="DW119" s="3"/>
      <c r="DX119" s="3"/>
      <c r="DY119" s="3"/>
      <c r="DZ119" s="3"/>
      <c r="EA119" s="3"/>
      <c r="EB119" s="3"/>
      <c r="EC119" s="3"/>
      <c r="ED119" s="3"/>
      <c r="EE119" s="3"/>
      <c r="EF119" s="3"/>
      <c r="EG119" s="3"/>
      <c r="EH119" s="252"/>
      <c r="EI119" s="270" t="s">
        <v>14</v>
      </c>
      <c r="EJ119" s="255" t="s">
        <v>13</v>
      </c>
      <c r="EK119" s="3"/>
      <c r="EL119" s="256" t="s">
        <v>13</v>
      </c>
    </row>
    <row r="120" spans="12:142" ht="20.25" hidden="1" thickBot="1">
      <c r="O120" s="343" t="str">
        <f>IF(R115=0,N115&amp;" "&amp;$O$4,"")</f>
        <v>DQ1-4 を回答ください</v>
      </c>
      <c r="P120" s="336" t="str">
        <f>IF(P115=$CH$2,"●","×")</f>
        <v>×</v>
      </c>
      <c r="Q120" s="375"/>
      <c r="R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19"/>
      <c r="BY120" s="235"/>
      <c r="BZ120" s="228"/>
      <c r="CA120" s="235"/>
      <c r="CB120" s="228"/>
      <c r="CC120" s="225"/>
      <c r="CD120" s="236"/>
      <c r="CF120" s="12"/>
      <c r="CG120" s="12"/>
      <c r="CH120" s="2"/>
      <c r="EI120" s="272"/>
      <c r="EJ120" s="2"/>
      <c r="EK120" s="2"/>
      <c r="EL120" s="280"/>
    </row>
    <row r="121" spans="12:142" ht="20.25" hidden="1" thickBot="1">
      <c r="L121" t="str">
        <f>IF(S121=1,"▶","")</f>
        <v/>
      </c>
      <c r="N121" t="str">
        <f>Q121</f>
        <v>DQ1-5</v>
      </c>
      <c r="O121" t="s">
        <v>19</v>
      </c>
      <c r="P121" s="2" t="str">
        <f>CH122</f>
        <v>該当なし</v>
      </c>
      <c r="Q121" s="375" t="s">
        <v>328</v>
      </c>
      <c r="R121" s="608">
        <f>IF(N122=Q122,R122,IF(N122=Q123,R123,IF(N122=Q124,R124,IF(N122=Q125,R125,"-"))))</f>
        <v>0</v>
      </c>
      <c r="S121" s="691">
        <f>IF(R121=0,0,1)</f>
        <v>0</v>
      </c>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21" t="str">
        <f>Q121</f>
        <v>DQ1-5</v>
      </c>
      <c r="BW121" s="20" t="str">
        <f>IF(CG122="●","表示",IF(AND($Q$3="非表示",CG122="×"),"非表示",IF($Q$3="表示","表示")))</f>
        <v>非表示</v>
      </c>
      <c r="BY121" s="237"/>
      <c r="BZ121" s="228"/>
      <c r="CA121" s="237"/>
      <c r="CB121" s="228"/>
      <c r="CC121" s="225"/>
      <c r="CD121" s="238"/>
      <c r="CF121" s="12"/>
      <c r="CG121" s="12"/>
      <c r="CH121" s="2"/>
      <c r="CK121" s="281"/>
      <c r="CL121" s="281"/>
      <c r="CM121" s="281"/>
      <c r="CN121" s="281"/>
      <c r="CO121" s="281"/>
      <c r="CP121" s="281"/>
      <c r="CQ121" s="281"/>
      <c r="CR121" s="281"/>
      <c r="CS121" s="281"/>
      <c r="CT121" s="281"/>
      <c r="CU121" s="281"/>
      <c r="CV121" s="281"/>
      <c r="CW121" s="281"/>
      <c r="CX121" s="281"/>
      <c r="CY121" s="281"/>
      <c r="CZ121" s="281"/>
      <c r="DA121" s="281"/>
      <c r="DB121" s="281"/>
      <c r="DC121" s="281"/>
      <c r="DD121" s="281"/>
      <c r="DE121" s="281"/>
      <c r="DF121" s="281"/>
      <c r="DG121" s="281"/>
      <c r="DH121" s="281"/>
      <c r="DI121" s="281"/>
      <c r="DJ121" s="281"/>
      <c r="DK121" s="281"/>
      <c r="DL121" s="281"/>
      <c r="DM121" s="281"/>
      <c r="DN121" s="281"/>
      <c r="DO121" s="281"/>
      <c r="DP121" s="281"/>
      <c r="DQ121" s="281"/>
      <c r="DR121" s="281"/>
      <c r="DS121" s="281"/>
      <c r="DT121" s="281"/>
      <c r="DU121" s="281"/>
      <c r="DV121" s="281"/>
      <c r="DW121" s="281"/>
      <c r="DX121" s="281"/>
      <c r="DY121" s="281"/>
      <c r="DZ121" s="281"/>
      <c r="EA121" s="281"/>
      <c r="EB121" s="281"/>
      <c r="EC121" s="281"/>
      <c r="ED121" s="281"/>
      <c r="EE121" s="281"/>
      <c r="EF121" s="281"/>
      <c r="EG121" s="281"/>
      <c r="EH121" s="281"/>
      <c r="EI121" s="283"/>
      <c r="EJ121" s="281"/>
      <c r="EK121" s="281"/>
      <c r="EL121" s="285"/>
    </row>
    <row r="122" spans="12:142" ht="19.5" hidden="1">
      <c r="N122" s="8" t="str">
        <f>'【① 基本事項】'!J111</f>
        <v>▷　該当選択</v>
      </c>
      <c r="Q122" s="536" t="s">
        <v>601</v>
      </c>
      <c r="R122" s="2">
        <v>0</v>
      </c>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21" t="str">
        <f>BV121&amp;"=0"</f>
        <v>DQ1-5=0</v>
      </c>
      <c r="BW122" s="18" t="str">
        <f>IF(R121=R122,"●","×")</f>
        <v>●</v>
      </c>
      <c r="BY122" s="233" t="s">
        <v>345</v>
      </c>
      <c r="BZ122" s="19" t="str">
        <f>IF(INDEX($BV$5:$BW$354,MATCH(BY122,$BV$5:$BV$354,0),2)="●","●","×")</f>
        <v>×</v>
      </c>
      <c r="CA122" s="233" t="s">
        <v>349</v>
      </c>
      <c r="CB122" s="19" t="str">
        <f>IF(INDEX($BV$5:$BW$354,MATCH(CA122,$BV$5:$BV$354,0),2)="●","●","×")</f>
        <v>×</v>
      </c>
      <c r="CC122" s="227" t="s">
        <v>14</v>
      </c>
      <c r="CD122" s="234" t="str">
        <f>IF(INDEX($BV$5:$BW$354,MATCH(CC122,$BV$5:$BV$354,0),2)="●","●","×")</f>
        <v>●</v>
      </c>
      <c r="CE122" s="2" t="s">
        <v>15</v>
      </c>
      <c r="CF122" s="231" t="str">
        <f>IF(AND(BW122="●",BZ122="●",CB122="●",CD122="●"),"●","×")</f>
        <v>×</v>
      </c>
      <c r="CG122" s="21" t="str">
        <f t="shared" ref="CG122:CG125" si="980">IF(AND(BZ122="●",CB122="●",CD122="●"),"●","×")</f>
        <v>×</v>
      </c>
      <c r="CH122" s="2" t="str">
        <f>IF(CF122="●",$CH$2,IF(COUNTIF(CF123:CF125,"●")&gt;0,$CH$3,$CH$4))</f>
        <v>該当なし</v>
      </c>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251"/>
      <c r="EI122" s="271"/>
      <c r="EJ122" s="253"/>
      <c r="EK122" s="4"/>
      <c r="EL122" s="254"/>
    </row>
    <row r="123" spans="12:142" ht="19.5" hidden="1">
      <c r="N123" s="9" t="str">
        <f>Q123</f>
        <v>▶　A</v>
      </c>
      <c r="O123" t="s">
        <v>20</v>
      </c>
      <c r="Q123" s="375" t="s">
        <v>0</v>
      </c>
      <c r="R123" s="2">
        <v>1</v>
      </c>
      <c r="T123" s="609" t="str">
        <f t="shared" ref="T123:T125" si="981">IF(CK123="","",IF(CK123=$CF123,1,0))</f>
        <v/>
      </c>
      <c r="U123" s="609" t="str">
        <f t="shared" ref="U123:U125" si="982">IF(CL123="","",IF(CL123=$CF123,1,0))</f>
        <v/>
      </c>
      <c r="V123" s="609" t="str">
        <f t="shared" ref="V123:V125" si="983">IF(CM123="","",IF(CM123=$CF123,1,0))</f>
        <v/>
      </c>
      <c r="W123" s="609" t="str">
        <f t="shared" ref="W123:W125" si="984">IF(CN123="","",IF(CN123=$CF123,1,0))</f>
        <v/>
      </c>
      <c r="X123" s="609">
        <f t="shared" ref="X123:X125" si="985">IF(CO123="","",IF(CO123=$CF123,1,0))</f>
        <v>0</v>
      </c>
      <c r="Y123" s="609" t="str">
        <f t="shared" ref="Y123:Y125" si="986">IF(CP123="","",IF(CP123=$CF123,1,0))</f>
        <v/>
      </c>
      <c r="Z123" s="609" t="str">
        <f t="shared" ref="Z123:Z125" si="987">IF(CQ123="","",IF(CQ123=$CF123,1,0))</f>
        <v/>
      </c>
      <c r="AA123" s="609" t="str">
        <f t="shared" ref="AA123:AA125" si="988">IF(CR123="","",IF(CR123=$CF123,1,0))</f>
        <v/>
      </c>
      <c r="AB123" s="609" t="str">
        <f t="shared" ref="AB123:AB125" si="989">IF(CS123="","",IF(CS123=$CF123,1,0))</f>
        <v/>
      </c>
      <c r="AC123" s="609" t="str">
        <f t="shared" ref="AC123:AC125" si="990">IF(CT123="","",IF(CT123=$CF123,1,0))</f>
        <v/>
      </c>
      <c r="AD123" s="609" t="str">
        <f t="shared" ref="AD123:AD125" si="991">IF(CU123="","",IF(CU123=$CF123,1,0))</f>
        <v/>
      </c>
      <c r="AE123" s="609" t="str">
        <f t="shared" ref="AE123:AE125" si="992">IF(CV123="","",IF(CV123=$CF123,1,0))</f>
        <v/>
      </c>
      <c r="AF123" s="609" t="str">
        <f t="shared" ref="AF123:AF125" si="993">IF(CW123="","",IF(CW123=$CF123,1,0))</f>
        <v/>
      </c>
      <c r="AG123" s="609" t="str">
        <f t="shared" ref="AG123:AG125" si="994">IF(CX123="","",IF(CX123=$CF123,1,0))</f>
        <v/>
      </c>
      <c r="AH123" s="609" t="str">
        <f t="shared" ref="AH123:AH125" si="995">IF(CY123="","",IF(CY123=$CF123,1,0))</f>
        <v/>
      </c>
      <c r="AI123" s="609" t="str">
        <f t="shared" ref="AI123:AI125" si="996">IF(CZ123="","",IF(CZ123=$CF123,1,0))</f>
        <v/>
      </c>
      <c r="AJ123" s="609" t="str">
        <f t="shared" ref="AJ123:AJ125" si="997">IF(DA123="","",IF(DA123=$CF123,1,0))</f>
        <v/>
      </c>
      <c r="AK123" s="609" t="str">
        <f t="shared" ref="AK123:AK125" si="998">IF(DB123="","",IF(DB123=$CF123,1,0))</f>
        <v/>
      </c>
      <c r="AL123" s="609" t="str">
        <f t="shared" ref="AL123:AL125" si="999">IF(DC123="","",IF(DC123=$CF123,1,0))</f>
        <v/>
      </c>
      <c r="AM123" s="609" t="str">
        <f t="shared" ref="AM123:AM125" si="1000">IF(DD123="","",IF(DD123=$CF123,1,0))</f>
        <v/>
      </c>
      <c r="AN123" s="609" t="str">
        <f t="shared" ref="AN123:AN125" si="1001">IF(DE123="","",IF(DE123=$CF123,1,0))</f>
        <v/>
      </c>
      <c r="AO123" s="609" t="str">
        <f t="shared" ref="AO123:AO125" si="1002">IF(DF123="","",IF(DF123=$CF123,1,0))</f>
        <v/>
      </c>
      <c r="AP123" s="609" t="str">
        <f t="shared" ref="AP123:AP125" si="1003">IF(DG123="","",IF(DG123=$CF123,1,0))</f>
        <v/>
      </c>
      <c r="AQ123" s="609" t="str">
        <f t="shared" ref="AQ123:AQ125" si="1004">IF(DH123="","",IF(DH123=$CF123,1,0))</f>
        <v/>
      </c>
      <c r="AR123" s="609" t="str">
        <f t="shared" ref="AR123:AR125" si="1005">IF(DI123="","",IF(DI123=$CF123,1,0))</f>
        <v/>
      </c>
      <c r="AS123" s="609" t="str">
        <f t="shared" ref="AS123:AS125" si="1006">IF(DJ123="","",IF(DJ123=$CF123,1,0))</f>
        <v/>
      </c>
      <c r="AT123" s="609" t="str">
        <f t="shared" ref="AT123:AT125" si="1007">IF(DK123="","",IF(DK123=$CF123,1,0))</f>
        <v/>
      </c>
      <c r="AU123" s="609" t="str">
        <f t="shared" ref="AU123:AU125" si="1008">IF(DL123="","",IF(DL123=$CF123,1,0))</f>
        <v/>
      </c>
      <c r="AV123" s="609" t="str">
        <f t="shared" ref="AV123:AV125" si="1009">IF(DM123="","",IF(DM123=$CF123,1,0))</f>
        <v/>
      </c>
      <c r="AW123" s="609" t="str">
        <f t="shared" ref="AW123:AW125" si="1010">IF(DN123="","",IF(DN123=$CF123,1,0))</f>
        <v/>
      </c>
      <c r="AX123" s="609" t="str">
        <f t="shared" ref="AX123:AX125" si="1011">IF(DO123="","",IF(DO123=$CF123,1,0))</f>
        <v/>
      </c>
      <c r="AY123" s="609" t="str">
        <f t="shared" ref="AY123:AY125" si="1012">IF(DP123="","",IF(DP123=$CF123,1,0))</f>
        <v/>
      </c>
      <c r="AZ123" s="609" t="str">
        <f t="shared" ref="AZ123:AZ125" si="1013">IF(DQ123="","",IF(DQ123=$CF123,1,0))</f>
        <v/>
      </c>
      <c r="BA123" s="609" t="str">
        <f t="shared" ref="BA123:BA125" si="1014">IF(DR123="","",IF(DR123=$CF123,1,0))</f>
        <v/>
      </c>
      <c r="BB123" s="609" t="str">
        <f t="shared" ref="BB123:BB125" si="1015">IF(DS123="","",IF(DS123=$CF123,1,0))</f>
        <v/>
      </c>
      <c r="BC123" s="609" t="str">
        <f t="shared" ref="BC123:BC125" si="1016">IF(DT123="","",IF(DT123=$CF123,1,0))</f>
        <v/>
      </c>
      <c r="BD123" s="609" t="str">
        <f t="shared" ref="BD123:BD125" si="1017">IF(DU123="","",IF(DU123=$CF123,1,0))</f>
        <v/>
      </c>
      <c r="BE123" s="609" t="str">
        <f t="shared" ref="BE123:BE125" si="1018">IF(DV123="","",IF(DV123=$CF123,1,0))</f>
        <v/>
      </c>
      <c r="BF123" s="609" t="str">
        <f t="shared" ref="BF123:BF125" si="1019">IF(DW123="","",IF(DW123=$CF123,1,0))</f>
        <v/>
      </c>
      <c r="BG123" s="609" t="str">
        <f t="shared" ref="BG123:BG125" si="1020">IF(DX123="","",IF(DX123=$CF123,1,0))</f>
        <v/>
      </c>
      <c r="BH123" s="609" t="str">
        <f t="shared" ref="BH123:BH125" si="1021">IF(DY123="","",IF(DY123=$CF123,1,0))</f>
        <v/>
      </c>
      <c r="BI123" s="609" t="str">
        <f t="shared" ref="BI123:BI125" si="1022">IF(DZ123="","",IF(DZ123=$CF123,1,0))</f>
        <v/>
      </c>
      <c r="BJ123" s="609" t="str">
        <f t="shared" ref="BJ123:BJ125" si="1023">IF(EA123="","",IF(EA123=$CF123,1,0))</f>
        <v/>
      </c>
      <c r="BK123" s="609" t="str">
        <f t="shared" ref="BK123:BK125" si="1024">IF(EB123="","",IF(EB123=$CF123,1,0))</f>
        <v/>
      </c>
      <c r="BL123" s="609" t="str">
        <f t="shared" ref="BL123:BL125" si="1025">IF(EC123="","",IF(EC123=$CF123,1,0))</f>
        <v/>
      </c>
      <c r="BM123" s="609" t="str">
        <f t="shared" ref="BM123:BM125" si="1026">IF(ED123="","",IF(ED123=$CF123,1,0))</f>
        <v/>
      </c>
      <c r="BN123" s="609" t="str">
        <f t="shared" ref="BN123:BN125" si="1027">IF(EE123="","",IF(EE123=$CF123,1,0))</f>
        <v/>
      </c>
      <c r="BO123" s="609" t="str">
        <f t="shared" ref="BO123:BO125" si="1028">IF(EF123="","",IF(EF123=$CF123,1,0))</f>
        <v/>
      </c>
      <c r="BP123" s="609" t="str">
        <f t="shared" ref="BP123:BP125" si="1029">IF(EG123="","",IF(EG123=$CF123,1,0))</f>
        <v/>
      </c>
      <c r="BQ123" s="609" t="str">
        <f t="shared" ref="BQ123:BQ125" si="1030">IF(EH123="","",IF(EH123=$CF123,1,0))</f>
        <v/>
      </c>
      <c r="BR123" s="609">
        <f t="shared" ref="BR123:BR125" si="1031">IF(EI123="","",IF(EI123=$CF123,1,0))</f>
        <v>0</v>
      </c>
      <c r="BS123" s="609" t="str">
        <f t="shared" ref="BS123:BS125" si="1032">IF(EJ123="","",IF(EJ123=$CF123,1,0))</f>
        <v/>
      </c>
      <c r="BT123" s="609" t="str">
        <f t="shared" ref="BT123:BT125" si="1033">IF(EK123="","",IF(EK123=$CF123,1,0))</f>
        <v/>
      </c>
      <c r="BU123" s="609" t="str">
        <f t="shared" ref="BU123:BU125" si="1034">IF(EL123="","",IF(EL123=$CF123,1,0))</f>
        <v/>
      </c>
      <c r="BV123" s="21" t="str">
        <f>BV121&amp;"=1"</f>
        <v>DQ1-5=1</v>
      </c>
      <c r="BW123" s="18" t="str">
        <f>IF(R121=R123,"●","×")</f>
        <v>×</v>
      </c>
      <c r="BX123" s="7" t="s">
        <v>15</v>
      </c>
      <c r="BY123" s="233" t="s">
        <v>345</v>
      </c>
      <c r="BZ123" s="19" t="str">
        <f>IF(INDEX($BV$5:$BW$354,MATCH(BY123,$BV$5:$BV$354,0),2)="●","●","×")</f>
        <v>×</v>
      </c>
      <c r="CA123" s="233" t="s">
        <v>349</v>
      </c>
      <c r="CB123" s="19" t="str">
        <f>IF(INDEX($BV$5:$BW$354,MATCH(CA123,$BV$5:$BV$354,0),2)="●","●","×")</f>
        <v>×</v>
      </c>
      <c r="CC123" s="227" t="s">
        <v>14</v>
      </c>
      <c r="CD123" s="234" t="str">
        <f>IF(INDEX($BV$5:$BW$354,MATCH(CC123,$BV$5:$BV$354,0),2)="●","●","×")</f>
        <v>●</v>
      </c>
      <c r="CE123" s="2" t="s">
        <v>15</v>
      </c>
      <c r="CF123" s="232" t="str">
        <f>IF(AND(BW123="●",BZ123="●",CB123="●",CD123="●"),"●","×")</f>
        <v>×</v>
      </c>
      <c r="CG123" s="21" t="str">
        <f t="shared" si="980"/>
        <v>×</v>
      </c>
      <c r="CH123" s="2"/>
      <c r="CK123" s="3"/>
      <c r="CL123" s="3"/>
      <c r="CM123" s="3"/>
      <c r="CN123" s="3"/>
      <c r="CO123" s="3" t="s">
        <v>13</v>
      </c>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252"/>
      <c r="EI123" s="270" t="s">
        <v>14</v>
      </c>
      <c r="EJ123" s="255"/>
      <c r="EK123" s="3"/>
      <c r="EL123" s="256"/>
    </row>
    <row r="124" spans="12:142" ht="19.5" hidden="1">
      <c r="N124" s="9" t="str">
        <f>Q124</f>
        <v>▶　B</v>
      </c>
      <c r="O124" t="s">
        <v>21</v>
      </c>
      <c r="Q124" s="375" t="s">
        <v>1</v>
      </c>
      <c r="R124" s="2">
        <v>2</v>
      </c>
      <c r="T124" s="609" t="str">
        <f t="shared" si="981"/>
        <v/>
      </c>
      <c r="U124" s="609" t="str">
        <f t="shared" si="982"/>
        <v/>
      </c>
      <c r="V124" s="609" t="str">
        <f t="shared" si="983"/>
        <v/>
      </c>
      <c r="W124" s="609" t="str">
        <f t="shared" si="984"/>
        <v/>
      </c>
      <c r="X124" s="609" t="str">
        <f t="shared" si="985"/>
        <v/>
      </c>
      <c r="Y124" s="609" t="str">
        <f t="shared" si="986"/>
        <v/>
      </c>
      <c r="Z124" s="609" t="str">
        <f t="shared" si="987"/>
        <v/>
      </c>
      <c r="AA124" s="609" t="str">
        <f t="shared" si="988"/>
        <v/>
      </c>
      <c r="AB124" s="609" t="str">
        <f t="shared" si="989"/>
        <v/>
      </c>
      <c r="AC124" s="609" t="str">
        <f t="shared" si="990"/>
        <v/>
      </c>
      <c r="AD124" s="609">
        <f t="shared" si="991"/>
        <v>0</v>
      </c>
      <c r="AE124" s="609" t="str">
        <f t="shared" si="992"/>
        <v/>
      </c>
      <c r="AF124" s="609" t="str">
        <f t="shared" si="993"/>
        <v/>
      </c>
      <c r="AG124" s="609" t="str">
        <f t="shared" si="994"/>
        <v/>
      </c>
      <c r="AH124" s="609" t="str">
        <f t="shared" si="995"/>
        <v/>
      </c>
      <c r="AI124" s="609" t="str">
        <f t="shared" si="996"/>
        <v/>
      </c>
      <c r="AJ124" s="609" t="str">
        <f t="shared" si="997"/>
        <v/>
      </c>
      <c r="AK124" s="609" t="str">
        <f t="shared" si="998"/>
        <v/>
      </c>
      <c r="AL124" s="609" t="str">
        <f t="shared" si="999"/>
        <v/>
      </c>
      <c r="AM124" s="609" t="str">
        <f t="shared" si="1000"/>
        <v/>
      </c>
      <c r="AN124" s="609" t="str">
        <f t="shared" si="1001"/>
        <v/>
      </c>
      <c r="AO124" s="609" t="str">
        <f t="shared" si="1002"/>
        <v/>
      </c>
      <c r="AP124" s="609" t="str">
        <f t="shared" si="1003"/>
        <v/>
      </c>
      <c r="AQ124" s="609" t="str">
        <f t="shared" si="1004"/>
        <v/>
      </c>
      <c r="AR124" s="609" t="str">
        <f t="shared" si="1005"/>
        <v/>
      </c>
      <c r="AS124" s="609" t="str">
        <f t="shared" si="1006"/>
        <v/>
      </c>
      <c r="AT124" s="609" t="str">
        <f t="shared" si="1007"/>
        <v/>
      </c>
      <c r="AU124" s="609" t="str">
        <f t="shared" si="1008"/>
        <v/>
      </c>
      <c r="AV124" s="609" t="str">
        <f t="shared" si="1009"/>
        <v/>
      </c>
      <c r="AW124" s="609" t="str">
        <f t="shared" si="1010"/>
        <v/>
      </c>
      <c r="AX124" s="609" t="str">
        <f t="shared" si="1011"/>
        <v/>
      </c>
      <c r="AY124" s="609" t="str">
        <f t="shared" si="1012"/>
        <v/>
      </c>
      <c r="AZ124" s="609" t="str">
        <f t="shared" si="1013"/>
        <v/>
      </c>
      <c r="BA124" s="609" t="str">
        <f t="shared" si="1014"/>
        <v/>
      </c>
      <c r="BB124" s="609" t="str">
        <f t="shared" si="1015"/>
        <v/>
      </c>
      <c r="BC124" s="609" t="str">
        <f t="shared" si="1016"/>
        <v/>
      </c>
      <c r="BD124" s="609" t="str">
        <f t="shared" si="1017"/>
        <v/>
      </c>
      <c r="BE124" s="609" t="str">
        <f t="shared" si="1018"/>
        <v/>
      </c>
      <c r="BF124" s="609" t="str">
        <f t="shared" si="1019"/>
        <v/>
      </c>
      <c r="BG124" s="609" t="str">
        <f t="shared" si="1020"/>
        <v/>
      </c>
      <c r="BH124" s="609" t="str">
        <f t="shared" si="1021"/>
        <v/>
      </c>
      <c r="BI124" s="609" t="str">
        <f t="shared" si="1022"/>
        <v/>
      </c>
      <c r="BJ124" s="609" t="str">
        <f t="shared" si="1023"/>
        <v/>
      </c>
      <c r="BK124" s="609" t="str">
        <f t="shared" si="1024"/>
        <v/>
      </c>
      <c r="BL124" s="609" t="str">
        <f t="shared" si="1025"/>
        <v/>
      </c>
      <c r="BM124" s="609" t="str">
        <f t="shared" si="1026"/>
        <v/>
      </c>
      <c r="BN124" s="609" t="str">
        <f t="shared" si="1027"/>
        <v/>
      </c>
      <c r="BO124" s="609" t="str">
        <f t="shared" si="1028"/>
        <v/>
      </c>
      <c r="BP124" s="609" t="str">
        <f t="shared" si="1029"/>
        <v/>
      </c>
      <c r="BQ124" s="609" t="str">
        <f t="shared" si="1030"/>
        <v/>
      </c>
      <c r="BR124" s="609">
        <f t="shared" si="1031"/>
        <v>0</v>
      </c>
      <c r="BS124" s="609" t="str">
        <f t="shared" si="1032"/>
        <v/>
      </c>
      <c r="BT124" s="609">
        <f t="shared" si="1033"/>
        <v>0</v>
      </c>
      <c r="BU124" s="609" t="str">
        <f t="shared" si="1034"/>
        <v/>
      </c>
      <c r="BV124" s="21" t="str">
        <f>BV121&amp;"=2"</f>
        <v>DQ1-5=2</v>
      </c>
      <c r="BW124" s="18" t="str">
        <f>IF(R121=R124,"●","×")</f>
        <v>×</v>
      </c>
      <c r="BX124" s="7" t="s">
        <v>15</v>
      </c>
      <c r="BY124" s="233" t="s">
        <v>345</v>
      </c>
      <c r="BZ124" s="19" t="str">
        <f>IF(INDEX($BV$5:$BW$354,MATCH(BY124,$BV$5:$BV$354,0),2)="●","●","×")</f>
        <v>×</v>
      </c>
      <c r="CA124" s="233" t="s">
        <v>349</v>
      </c>
      <c r="CB124" s="19" t="str">
        <f>IF(INDEX($BV$5:$BW$354,MATCH(CA124,$BV$5:$BV$354,0),2)="●","●","×")</f>
        <v>×</v>
      </c>
      <c r="CC124" s="227" t="s">
        <v>14</v>
      </c>
      <c r="CD124" s="234" t="str">
        <f>IF(INDEX($BV$5:$BW$354,MATCH(CC124,$BV$5:$BV$354,0),2)="●","●","×")</f>
        <v>●</v>
      </c>
      <c r="CE124" s="2" t="s">
        <v>15</v>
      </c>
      <c r="CF124" s="232" t="str">
        <f>IF(AND(BW124="●",BZ124="●",CB124="●",CD124="●"),"●","×")</f>
        <v>×</v>
      </c>
      <c r="CG124" s="21" t="str">
        <f t="shared" si="980"/>
        <v>×</v>
      </c>
      <c r="CH124" s="2"/>
      <c r="CK124" s="3"/>
      <c r="CL124" s="3"/>
      <c r="CM124" s="3"/>
      <c r="CN124" s="3"/>
      <c r="CO124" s="3"/>
      <c r="CP124" s="3"/>
      <c r="CQ124" s="3"/>
      <c r="CR124" s="3"/>
      <c r="CS124" s="3"/>
      <c r="CT124" s="3"/>
      <c r="CU124" s="3" t="s">
        <v>13</v>
      </c>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252"/>
      <c r="EI124" s="270" t="s">
        <v>14</v>
      </c>
      <c r="EJ124" s="255"/>
      <c r="EK124" s="3" t="s">
        <v>13</v>
      </c>
      <c r="EL124" s="256"/>
    </row>
    <row r="125" spans="12:142" ht="19.5" hidden="1">
      <c r="N125" s="9" t="str">
        <f>Q125</f>
        <v>▶　C</v>
      </c>
      <c r="O125" t="s">
        <v>22</v>
      </c>
      <c r="Q125" s="375" t="s">
        <v>2</v>
      </c>
      <c r="R125" s="2">
        <v>3</v>
      </c>
      <c r="T125" s="609" t="str">
        <f t="shared" si="981"/>
        <v/>
      </c>
      <c r="U125" s="609" t="str">
        <f t="shared" si="982"/>
        <v/>
      </c>
      <c r="V125" s="609" t="str">
        <f t="shared" si="983"/>
        <v/>
      </c>
      <c r="W125" s="609" t="str">
        <f t="shared" si="984"/>
        <v/>
      </c>
      <c r="X125" s="609" t="str">
        <f t="shared" si="985"/>
        <v/>
      </c>
      <c r="Y125" s="609" t="str">
        <f t="shared" si="986"/>
        <v/>
      </c>
      <c r="Z125" s="609" t="str">
        <f t="shared" si="987"/>
        <v/>
      </c>
      <c r="AA125" s="609" t="str">
        <f t="shared" si="988"/>
        <v/>
      </c>
      <c r="AB125" s="609" t="str">
        <f t="shared" si="989"/>
        <v/>
      </c>
      <c r="AC125" s="609" t="str">
        <f t="shared" si="990"/>
        <v/>
      </c>
      <c r="AD125" s="609" t="str">
        <f t="shared" si="991"/>
        <v/>
      </c>
      <c r="AE125" s="609" t="str">
        <f t="shared" si="992"/>
        <v/>
      </c>
      <c r="AF125" s="609" t="str">
        <f t="shared" si="993"/>
        <v/>
      </c>
      <c r="AG125" s="609" t="str">
        <f t="shared" si="994"/>
        <v/>
      </c>
      <c r="AH125" s="609" t="str">
        <f t="shared" si="995"/>
        <v/>
      </c>
      <c r="AI125" s="609" t="str">
        <f t="shared" si="996"/>
        <v/>
      </c>
      <c r="AJ125" s="609" t="str">
        <f t="shared" si="997"/>
        <v/>
      </c>
      <c r="AK125" s="609" t="str">
        <f t="shared" si="998"/>
        <v/>
      </c>
      <c r="AL125" s="609" t="str">
        <f t="shared" si="999"/>
        <v/>
      </c>
      <c r="AM125" s="609" t="str">
        <f t="shared" si="1000"/>
        <v/>
      </c>
      <c r="AN125" s="609" t="str">
        <f t="shared" si="1001"/>
        <v/>
      </c>
      <c r="AO125" s="609" t="str">
        <f t="shared" si="1002"/>
        <v/>
      </c>
      <c r="AP125" s="609" t="str">
        <f t="shared" si="1003"/>
        <v/>
      </c>
      <c r="AQ125" s="609" t="str">
        <f t="shared" si="1004"/>
        <v/>
      </c>
      <c r="AR125" s="609" t="str">
        <f t="shared" si="1005"/>
        <v/>
      </c>
      <c r="AS125" s="609" t="str">
        <f t="shared" si="1006"/>
        <v/>
      </c>
      <c r="AT125" s="609" t="str">
        <f t="shared" si="1007"/>
        <v/>
      </c>
      <c r="AU125" s="609" t="str">
        <f t="shared" si="1008"/>
        <v/>
      </c>
      <c r="AV125" s="609" t="str">
        <f t="shared" si="1009"/>
        <v/>
      </c>
      <c r="AW125" s="609" t="str">
        <f t="shared" si="1010"/>
        <v/>
      </c>
      <c r="AX125" s="609" t="str">
        <f t="shared" si="1011"/>
        <v/>
      </c>
      <c r="AY125" s="609" t="str">
        <f t="shared" si="1012"/>
        <v/>
      </c>
      <c r="AZ125" s="609" t="str">
        <f t="shared" si="1013"/>
        <v/>
      </c>
      <c r="BA125" s="609" t="str">
        <f t="shared" si="1014"/>
        <v/>
      </c>
      <c r="BB125" s="609" t="str">
        <f t="shared" si="1015"/>
        <v/>
      </c>
      <c r="BC125" s="609" t="str">
        <f t="shared" si="1016"/>
        <v/>
      </c>
      <c r="BD125" s="609" t="str">
        <f t="shared" si="1017"/>
        <v/>
      </c>
      <c r="BE125" s="609" t="str">
        <f t="shared" si="1018"/>
        <v/>
      </c>
      <c r="BF125" s="609" t="str">
        <f t="shared" si="1019"/>
        <v/>
      </c>
      <c r="BG125" s="609" t="str">
        <f t="shared" si="1020"/>
        <v/>
      </c>
      <c r="BH125" s="609" t="str">
        <f t="shared" si="1021"/>
        <v/>
      </c>
      <c r="BI125" s="609" t="str">
        <f t="shared" si="1022"/>
        <v/>
      </c>
      <c r="BJ125" s="609" t="str">
        <f t="shared" si="1023"/>
        <v/>
      </c>
      <c r="BK125" s="609" t="str">
        <f t="shared" si="1024"/>
        <v/>
      </c>
      <c r="BL125" s="609" t="str">
        <f t="shared" si="1025"/>
        <v/>
      </c>
      <c r="BM125" s="609" t="str">
        <f t="shared" si="1026"/>
        <v/>
      </c>
      <c r="BN125" s="609" t="str">
        <f t="shared" si="1027"/>
        <v/>
      </c>
      <c r="BO125" s="609" t="str">
        <f t="shared" si="1028"/>
        <v/>
      </c>
      <c r="BP125" s="609" t="str">
        <f t="shared" si="1029"/>
        <v/>
      </c>
      <c r="BQ125" s="609" t="str">
        <f t="shared" si="1030"/>
        <v/>
      </c>
      <c r="BR125" s="609">
        <f t="shared" si="1031"/>
        <v>0</v>
      </c>
      <c r="BS125" s="609" t="str">
        <f t="shared" si="1032"/>
        <v/>
      </c>
      <c r="BT125" s="609" t="str">
        <f t="shared" si="1033"/>
        <v/>
      </c>
      <c r="BU125" s="609" t="str">
        <f t="shared" si="1034"/>
        <v/>
      </c>
      <c r="BV125" s="21" t="str">
        <f>BV121&amp;"=3"</f>
        <v>DQ1-5=3</v>
      </c>
      <c r="BW125" s="18" t="str">
        <f>IF(R121=R125,"●","×")</f>
        <v>×</v>
      </c>
      <c r="BX125" s="7" t="s">
        <v>15</v>
      </c>
      <c r="BY125" s="233" t="s">
        <v>345</v>
      </c>
      <c r="BZ125" s="19" t="str">
        <f>IF(INDEX($BV$5:$BW$354,MATCH(BY125,$BV$5:$BV$354,0),2)="●","●","×")</f>
        <v>×</v>
      </c>
      <c r="CA125" s="233" t="s">
        <v>349</v>
      </c>
      <c r="CB125" s="19" t="str">
        <f>IF(INDEX($BV$5:$BW$354,MATCH(CA125,$BV$5:$BV$354,0),2)="●","●","×")</f>
        <v>×</v>
      </c>
      <c r="CC125" s="227" t="s">
        <v>14</v>
      </c>
      <c r="CD125" s="234" t="str">
        <f>IF(INDEX($BV$5:$BW$354,MATCH(CC125,$BV$5:$BV$354,0),2)="●","●","×")</f>
        <v>●</v>
      </c>
      <c r="CE125" s="2" t="s">
        <v>15</v>
      </c>
      <c r="CF125" s="232" t="str">
        <f>IF(AND(BW125="●",BZ125="●",CB125="●",CD125="●"),"●","×")</f>
        <v>×</v>
      </c>
      <c r="CG125" s="21" t="str">
        <f t="shared" si="980"/>
        <v>×</v>
      </c>
      <c r="CH125" s="2"/>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252"/>
      <c r="EI125" s="270" t="s">
        <v>14</v>
      </c>
      <c r="EJ125" s="255"/>
      <c r="EK125" s="3"/>
      <c r="EL125" s="256"/>
    </row>
    <row r="126" spans="12:142" ht="20.25" hidden="1" thickBot="1">
      <c r="O126" s="343" t="str">
        <f>IF(R121=0,N121&amp;" "&amp;$O$4,"")</f>
        <v>DQ1-5 を回答ください</v>
      </c>
      <c r="P126" s="336" t="str">
        <f>IF(P121=$CH$2,"●","×")</f>
        <v>×</v>
      </c>
      <c r="Q126" s="375"/>
      <c r="R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19"/>
      <c r="BY126" s="235"/>
      <c r="BZ126" s="228"/>
      <c r="CA126" s="235"/>
      <c r="CB126" s="228"/>
      <c r="CC126" s="225"/>
      <c r="CD126" s="236"/>
      <c r="CF126" s="12"/>
      <c r="CG126" s="12"/>
      <c r="CH126" s="2"/>
      <c r="EI126" s="272"/>
      <c r="EJ126" s="2"/>
      <c r="EK126" s="2"/>
      <c r="EL126" s="280"/>
    </row>
    <row r="127" spans="12:142" ht="20.25" hidden="1" thickBot="1">
      <c r="L127" t="str">
        <f>IF(S127=1,"▶","")</f>
        <v/>
      </c>
      <c r="N127" t="str">
        <f>Q127</f>
        <v>DQ1-6</v>
      </c>
      <c r="O127" t="s">
        <v>24</v>
      </c>
      <c r="P127" s="2" t="str">
        <f>CH128</f>
        <v>該当なし</v>
      </c>
      <c r="Q127" s="375" t="s">
        <v>329</v>
      </c>
      <c r="R127" s="613">
        <f>IF(N128=Q128,R128,IF(N128=Q129,R129,IF(N128=Q130,R130,IF(N128=Q131,R131,IF(N128=Q132,R132,"-")))))</f>
        <v>0</v>
      </c>
      <c r="S127" s="691">
        <f>IF(R127=0,0,1)</f>
        <v>0</v>
      </c>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21" t="str">
        <f>Q127</f>
        <v>DQ1-6</v>
      </c>
      <c r="BW127" s="20" t="str">
        <f>IF(CG128="●","表示",IF(AND($Q$3="非表示",CG128="×"),"非表示",IF($Q$3="表示","表示")))</f>
        <v>非表示</v>
      </c>
      <c r="BY127" s="237"/>
      <c r="BZ127" s="228"/>
      <c r="CA127" s="237"/>
      <c r="CB127" s="228"/>
      <c r="CC127" s="225"/>
      <c r="CD127" s="238"/>
      <c r="CF127" s="12"/>
      <c r="CG127" s="12"/>
      <c r="CH127" s="2"/>
      <c r="CK127" s="281"/>
      <c r="CL127" s="281"/>
      <c r="CM127" s="281"/>
      <c r="CN127" s="281"/>
      <c r="CO127" s="281"/>
      <c r="CP127" s="281"/>
      <c r="CQ127" s="281"/>
      <c r="CR127" s="281"/>
      <c r="CS127" s="281"/>
      <c r="CT127" s="281"/>
      <c r="CU127" s="281"/>
      <c r="CV127" s="281"/>
      <c r="CW127" s="281"/>
      <c r="CX127" s="281"/>
      <c r="CY127" s="281"/>
      <c r="CZ127" s="281"/>
      <c r="DA127" s="281"/>
      <c r="DB127" s="281"/>
      <c r="DC127" s="281"/>
      <c r="DD127" s="281"/>
      <c r="DE127" s="281"/>
      <c r="DF127" s="281"/>
      <c r="DG127" s="281"/>
      <c r="DH127" s="281"/>
      <c r="DI127" s="281"/>
      <c r="DJ127" s="281"/>
      <c r="DK127" s="281"/>
      <c r="DL127" s="281"/>
      <c r="DM127" s="281"/>
      <c r="DN127" s="281"/>
      <c r="DO127" s="281"/>
      <c r="DP127" s="281"/>
      <c r="DQ127" s="281"/>
      <c r="DR127" s="281"/>
      <c r="DS127" s="281"/>
      <c r="DT127" s="281"/>
      <c r="DU127" s="281"/>
      <c r="DV127" s="281"/>
      <c r="DW127" s="281"/>
      <c r="DX127" s="281"/>
      <c r="DY127" s="281"/>
      <c r="DZ127" s="281"/>
      <c r="EA127" s="281"/>
      <c r="EB127" s="281"/>
      <c r="EC127" s="281"/>
      <c r="ED127" s="281"/>
      <c r="EE127" s="281"/>
      <c r="EF127" s="281"/>
      <c r="EG127" s="281"/>
      <c r="EH127" s="281"/>
      <c r="EI127" s="283"/>
      <c r="EJ127" s="281"/>
      <c r="EK127" s="281"/>
      <c r="EL127" s="285"/>
    </row>
    <row r="128" spans="12:142" ht="19.5" hidden="1">
      <c r="N128" s="8" t="str">
        <f>'【① 基本事項】'!J117</f>
        <v>▷　該当選択</v>
      </c>
      <c r="Q128" s="536" t="s">
        <v>601</v>
      </c>
      <c r="R128" s="2">
        <v>0</v>
      </c>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21" t="str">
        <f>BV127&amp;"=0"</f>
        <v>DQ1-6=0</v>
      </c>
      <c r="BW128" s="18" t="str">
        <f>IF(R127=R128,"●","×")</f>
        <v>●</v>
      </c>
      <c r="BY128" s="233" t="s">
        <v>345</v>
      </c>
      <c r="BZ128" s="19" t="str">
        <f>IF(INDEX($BV$5:$BW$354,MATCH(BY128,$BV$5:$BV$354,0),2)="●","●","×")</f>
        <v>×</v>
      </c>
      <c r="CA128" s="233" t="s">
        <v>349</v>
      </c>
      <c r="CB128" s="19" t="str">
        <f>IF(INDEX($BV$5:$BW$354,MATCH(CA128,$BV$5:$BV$354,0),2)="●","●","×")</f>
        <v>×</v>
      </c>
      <c r="CC128" s="227" t="s">
        <v>14</v>
      </c>
      <c r="CD128" s="234" t="str">
        <f>IF(INDEX($BV$5:$BW$354,MATCH(CC128,$BV$5:$BV$354,0),2)="●","●","×")</f>
        <v>●</v>
      </c>
      <c r="CE128" s="2" t="s">
        <v>15</v>
      </c>
      <c r="CF128" s="231" t="str">
        <f>IF(AND(BW128="●",BZ128="●",CB128="●",CD128="●"),"●","×")</f>
        <v>×</v>
      </c>
      <c r="CG128" s="21" t="str">
        <f t="shared" ref="CG128:CG132" si="1035">IF(AND(BZ128="●",CB128="●",CD128="●"),"●","×")</f>
        <v>×</v>
      </c>
      <c r="CH128" s="2" t="str">
        <f>IF(CF128="●",$CH$2,IF(COUNTIF(CF129:CF132,"●")&gt;0,$CH$3,$CH$4))</f>
        <v>該当なし</v>
      </c>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251"/>
      <c r="EI128" s="271"/>
      <c r="EJ128" s="253"/>
      <c r="EK128" s="4"/>
      <c r="EL128" s="254"/>
    </row>
    <row r="129" spans="12:142" ht="19.5" hidden="1">
      <c r="N129" s="9" t="str">
        <f>Q129</f>
        <v>▶　A</v>
      </c>
      <c r="O129" t="s">
        <v>644</v>
      </c>
      <c r="Q129" s="375" t="s">
        <v>0</v>
      </c>
      <c r="R129" s="2">
        <v>1</v>
      </c>
      <c r="T129" s="609" t="str">
        <f t="shared" ref="T129:T132" si="1036">IF(CK129="","",IF(CK129=$CF129,1,0))</f>
        <v/>
      </c>
      <c r="U129" s="609" t="str">
        <f t="shared" ref="U129:U132" si="1037">IF(CL129="","",IF(CL129=$CF129,1,0))</f>
        <v/>
      </c>
      <c r="V129" s="609">
        <f t="shared" ref="V129:V132" si="1038">IF(CM129="","",IF(CM129=$CF129,1,0))</f>
        <v>0</v>
      </c>
      <c r="W129" s="609" t="str">
        <f t="shared" ref="W129:W132" si="1039">IF(CN129="","",IF(CN129=$CF129,1,0))</f>
        <v/>
      </c>
      <c r="X129" s="609" t="str">
        <f t="shared" ref="X129:X132" si="1040">IF(CO129="","",IF(CO129=$CF129,1,0))</f>
        <v/>
      </c>
      <c r="Y129" s="609" t="str">
        <f t="shared" ref="Y129:Y132" si="1041">IF(CP129="","",IF(CP129=$CF129,1,0))</f>
        <v/>
      </c>
      <c r="Z129" s="609" t="str">
        <f t="shared" ref="Z129:Z132" si="1042">IF(CQ129="","",IF(CQ129=$CF129,1,0))</f>
        <v/>
      </c>
      <c r="AA129" s="609" t="str">
        <f t="shared" ref="AA129:AA132" si="1043">IF(CR129="","",IF(CR129=$CF129,1,0))</f>
        <v/>
      </c>
      <c r="AB129" s="609" t="str">
        <f t="shared" ref="AB129:AB132" si="1044">IF(CS129="","",IF(CS129=$CF129,1,0))</f>
        <v/>
      </c>
      <c r="AC129" s="609" t="str">
        <f t="shared" ref="AC129:AC132" si="1045">IF(CT129="","",IF(CT129=$CF129,1,0))</f>
        <v/>
      </c>
      <c r="AD129" s="609" t="str">
        <f t="shared" ref="AD129:AD132" si="1046">IF(CU129="","",IF(CU129=$CF129,1,0))</f>
        <v/>
      </c>
      <c r="AE129" s="609" t="str">
        <f t="shared" ref="AE129:AE132" si="1047">IF(CV129="","",IF(CV129=$CF129,1,0))</f>
        <v/>
      </c>
      <c r="AF129" s="609" t="str">
        <f t="shared" ref="AF129:AF132" si="1048">IF(CW129="","",IF(CW129=$CF129,1,0))</f>
        <v/>
      </c>
      <c r="AG129" s="609" t="str">
        <f t="shared" ref="AG129:AG132" si="1049">IF(CX129="","",IF(CX129=$CF129,1,0))</f>
        <v/>
      </c>
      <c r="AH129" s="609" t="str">
        <f t="shared" ref="AH129:AH132" si="1050">IF(CY129="","",IF(CY129=$CF129,1,0))</f>
        <v/>
      </c>
      <c r="AI129" s="609">
        <f t="shared" ref="AI129:AI132" si="1051">IF(CZ129="","",IF(CZ129=$CF129,1,0))</f>
        <v>0</v>
      </c>
      <c r="AJ129" s="609" t="str">
        <f t="shared" ref="AJ129:AJ132" si="1052">IF(DA129="","",IF(DA129=$CF129,1,0))</f>
        <v/>
      </c>
      <c r="AK129" s="609" t="str">
        <f t="shared" ref="AK129:AK132" si="1053">IF(DB129="","",IF(DB129=$CF129,1,0))</f>
        <v/>
      </c>
      <c r="AL129" s="609" t="str">
        <f t="shared" ref="AL129:AL132" si="1054">IF(DC129="","",IF(DC129=$CF129,1,0))</f>
        <v/>
      </c>
      <c r="AM129" s="609" t="str">
        <f t="shared" ref="AM129:AM132" si="1055">IF(DD129="","",IF(DD129=$CF129,1,0))</f>
        <v/>
      </c>
      <c r="AN129" s="609" t="str">
        <f t="shared" ref="AN129:AN132" si="1056">IF(DE129="","",IF(DE129=$CF129,1,0))</f>
        <v/>
      </c>
      <c r="AO129" s="609" t="str">
        <f t="shared" ref="AO129:AO132" si="1057">IF(DF129="","",IF(DF129=$CF129,1,0))</f>
        <v/>
      </c>
      <c r="AP129" s="609" t="str">
        <f t="shared" ref="AP129:AP132" si="1058">IF(DG129="","",IF(DG129=$CF129,1,0))</f>
        <v/>
      </c>
      <c r="AQ129" s="609" t="str">
        <f t="shared" ref="AQ129:AQ132" si="1059">IF(DH129="","",IF(DH129=$CF129,1,0))</f>
        <v/>
      </c>
      <c r="AR129" s="609" t="str">
        <f t="shared" ref="AR129:AR132" si="1060">IF(DI129="","",IF(DI129=$CF129,1,0))</f>
        <v/>
      </c>
      <c r="AS129" s="609" t="str">
        <f t="shared" ref="AS129:AS132" si="1061">IF(DJ129="","",IF(DJ129=$CF129,1,0))</f>
        <v/>
      </c>
      <c r="AT129" s="609" t="str">
        <f t="shared" ref="AT129:AT132" si="1062">IF(DK129="","",IF(DK129=$CF129,1,0))</f>
        <v/>
      </c>
      <c r="AU129" s="609" t="str">
        <f t="shared" ref="AU129:AU132" si="1063">IF(DL129="","",IF(DL129=$CF129,1,0))</f>
        <v/>
      </c>
      <c r="AV129" s="609" t="str">
        <f t="shared" ref="AV129:AV132" si="1064">IF(DM129="","",IF(DM129=$CF129,1,0))</f>
        <v/>
      </c>
      <c r="AW129" s="609" t="str">
        <f t="shared" ref="AW129:AW132" si="1065">IF(DN129="","",IF(DN129=$CF129,1,0))</f>
        <v/>
      </c>
      <c r="AX129" s="609" t="str">
        <f t="shared" ref="AX129:AX132" si="1066">IF(DO129="","",IF(DO129=$CF129,1,0))</f>
        <v/>
      </c>
      <c r="AY129" s="609" t="str">
        <f t="shared" ref="AY129:AY132" si="1067">IF(DP129="","",IF(DP129=$CF129,1,0))</f>
        <v/>
      </c>
      <c r="AZ129" s="609" t="str">
        <f t="shared" ref="AZ129:AZ132" si="1068">IF(DQ129="","",IF(DQ129=$CF129,1,0))</f>
        <v/>
      </c>
      <c r="BA129" s="609" t="str">
        <f t="shared" ref="BA129:BA132" si="1069">IF(DR129="","",IF(DR129=$CF129,1,0))</f>
        <v/>
      </c>
      <c r="BB129" s="609" t="str">
        <f t="shared" ref="BB129:BB132" si="1070">IF(DS129="","",IF(DS129=$CF129,1,0))</f>
        <v/>
      </c>
      <c r="BC129" s="609" t="str">
        <f t="shared" ref="BC129:BC132" si="1071">IF(DT129="","",IF(DT129=$CF129,1,0))</f>
        <v/>
      </c>
      <c r="BD129" s="609" t="str">
        <f t="shared" ref="BD129:BD132" si="1072">IF(DU129="","",IF(DU129=$CF129,1,0))</f>
        <v/>
      </c>
      <c r="BE129" s="609" t="str">
        <f t="shared" ref="BE129:BE132" si="1073">IF(DV129="","",IF(DV129=$CF129,1,0))</f>
        <v/>
      </c>
      <c r="BF129" s="609" t="str">
        <f t="shared" ref="BF129:BF132" si="1074">IF(DW129="","",IF(DW129=$CF129,1,0))</f>
        <v/>
      </c>
      <c r="BG129" s="609" t="str">
        <f t="shared" ref="BG129:BG132" si="1075">IF(DX129="","",IF(DX129=$CF129,1,0))</f>
        <v/>
      </c>
      <c r="BH129" s="609" t="str">
        <f t="shared" ref="BH129:BH132" si="1076">IF(DY129="","",IF(DY129=$CF129,1,0))</f>
        <v/>
      </c>
      <c r="BI129" s="609" t="str">
        <f t="shared" ref="BI129:BI132" si="1077">IF(DZ129="","",IF(DZ129=$CF129,1,0))</f>
        <v/>
      </c>
      <c r="BJ129" s="609" t="str">
        <f t="shared" ref="BJ129:BJ132" si="1078">IF(EA129="","",IF(EA129=$CF129,1,0))</f>
        <v/>
      </c>
      <c r="BK129" s="609" t="str">
        <f t="shared" ref="BK129:BK132" si="1079">IF(EB129="","",IF(EB129=$CF129,1,0))</f>
        <v/>
      </c>
      <c r="BL129" s="609" t="str">
        <f t="shared" ref="BL129:BL132" si="1080">IF(EC129="","",IF(EC129=$CF129,1,0))</f>
        <v/>
      </c>
      <c r="BM129" s="609" t="str">
        <f t="shared" ref="BM129:BM132" si="1081">IF(ED129="","",IF(ED129=$CF129,1,0))</f>
        <v/>
      </c>
      <c r="BN129" s="609" t="str">
        <f t="shared" ref="BN129:BN132" si="1082">IF(EE129="","",IF(EE129=$CF129,1,0))</f>
        <v/>
      </c>
      <c r="BO129" s="609" t="str">
        <f t="shared" ref="BO129:BO132" si="1083">IF(EF129="","",IF(EF129=$CF129,1,0))</f>
        <v/>
      </c>
      <c r="BP129" s="609" t="str">
        <f t="shared" ref="BP129:BP132" si="1084">IF(EG129="","",IF(EG129=$CF129,1,0))</f>
        <v/>
      </c>
      <c r="BQ129" s="609" t="str">
        <f t="shared" ref="BQ129:BQ132" si="1085">IF(EH129="","",IF(EH129=$CF129,1,0))</f>
        <v/>
      </c>
      <c r="BR129" s="609">
        <f t="shared" ref="BR129:BR132" si="1086">IF(EI129="","",IF(EI129=$CF129,1,0))</f>
        <v>0</v>
      </c>
      <c r="BS129" s="609" t="str">
        <f t="shared" ref="BS129:BS132" si="1087">IF(EJ129="","",IF(EJ129=$CF129,1,0))</f>
        <v/>
      </c>
      <c r="BT129" s="609" t="str">
        <f t="shared" ref="BT129:BT132" si="1088">IF(EK129="","",IF(EK129=$CF129,1,0))</f>
        <v/>
      </c>
      <c r="BU129" s="609" t="str">
        <f t="shared" ref="BU129:BU132" si="1089">IF(EL129="","",IF(EL129=$CF129,1,0))</f>
        <v/>
      </c>
      <c r="BV129" s="21" t="str">
        <f>BV127&amp;"=1"</f>
        <v>DQ1-6=1</v>
      </c>
      <c r="BW129" s="18" t="str">
        <f>IF(R127=R129,"●","×")</f>
        <v>×</v>
      </c>
      <c r="BX129" s="7" t="s">
        <v>15</v>
      </c>
      <c r="BY129" s="233" t="s">
        <v>345</v>
      </c>
      <c r="BZ129" s="19" t="str">
        <f>IF(INDEX($BV$5:$BW$354,MATCH(BY129,$BV$5:$BV$354,0),2)="●","●","×")</f>
        <v>×</v>
      </c>
      <c r="CA129" s="233" t="s">
        <v>349</v>
      </c>
      <c r="CB129" s="19" t="str">
        <f>IF(INDEX($BV$5:$BW$354,MATCH(CA129,$BV$5:$BV$354,0),2)="●","●","×")</f>
        <v>×</v>
      </c>
      <c r="CC129" s="227" t="s">
        <v>14</v>
      </c>
      <c r="CD129" s="234" t="str">
        <f>IF(INDEX($BV$5:$BW$354,MATCH(CC129,$BV$5:$BV$354,0),2)="●","●","×")</f>
        <v>●</v>
      </c>
      <c r="CE129" s="2" t="s">
        <v>15</v>
      </c>
      <c r="CF129" s="232" t="str">
        <f>IF(AND(BW129="●",BZ129="●",CB129="●",CD129="●"),"●","×")</f>
        <v>×</v>
      </c>
      <c r="CG129" s="21" t="str">
        <f t="shared" si="1035"/>
        <v>×</v>
      </c>
      <c r="CH129" s="2"/>
      <c r="CK129" s="3"/>
      <c r="CL129" s="3"/>
      <c r="CM129" s="3" t="s">
        <v>13</v>
      </c>
      <c r="CN129" s="3"/>
      <c r="CO129" s="3"/>
      <c r="CP129" s="3"/>
      <c r="CQ129" s="3"/>
      <c r="CR129" s="3"/>
      <c r="CS129" s="3"/>
      <c r="CT129" s="3"/>
      <c r="CU129" s="3"/>
      <c r="CV129" s="3"/>
      <c r="CW129" s="3"/>
      <c r="CX129" s="3"/>
      <c r="CY129" s="3"/>
      <c r="CZ129" s="3" t="s">
        <v>13</v>
      </c>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252"/>
      <c r="EI129" s="270" t="s">
        <v>14</v>
      </c>
      <c r="EJ129" s="255"/>
      <c r="EK129" s="3"/>
      <c r="EL129" s="256"/>
    </row>
    <row r="130" spans="12:142" ht="19.5" hidden="1">
      <c r="N130" s="9" t="str">
        <f>Q130</f>
        <v>▶　B</v>
      </c>
      <c r="O130" t="s">
        <v>410</v>
      </c>
      <c r="Q130" s="375" t="s">
        <v>1</v>
      </c>
      <c r="R130" s="2">
        <v>2</v>
      </c>
      <c r="T130" s="609" t="str">
        <f t="shared" si="1036"/>
        <v/>
      </c>
      <c r="U130" s="609" t="str">
        <f t="shared" si="1037"/>
        <v/>
      </c>
      <c r="V130" s="609">
        <f t="shared" si="1038"/>
        <v>0</v>
      </c>
      <c r="W130" s="609" t="str">
        <f t="shared" si="1039"/>
        <v/>
      </c>
      <c r="X130" s="609" t="str">
        <f t="shared" si="1040"/>
        <v/>
      </c>
      <c r="Y130" s="609" t="str">
        <f t="shared" si="1041"/>
        <v/>
      </c>
      <c r="Z130" s="609" t="str">
        <f t="shared" si="1042"/>
        <v/>
      </c>
      <c r="AA130" s="609" t="str">
        <f t="shared" si="1043"/>
        <v/>
      </c>
      <c r="AB130" s="609" t="str">
        <f t="shared" si="1044"/>
        <v/>
      </c>
      <c r="AC130" s="609" t="str">
        <f t="shared" si="1045"/>
        <v/>
      </c>
      <c r="AD130" s="609" t="str">
        <f t="shared" si="1046"/>
        <v/>
      </c>
      <c r="AE130" s="609" t="str">
        <f t="shared" si="1047"/>
        <v/>
      </c>
      <c r="AF130" s="609" t="str">
        <f t="shared" si="1048"/>
        <v/>
      </c>
      <c r="AG130" s="609" t="str">
        <f t="shared" si="1049"/>
        <v/>
      </c>
      <c r="AH130" s="609" t="str">
        <f t="shared" si="1050"/>
        <v/>
      </c>
      <c r="AI130" s="609" t="str">
        <f t="shared" si="1051"/>
        <v/>
      </c>
      <c r="AJ130" s="609" t="str">
        <f t="shared" si="1052"/>
        <v/>
      </c>
      <c r="AK130" s="609" t="str">
        <f t="shared" si="1053"/>
        <v/>
      </c>
      <c r="AL130" s="609" t="str">
        <f t="shared" si="1054"/>
        <v/>
      </c>
      <c r="AM130" s="609" t="str">
        <f t="shared" si="1055"/>
        <v/>
      </c>
      <c r="AN130" s="609" t="str">
        <f t="shared" si="1056"/>
        <v/>
      </c>
      <c r="AO130" s="609" t="str">
        <f t="shared" si="1057"/>
        <v/>
      </c>
      <c r="AP130" s="609" t="str">
        <f t="shared" si="1058"/>
        <v/>
      </c>
      <c r="AQ130" s="609" t="str">
        <f t="shared" si="1059"/>
        <v/>
      </c>
      <c r="AR130" s="609" t="str">
        <f t="shared" si="1060"/>
        <v/>
      </c>
      <c r="AS130" s="609" t="str">
        <f t="shared" si="1061"/>
        <v/>
      </c>
      <c r="AT130" s="609" t="str">
        <f t="shared" si="1062"/>
        <v/>
      </c>
      <c r="AU130" s="609" t="str">
        <f t="shared" si="1063"/>
        <v/>
      </c>
      <c r="AV130" s="609" t="str">
        <f t="shared" si="1064"/>
        <v/>
      </c>
      <c r="AW130" s="609" t="str">
        <f t="shared" si="1065"/>
        <v/>
      </c>
      <c r="AX130" s="609" t="str">
        <f t="shared" si="1066"/>
        <v/>
      </c>
      <c r="AY130" s="609" t="str">
        <f t="shared" si="1067"/>
        <v/>
      </c>
      <c r="AZ130" s="609" t="str">
        <f t="shared" si="1068"/>
        <v/>
      </c>
      <c r="BA130" s="609" t="str">
        <f t="shared" si="1069"/>
        <v/>
      </c>
      <c r="BB130" s="609" t="str">
        <f t="shared" si="1070"/>
        <v/>
      </c>
      <c r="BC130" s="609" t="str">
        <f t="shared" si="1071"/>
        <v/>
      </c>
      <c r="BD130" s="609" t="str">
        <f t="shared" si="1072"/>
        <v/>
      </c>
      <c r="BE130" s="609" t="str">
        <f t="shared" si="1073"/>
        <v/>
      </c>
      <c r="BF130" s="609" t="str">
        <f t="shared" si="1074"/>
        <v/>
      </c>
      <c r="BG130" s="609" t="str">
        <f t="shared" si="1075"/>
        <v/>
      </c>
      <c r="BH130" s="609" t="str">
        <f t="shared" si="1076"/>
        <v/>
      </c>
      <c r="BI130" s="609" t="str">
        <f t="shared" si="1077"/>
        <v/>
      </c>
      <c r="BJ130" s="609" t="str">
        <f t="shared" si="1078"/>
        <v/>
      </c>
      <c r="BK130" s="609" t="str">
        <f t="shared" si="1079"/>
        <v/>
      </c>
      <c r="BL130" s="609" t="str">
        <f t="shared" si="1080"/>
        <v/>
      </c>
      <c r="BM130" s="609" t="str">
        <f t="shared" si="1081"/>
        <v/>
      </c>
      <c r="BN130" s="609" t="str">
        <f t="shared" si="1082"/>
        <v/>
      </c>
      <c r="BO130" s="609" t="str">
        <f t="shared" si="1083"/>
        <v/>
      </c>
      <c r="BP130" s="609" t="str">
        <f t="shared" si="1084"/>
        <v/>
      </c>
      <c r="BQ130" s="609" t="str">
        <f t="shared" si="1085"/>
        <v/>
      </c>
      <c r="BR130" s="609">
        <f t="shared" si="1086"/>
        <v>0</v>
      </c>
      <c r="BS130" s="609" t="str">
        <f t="shared" si="1087"/>
        <v/>
      </c>
      <c r="BT130" s="609" t="str">
        <f t="shared" si="1088"/>
        <v/>
      </c>
      <c r="BU130" s="609" t="str">
        <f t="shared" si="1089"/>
        <v/>
      </c>
      <c r="BV130" s="21" t="str">
        <f>BV127&amp;"=2"</f>
        <v>DQ1-6=2</v>
      </c>
      <c r="BW130" s="18" t="str">
        <f>IF(R127=R130,"●","×")</f>
        <v>×</v>
      </c>
      <c r="BX130" s="7" t="s">
        <v>15</v>
      </c>
      <c r="BY130" s="233" t="s">
        <v>345</v>
      </c>
      <c r="BZ130" s="19" t="str">
        <f>IF(INDEX($BV$5:$BW$354,MATCH(BY130,$BV$5:$BV$354,0),2)="●","●","×")</f>
        <v>×</v>
      </c>
      <c r="CA130" s="233" t="s">
        <v>349</v>
      </c>
      <c r="CB130" s="19" t="str">
        <f>IF(INDEX($BV$5:$BW$354,MATCH(CA130,$BV$5:$BV$354,0),2)="●","●","×")</f>
        <v>×</v>
      </c>
      <c r="CC130" s="227" t="s">
        <v>14</v>
      </c>
      <c r="CD130" s="234" t="str">
        <f>IF(INDEX($BV$5:$BW$354,MATCH(CC130,$BV$5:$BV$354,0),2)="●","●","×")</f>
        <v>●</v>
      </c>
      <c r="CE130" s="2" t="s">
        <v>15</v>
      </c>
      <c r="CF130" s="232" t="str">
        <f>IF(AND(BW130="●",BZ130="●",CB130="●",CD130="●"),"●","×")</f>
        <v>×</v>
      </c>
      <c r="CG130" s="21" t="str">
        <f t="shared" si="1035"/>
        <v>×</v>
      </c>
      <c r="CH130" s="2"/>
      <c r="CK130" s="3"/>
      <c r="CL130" s="3"/>
      <c r="CM130" s="3" t="s">
        <v>13</v>
      </c>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252"/>
      <c r="EI130" s="270" t="s">
        <v>14</v>
      </c>
      <c r="EJ130" s="255"/>
      <c r="EK130" s="3"/>
      <c r="EL130" s="256"/>
    </row>
    <row r="131" spans="12:142" ht="19.5" hidden="1">
      <c r="N131" s="9" t="str">
        <f>Q131</f>
        <v>▶　C</v>
      </c>
      <c r="O131" t="s">
        <v>411</v>
      </c>
      <c r="Q131" s="375" t="s">
        <v>2</v>
      </c>
      <c r="R131" s="2">
        <v>3</v>
      </c>
      <c r="T131" s="609" t="str">
        <f t="shared" si="1036"/>
        <v/>
      </c>
      <c r="U131" s="609" t="str">
        <f t="shared" si="1037"/>
        <v/>
      </c>
      <c r="V131" s="609" t="str">
        <f t="shared" si="1038"/>
        <v/>
      </c>
      <c r="W131" s="609" t="str">
        <f t="shared" si="1039"/>
        <v/>
      </c>
      <c r="X131" s="609" t="str">
        <f t="shared" si="1040"/>
        <v/>
      </c>
      <c r="Y131" s="609" t="str">
        <f t="shared" si="1041"/>
        <v/>
      </c>
      <c r="Z131" s="609" t="str">
        <f t="shared" si="1042"/>
        <v/>
      </c>
      <c r="AA131" s="609" t="str">
        <f t="shared" si="1043"/>
        <v/>
      </c>
      <c r="AB131" s="609" t="str">
        <f t="shared" si="1044"/>
        <v/>
      </c>
      <c r="AC131" s="609" t="str">
        <f t="shared" si="1045"/>
        <v/>
      </c>
      <c r="AD131" s="609" t="str">
        <f t="shared" si="1046"/>
        <v/>
      </c>
      <c r="AE131" s="609" t="str">
        <f t="shared" si="1047"/>
        <v/>
      </c>
      <c r="AF131" s="609" t="str">
        <f t="shared" si="1048"/>
        <v/>
      </c>
      <c r="AG131" s="609" t="str">
        <f t="shared" si="1049"/>
        <v/>
      </c>
      <c r="AH131" s="609" t="str">
        <f t="shared" si="1050"/>
        <v/>
      </c>
      <c r="AI131" s="609" t="str">
        <f t="shared" si="1051"/>
        <v/>
      </c>
      <c r="AJ131" s="609">
        <f t="shared" si="1052"/>
        <v>0</v>
      </c>
      <c r="AK131" s="609" t="str">
        <f t="shared" si="1053"/>
        <v/>
      </c>
      <c r="AL131" s="609" t="str">
        <f t="shared" si="1054"/>
        <v/>
      </c>
      <c r="AM131" s="609" t="str">
        <f t="shared" si="1055"/>
        <v/>
      </c>
      <c r="AN131" s="609" t="str">
        <f t="shared" si="1056"/>
        <v/>
      </c>
      <c r="AO131" s="609" t="str">
        <f t="shared" si="1057"/>
        <v/>
      </c>
      <c r="AP131" s="609" t="str">
        <f t="shared" si="1058"/>
        <v/>
      </c>
      <c r="AQ131" s="609" t="str">
        <f t="shared" si="1059"/>
        <v/>
      </c>
      <c r="AR131" s="609" t="str">
        <f t="shared" si="1060"/>
        <v/>
      </c>
      <c r="AS131" s="609" t="str">
        <f t="shared" si="1061"/>
        <v/>
      </c>
      <c r="AT131" s="609" t="str">
        <f t="shared" si="1062"/>
        <v/>
      </c>
      <c r="AU131" s="609" t="str">
        <f t="shared" si="1063"/>
        <v/>
      </c>
      <c r="AV131" s="609" t="str">
        <f t="shared" si="1064"/>
        <v/>
      </c>
      <c r="AW131" s="609" t="str">
        <f t="shared" si="1065"/>
        <v/>
      </c>
      <c r="AX131" s="609" t="str">
        <f t="shared" si="1066"/>
        <v/>
      </c>
      <c r="AY131" s="609" t="str">
        <f t="shared" si="1067"/>
        <v/>
      </c>
      <c r="AZ131" s="609" t="str">
        <f t="shared" si="1068"/>
        <v/>
      </c>
      <c r="BA131" s="609" t="str">
        <f t="shared" si="1069"/>
        <v/>
      </c>
      <c r="BB131" s="609" t="str">
        <f t="shared" si="1070"/>
        <v/>
      </c>
      <c r="BC131" s="609" t="str">
        <f t="shared" si="1071"/>
        <v/>
      </c>
      <c r="BD131" s="609" t="str">
        <f t="shared" si="1072"/>
        <v/>
      </c>
      <c r="BE131" s="609" t="str">
        <f t="shared" si="1073"/>
        <v/>
      </c>
      <c r="BF131" s="609" t="str">
        <f t="shared" si="1074"/>
        <v/>
      </c>
      <c r="BG131" s="609" t="str">
        <f t="shared" si="1075"/>
        <v/>
      </c>
      <c r="BH131" s="609" t="str">
        <f t="shared" si="1076"/>
        <v/>
      </c>
      <c r="BI131" s="609" t="str">
        <f t="shared" si="1077"/>
        <v/>
      </c>
      <c r="BJ131" s="609" t="str">
        <f t="shared" si="1078"/>
        <v/>
      </c>
      <c r="BK131" s="609" t="str">
        <f t="shared" si="1079"/>
        <v/>
      </c>
      <c r="BL131" s="609" t="str">
        <f t="shared" si="1080"/>
        <v/>
      </c>
      <c r="BM131" s="609" t="str">
        <f t="shared" si="1081"/>
        <v/>
      </c>
      <c r="BN131" s="609" t="str">
        <f t="shared" si="1082"/>
        <v/>
      </c>
      <c r="BO131" s="609" t="str">
        <f t="shared" si="1083"/>
        <v/>
      </c>
      <c r="BP131" s="609" t="str">
        <f t="shared" si="1084"/>
        <v/>
      </c>
      <c r="BQ131" s="609" t="str">
        <f t="shared" si="1085"/>
        <v/>
      </c>
      <c r="BR131" s="609">
        <f t="shared" si="1086"/>
        <v>0</v>
      </c>
      <c r="BS131" s="609" t="str">
        <f t="shared" si="1087"/>
        <v/>
      </c>
      <c r="BT131" s="609" t="str">
        <f t="shared" si="1088"/>
        <v/>
      </c>
      <c r="BU131" s="609" t="str">
        <f t="shared" si="1089"/>
        <v/>
      </c>
      <c r="BV131" s="21" t="str">
        <f>BV127&amp;"=3"</f>
        <v>DQ1-6=3</v>
      </c>
      <c r="BW131" s="18" t="str">
        <f>IF(R127=R131,"●","×")</f>
        <v>×</v>
      </c>
      <c r="BX131" s="7" t="s">
        <v>15</v>
      </c>
      <c r="BY131" s="233" t="s">
        <v>345</v>
      </c>
      <c r="BZ131" s="19" t="str">
        <f>IF(INDEX($BV$5:$BW$354,MATCH(BY131,$BV$5:$BV$354,0),2)="●","●","×")</f>
        <v>×</v>
      </c>
      <c r="CA131" s="233" t="s">
        <v>349</v>
      </c>
      <c r="CB131" s="19" t="str">
        <f>IF(INDEX($BV$5:$BW$354,MATCH(CA131,$BV$5:$BV$354,0),2)="●","●","×")</f>
        <v>×</v>
      </c>
      <c r="CC131" s="227" t="s">
        <v>14</v>
      </c>
      <c r="CD131" s="234" t="str">
        <f>IF(INDEX($BV$5:$BW$354,MATCH(CC131,$BV$5:$BV$354,0),2)="●","●","×")</f>
        <v>●</v>
      </c>
      <c r="CE131" s="2" t="s">
        <v>15</v>
      </c>
      <c r="CF131" s="232" t="str">
        <f>IF(AND(BW131="●",BZ131="●",CB131="●",CD131="●"),"●","×")</f>
        <v>×</v>
      </c>
      <c r="CG131" s="21" t="str">
        <f t="shared" si="1035"/>
        <v>×</v>
      </c>
      <c r="CH131" s="2"/>
      <c r="CK131" s="3"/>
      <c r="CL131" s="3"/>
      <c r="CM131" s="3"/>
      <c r="CN131" s="3"/>
      <c r="CO131" s="3"/>
      <c r="CP131" s="3"/>
      <c r="CQ131" s="3"/>
      <c r="CR131" s="3"/>
      <c r="CS131" s="3"/>
      <c r="CT131" s="3"/>
      <c r="CU131" s="3"/>
      <c r="CV131" s="3"/>
      <c r="CW131" s="3"/>
      <c r="CX131" s="3"/>
      <c r="CY131" s="3"/>
      <c r="CZ131" s="3"/>
      <c r="DA131" s="3" t="s">
        <v>13</v>
      </c>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252"/>
      <c r="EI131" s="270" t="s">
        <v>14</v>
      </c>
      <c r="EJ131" s="255"/>
      <c r="EK131" s="3"/>
      <c r="EL131" s="256"/>
    </row>
    <row r="132" spans="12:142" ht="19.5" hidden="1">
      <c r="N132" s="9" t="str">
        <f>Q132</f>
        <v>▶　D</v>
      </c>
      <c r="O132" t="s">
        <v>412</v>
      </c>
      <c r="Q132" s="375" t="s">
        <v>23</v>
      </c>
      <c r="R132" s="2">
        <v>4</v>
      </c>
      <c r="T132" s="609" t="str">
        <f t="shared" si="1036"/>
        <v/>
      </c>
      <c r="U132" s="609" t="str">
        <f t="shared" si="1037"/>
        <v/>
      </c>
      <c r="V132" s="609" t="str">
        <f t="shared" si="1038"/>
        <v/>
      </c>
      <c r="W132" s="609" t="str">
        <f t="shared" si="1039"/>
        <v/>
      </c>
      <c r="X132" s="609" t="str">
        <f t="shared" si="1040"/>
        <v/>
      </c>
      <c r="Y132" s="609" t="str">
        <f t="shared" si="1041"/>
        <v/>
      </c>
      <c r="Z132" s="609" t="str">
        <f t="shared" si="1042"/>
        <v/>
      </c>
      <c r="AA132" s="609" t="str">
        <f t="shared" si="1043"/>
        <v/>
      </c>
      <c r="AB132" s="609" t="str">
        <f t="shared" si="1044"/>
        <v/>
      </c>
      <c r="AC132" s="609" t="str">
        <f t="shared" si="1045"/>
        <v/>
      </c>
      <c r="AD132" s="609" t="str">
        <f t="shared" si="1046"/>
        <v/>
      </c>
      <c r="AE132" s="609" t="str">
        <f t="shared" si="1047"/>
        <v/>
      </c>
      <c r="AF132" s="609" t="str">
        <f t="shared" si="1048"/>
        <v/>
      </c>
      <c r="AG132" s="609" t="str">
        <f t="shared" si="1049"/>
        <v/>
      </c>
      <c r="AH132" s="609" t="str">
        <f t="shared" si="1050"/>
        <v/>
      </c>
      <c r="AI132" s="609" t="str">
        <f t="shared" si="1051"/>
        <v/>
      </c>
      <c r="AJ132" s="609" t="str">
        <f t="shared" si="1052"/>
        <v/>
      </c>
      <c r="AK132" s="609" t="str">
        <f t="shared" si="1053"/>
        <v/>
      </c>
      <c r="AL132" s="609" t="str">
        <f t="shared" si="1054"/>
        <v/>
      </c>
      <c r="AM132" s="609" t="str">
        <f t="shared" si="1055"/>
        <v/>
      </c>
      <c r="AN132" s="609" t="str">
        <f t="shared" si="1056"/>
        <v/>
      </c>
      <c r="AO132" s="609" t="str">
        <f t="shared" si="1057"/>
        <v/>
      </c>
      <c r="AP132" s="609" t="str">
        <f t="shared" si="1058"/>
        <v/>
      </c>
      <c r="AQ132" s="609" t="str">
        <f t="shared" si="1059"/>
        <v/>
      </c>
      <c r="AR132" s="609" t="str">
        <f t="shared" si="1060"/>
        <v/>
      </c>
      <c r="AS132" s="609" t="str">
        <f t="shared" si="1061"/>
        <v/>
      </c>
      <c r="AT132" s="609" t="str">
        <f t="shared" si="1062"/>
        <v/>
      </c>
      <c r="AU132" s="609" t="str">
        <f t="shared" si="1063"/>
        <v/>
      </c>
      <c r="AV132" s="609" t="str">
        <f t="shared" si="1064"/>
        <v/>
      </c>
      <c r="AW132" s="609" t="str">
        <f t="shared" si="1065"/>
        <v/>
      </c>
      <c r="AX132" s="609" t="str">
        <f t="shared" si="1066"/>
        <v/>
      </c>
      <c r="AY132" s="609" t="str">
        <f t="shared" si="1067"/>
        <v/>
      </c>
      <c r="AZ132" s="609" t="str">
        <f t="shared" si="1068"/>
        <v/>
      </c>
      <c r="BA132" s="609" t="str">
        <f t="shared" si="1069"/>
        <v/>
      </c>
      <c r="BB132" s="609" t="str">
        <f t="shared" si="1070"/>
        <v/>
      </c>
      <c r="BC132" s="609" t="str">
        <f t="shared" si="1071"/>
        <v/>
      </c>
      <c r="BD132" s="609" t="str">
        <f t="shared" si="1072"/>
        <v/>
      </c>
      <c r="BE132" s="609" t="str">
        <f t="shared" si="1073"/>
        <v/>
      </c>
      <c r="BF132" s="609" t="str">
        <f t="shared" si="1074"/>
        <v/>
      </c>
      <c r="BG132" s="609" t="str">
        <f t="shared" si="1075"/>
        <v/>
      </c>
      <c r="BH132" s="609" t="str">
        <f t="shared" si="1076"/>
        <v/>
      </c>
      <c r="BI132" s="609" t="str">
        <f t="shared" si="1077"/>
        <v/>
      </c>
      <c r="BJ132" s="609" t="str">
        <f t="shared" si="1078"/>
        <v/>
      </c>
      <c r="BK132" s="609" t="str">
        <f t="shared" si="1079"/>
        <v/>
      </c>
      <c r="BL132" s="609" t="str">
        <f t="shared" si="1080"/>
        <v/>
      </c>
      <c r="BM132" s="609" t="str">
        <f t="shared" si="1081"/>
        <v/>
      </c>
      <c r="BN132" s="609" t="str">
        <f t="shared" si="1082"/>
        <v/>
      </c>
      <c r="BO132" s="609" t="str">
        <f t="shared" si="1083"/>
        <v/>
      </c>
      <c r="BP132" s="609" t="str">
        <f t="shared" si="1084"/>
        <v/>
      </c>
      <c r="BQ132" s="609" t="str">
        <f t="shared" si="1085"/>
        <v/>
      </c>
      <c r="BR132" s="609">
        <f t="shared" si="1086"/>
        <v>0</v>
      </c>
      <c r="BS132" s="609" t="str">
        <f t="shared" si="1087"/>
        <v/>
      </c>
      <c r="BT132" s="609" t="str">
        <f t="shared" si="1088"/>
        <v/>
      </c>
      <c r="BU132" s="609" t="str">
        <f t="shared" si="1089"/>
        <v/>
      </c>
      <c r="BV132" s="21" t="str">
        <f>BV127&amp;"=4"</f>
        <v>DQ1-6=4</v>
      </c>
      <c r="BW132" s="18" t="str">
        <f>IF(R127=R132,"●","×")</f>
        <v>×</v>
      </c>
      <c r="BX132" s="7" t="s">
        <v>15</v>
      </c>
      <c r="BY132" s="233" t="s">
        <v>345</v>
      </c>
      <c r="BZ132" s="19" t="str">
        <f>IF(INDEX($BV$5:$BW$354,MATCH(BY132,$BV$5:$BV$354,0),2)="●","●","×")</f>
        <v>×</v>
      </c>
      <c r="CA132" s="233" t="s">
        <v>349</v>
      </c>
      <c r="CB132" s="19" t="str">
        <f>IF(INDEX($BV$5:$BW$354,MATCH(CA132,$BV$5:$BV$354,0),2)="●","●","×")</f>
        <v>×</v>
      </c>
      <c r="CC132" s="227" t="s">
        <v>14</v>
      </c>
      <c r="CD132" s="234" t="str">
        <f>IF(INDEX($BV$5:$BW$354,MATCH(CC132,$BV$5:$BV$354,0),2)="●","●","×")</f>
        <v>●</v>
      </c>
      <c r="CE132" s="2" t="s">
        <v>15</v>
      </c>
      <c r="CF132" s="232" t="str">
        <f>IF(AND(BW132="●",BZ132="●",CB132="●",CD132="●"),"●","×")</f>
        <v>×</v>
      </c>
      <c r="CG132" s="21" t="str">
        <f t="shared" si="1035"/>
        <v>×</v>
      </c>
      <c r="CH132" s="2"/>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252"/>
      <c r="EI132" s="270" t="s">
        <v>14</v>
      </c>
      <c r="EJ132" s="255"/>
      <c r="EK132" s="3"/>
      <c r="EL132" s="256"/>
    </row>
    <row r="133" spans="12:142" ht="19.5" hidden="1">
      <c r="O133" s="343" t="str">
        <f>IF(R127=0,N127&amp;" "&amp;$O$4,"")</f>
        <v>DQ1-6 を回答ください</v>
      </c>
      <c r="P133" s="336" t="str">
        <f>IF(P127=$CH$2,"●","×")</f>
        <v>×</v>
      </c>
      <c r="Q133" s="375"/>
      <c r="R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0"/>
      <c r="BX133" s="7"/>
      <c r="BY133" s="239"/>
      <c r="BZ133" s="19"/>
      <c r="CA133" s="239"/>
      <c r="CB133" s="19"/>
      <c r="CC133" s="227"/>
      <c r="CD133" s="240"/>
      <c r="CE133" s="2"/>
      <c r="CF133" s="21"/>
      <c r="CG133" s="21"/>
      <c r="CH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73"/>
      <c r="EJ133" s="2"/>
      <c r="EK133" s="2"/>
      <c r="EL133" s="280"/>
    </row>
    <row r="134" spans="12:142" ht="25.5" hidden="1">
      <c r="L134" s="241" t="s">
        <v>288</v>
      </c>
      <c r="M134" s="242"/>
      <c r="N134" s="243" t="s">
        <v>547</v>
      </c>
      <c r="O134" s="246"/>
      <c r="Q134" s="375"/>
      <c r="R134" s="2"/>
      <c r="BV134" s="2"/>
      <c r="BW134" s="19"/>
      <c r="BY134" s="225"/>
      <c r="BZ134" s="228"/>
      <c r="CA134" s="225"/>
      <c r="CB134" s="228"/>
      <c r="CC134" s="225"/>
      <c r="CD134" s="228"/>
      <c r="CF134" s="12"/>
      <c r="CG134" s="12"/>
      <c r="CH134" s="2"/>
      <c r="EI134" s="272"/>
      <c r="EJ134" s="2"/>
      <c r="EK134" s="2"/>
      <c r="EL134" s="280"/>
    </row>
    <row r="135" spans="12:142" ht="20.25" hidden="1" thickBot="1">
      <c r="O135" s="335" t="str">
        <f>IF(P136=$CH$2,N136&amp;" ","")&amp;IF(P141=$CH$2,N141&amp;" ","")&amp;IF(P146=$CH$2,N146&amp;" ","")&amp;IF(P152=$CH$2,N152&amp;" ","")&amp;IF(P158=$CH$2,N158&amp;" ","")&amp;IF(P163=$CH$2,N163&amp;" ","")&amp;IF(P169=$CH$2,N169&amp;" ","")&amp;IF(P175=$CH$2,N175&amp;" ","")&amp;" "&amp;$O$4</f>
        <v>EQ0  を回答ください</v>
      </c>
      <c r="P135" s="336" t="str">
        <f>IF(R135=$CH$2,"●","×")</f>
        <v>●</v>
      </c>
      <c r="Q135" s="375"/>
      <c r="R135" s="332" t="str">
        <f>IF(COUNTIF(P136:P181,$CH$2)&gt;0,$CH$2,"")</f>
        <v>回答待ち</v>
      </c>
      <c r="BV135" s="2"/>
      <c r="BW135" s="19"/>
      <c r="BY135" s="235"/>
      <c r="BZ135" s="228"/>
      <c r="CA135" s="235"/>
      <c r="CB135" s="228"/>
      <c r="CC135" s="225"/>
      <c r="CD135" s="236"/>
      <c r="CF135" s="12"/>
      <c r="CG135" s="12"/>
      <c r="CH135" s="2"/>
      <c r="EI135" s="272"/>
      <c r="EJ135" s="2"/>
      <c r="EK135" s="2"/>
      <c r="EL135" s="280"/>
    </row>
    <row r="136" spans="12:142" ht="20.25" hidden="1" thickBot="1">
      <c r="L136" t="str">
        <f>IF(S136=1,"▶","")</f>
        <v/>
      </c>
      <c r="N136" s="12" t="str">
        <f>$Q136</f>
        <v>EQ0</v>
      </c>
      <c r="O136" s="14" t="s">
        <v>548</v>
      </c>
      <c r="P136" s="2" t="str">
        <f>CH137</f>
        <v>回答待ち</v>
      </c>
      <c r="Q136" s="375" t="s">
        <v>283</v>
      </c>
      <c r="R136" s="608">
        <f>IF(N137=Q137,R137,IF(N137=Q138,R138,IF(N137=Q139,R139,"-")))</f>
        <v>0</v>
      </c>
      <c r="S136" s="691">
        <f>IF(R136=0,0,1)</f>
        <v>0</v>
      </c>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21" t="str">
        <f>Q136</f>
        <v>EQ0</v>
      </c>
      <c r="BW136" s="20" t="str">
        <f>IF(CG137="●","表示",IF(AND($Q$3="非表示",CG137="×"),"非表示",IF($Q$3="表示","表示")))</f>
        <v>表示</v>
      </c>
      <c r="BY136" s="237"/>
      <c r="BZ136" s="228"/>
      <c r="CA136" s="237"/>
      <c r="CB136" s="228"/>
      <c r="CC136" s="225"/>
      <c r="CD136" s="238"/>
      <c r="CF136" s="12"/>
      <c r="CG136" s="12"/>
      <c r="CH136" s="2"/>
      <c r="CK136" s="281"/>
      <c r="CL136" s="281"/>
      <c r="CM136" s="281"/>
      <c r="CN136" s="281"/>
      <c r="CO136" s="281"/>
      <c r="CP136" s="281"/>
      <c r="CQ136" s="281"/>
      <c r="CR136" s="281"/>
      <c r="CS136" s="281"/>
      <c r="CT136" s="281"/>
      <c r="CU136" s="281"/>
      <c r="CV136" s="281"/>
      <c r="CW136" s="281"/>
      <c r="CX136" s="281"/>
      <c r="CY136" s="281"/>
      <c r="CZ136" s="281"/>
      <c r="DA136" s="281"/>
      <c r="DB136" s="281"/>
      <c r="DC136" s="281"/>
      <c r="DD136" s="281"/>
      <c r="DE136" s="281"/>
      <c r="DF136" s="281"/>
      <c r="DG136" s="281"/>
      <c r="DH136" s="281"/>
      <c r="DI136" s="281"/>
      <c r="DJ136" s="281"/>
      <c r="DK136" s="281"/>
      <c r="DL136" s="281"/>
      <c r="DM136" s="281"/>
      <c r="DN136" s="281"/>
      <c r="DO136" s="281"/>
      <c r="DP136" s="281"/>
      <c r="DQ136" s="281"/>
      <c r="DR136" s="281"/>
      <c r="DS136" s="281"/>
      <c r="DT136" s="281"/>
      <c r="DU136" s="281"/>
      <c r="DV136" s="281"/>
      <c r="DW136" s="281"/>
      <c r="DX136" s="281"/>
      <c r="DY136" s="281"/>
      <c r="DZ136" s="281"/>
      <c r="EA136" s="281"/>
      <c r="EB136" s="281"/>
      <c r="EC136" s="281"/>
      <c r="ED136" s="281"/>
      <c r="EE136" s="281"/>
      <c r="EF136" s="281"/>
      <c r="EG136" s="281"/>
      <c r="EH136" s="281"/>
      <c r="EI136" s="283"/>
      <c r="EJ136" s="281"/>
      <c r="EK136" s="281"/>
      <c r="EL136" s="285"/>
    </row>
    <row r="137" spans="12:142" ht="19.5" hidden="1">
      <c r="N137" s="8" t="str">
        <f>'【① 基本事項】'!F127</f>
        <v>▷　該当選択</v>
      </c>
      <c r="O137" s="1"/>
      <c r="Q137" s="536" t="s">
        <v>601</v>
      </c>
      <c r="R137" s="17">
        <v>0</v>
      </c>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21" t="str">
        <f>BV136&amp;"=0"</f>
        <v>EQ0=0</v>
      </c>
      <c r="BW137" s="18" t="str">
        <f>IF(R136=R137,"●","×")</f>
        <v>●</v>
      </c>
      <c r="BY137" s="233" t="s">
        <v>14</v>
      </c>
      <c r="BZ137" s="19" t="str">
        <f>IF(INDEX($BV$5:$BW$354,MATCH(BY137,$BV$5:$BV$354,0),2)="●","●","×")</f>
        <v>●</v>
      </c>
      <c r="CA137" s="233" t="s">
        <v>14</v>
      </c>
      <c r="CB137" s="19" t="str">
        <f>IF(INDEX($BV$5:$BW$354,MATCH(CA137,$BV$5:$BV$354,0),2)="●","●","×")</f>
        <v>●</v>
      </c>
      <c r="CC137" s="227" t="s">
        <v>14</v>
      </c>
      <c r="CD137" s="234" t="str">
        <f>IF(INDEX($BV$5:$BW$354,MATCH(CC137,$BV$5:$BV$354,0),2)="●","●","×")</f>
        <v>●</v>
      </c>
      <c r="CE137" s="2" t="s">
        <v>15</v>
      </c>
      <c r="CF137" s="231" t="str">
        <f>IF(AND(BW137="●",BZ137="●",CB137="●",CD137="●"),"●","×")</f>
        <v>●</v>
      </c>
      <c r="CG137" s="21" t="str">
        <f t="shared" ref="CG137:CG139" si="1090">IF(AND(BZ137="●",CB137="●",CD137="●"),"●","×")</f>
        <v>●</v>
      </c>
      <c r="CH137" s="2" t="str">
        <f>IF(CF137="●",$CH$2,IF(COUNTIF(CF138:CF139,"●")&gt;0,$CH$3,$CH$4))</f>
        <v>回答待ち</v>
      </c>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251"/>
      <c r="EI137" s="271"/>
      <c r="EJ137" s="253"/>
      <c r="EK137" s="4"/>
      <c r="EL137" s="254"/>
    </row>
    <row r="138" spans="12:142" ht="19.5" hidden="1">
      <c r="N138" s="16" t="str">
        <f>$Q138</f>
        <v>▶　A</v>
      </c>
      <c r="O138" s="14" t="s">
        <v>419</v>
      </c>
      <c r="Q138" s="375" t="s">
        <v>0</v>
      </c>
      <c r="R138" s="17">
        <v>1</v>
      </c>
      <c r="T138" s="609" t="str">
        <f t="shared" ref="T138:T139" si="1091">IF(CK138="","",IF(CK138=$CF138,1,0))</f>
        <v/>
      </c>
      <c r="U138" s="609" t="str">
        <f t="shared" ref="U138:U139" si="1092">IF(CL138="","",IF(CL138=$CF138,1,0))</f>
        <v/>
      </c>
      <c r="V138" s="609" t="str">
        <f t="shared" ref="V138:V139" si="1093">IF(CM138="","",IF(CM138=$CF138,1,0))</f>
        <v/>
      </c>
      <c r="W138" s="609" t="str">
        <f t="shared" ref="W138:W139" si="1094">IF(CN138="","",IF(CN138=$CF138,1,0))</f>
        <v/>
      </c>
      <c r="X138" s="609" t="str">
        <f t="shared" ref="X138:X139" si="1095">IF(CO138="","",IF(CO138=$CF138,1,0))</f>
        <v/>
      </c>
      <c r="Y138" s="609" t="str">
        <f t="shared" ref="Y138:Y139" si="1096">IF(CP138="","",IF(CP138=$CF138,1,0))</f>
        <v/>
      </c>
      <c r="Z138" s="609" t="str">
        <f t="shared" ref="Z138:Z139" si="1097">IF(CQ138="","",IF(CQ138=$CF138,1,0))</f>
        <v/>
      </c>
      <c r="AA138" s="609" t="str">
        <f t="shared" ref="AA138:AA139" si="1098">IF(CR138="","",IF(CR138=$CF138,1,0))</f>
        <v/>
      </c>
      <c r="AB138" s="609" t="str">
        <f t="shared" ref="AB138:AB139" si="1099">IF(CS138="","",IF(CS138=$CF138,1,0))</f>
        <v/>
      </c>
      <c r="AC138" s="609" t="str">
        <f t="shared" ref="AC138:AC139" si="1100">IF(CT138="","",IF(CT138=$CF138,1,0))</f>
        <v/>
      </c>
      <c r="AD138" s="609" t="str">
        <f t="shared" ref="AD138:AD139" si="1101">IF(CU138="","",IF(CU138=$CF138,1,0))</f>
        <v/>
      </c>
      <c r="AE138" s="609" t="str">
        <f t="shared" ref="AE138:AE139" si="1102">IF(CV138="","",IF(CV138=$CF138,1,0))</f>
        <v/>
      </c>
      <c r="AF138" s="609" t="str">
        <f t="shared" ref="AF138:AF139" si="1103">IF(CW138="","",IF(CW138=$CF138,1,0))</f>
        <v/>
      </c>
      <c r="AG138" s="609" t="str">
        <f t="shared" ref="AG138:AG139" si="1104">IF(CX138="","",IF(CX138=$CF138,1,0))</f>
        <v/>
      </c>
      <c r="AH138" s="609" t="str">
        <f t="shared" ref="AH138:AH139" si="1105">IF(CY138="","",IF(CY138=$CF138,1,0))</f>
        <v/>
      </c>
      <c r="AI138" s="609" t="str">
        <f t="shared" ref="AI138:AI139" si="1106">IF(CZ138="","",IF(CZ138=$CF138,1,0))</f>
        <v/>
      </c>
      <c r="AJ138" s="609" t="str">
        <f t="shared" ref="AJ138:AJ139" si="1107">IF(DA138="","",IF(DA138=$CF138,1,0))</f>
        <v/>
      </c>
      <c r="AK138" s="609" t="str">
        <f t="shared" ref="AK138:AK139" si="1108">IF(DB138="","",IF(DB138=$CF138,1,0))</f>
        <v/>
      </c>
      <c r="AL138" s="609" t="str">
        <f t="shared" ref="AL138:AL139" si="1109">IF(DC138="","",IF(DC138=$CF138,1,0))</f>
        <v/>
      </c>
      <c r="AM138" s="609" t="str">
        <f t="shared" ref="AM138:AM139" si="1110">IF(DD138="","",IF(DD138=$CF138,1,0))</f>
        <v/>
      </c>
      <c r="AN138" s="609" t="str">
        <f t="shared" ref="AN138:AN139" si="1111">IF(DE138="","",IF(DE138=$CF138,1,0))</f>
        <v/>
      </c>
      <c r="AO138" s="609" t="str">
        <f t="shared" ref="AO138:AO139" si="1112">IF(DF138="","",IF(DF138=$CF138,1,0))</f>
        <v/>
      </c>
      <c r="AP138" s="609" t="str">
        <f t="shared" ref="AP138:AP139" si="1113">IF(DG138="","",IF(DG138=$CF138,1,0))</f>
        <v/>
      </c>
      <c r="AQ138" s="609" t="str">
        <f t="shared" ref="AQ138:AQ139" si="1114">IF(DH138="","",IF(DH138=$CF138,1,0))</f>
        <v/>
      </c>
      <c r="AR138" s="609" t="str">
        <f t="shared" ref="AR138:AR139" si="1115">IF(DI138="","",IF(DI138=$CF138,1,0))</f>
        <v/>
      </c>
      <c r="AS138" s="609" t="str">
        <f t="shared" ref="AS138:AS139" si="1116">IF(DJ138="","",IF(DJ138=$CF138,1,0))</f>
        <v/>
      </c>
      <c r="AT138" s="609" t="str">
        <f t="shared" ref="AT138:AT139" si="1117">IF(DK138="","",IF(DK138=$CF138,1,0))</f>
        <v/>
      </c>
      <c r="AU138" s="609" t="str">
        <f t="shared" ref="AU138:AU139" si="1118">IF(DL138="","",IF(DL138=$CF138,1,0))</f>
        <v/>
      </c>
      <c r="AV138" s="609" t="str">
        <f t="shared" ref="AV138:AV139" si="1119">IF(DM138="","",IF(DM138=$CF138,1,0))</f>
        <v/>
      </c>
      <c r="AW138" s="609" t="str">
        <f t="shared" ref="AW138:AW139" si="1120">IF(DN138="","",IF(DN138=$CF138,1,0))</f>
        <v/>
      </c>
      <c r="AX138" s="609" t="str">
        <f t="shared" ref="AX138:AX139" si="1121">IF(DO138="","",IF(DO138=$CF138,1,0))</f>
        <v/>
      </c>
      <c r="AY138" s="609" t="str">
        <f t="shared" ref="AY138:AY139" si="1122">IF(DP138="","",IF(DP138=$CF138,1,0))</f>
        <v/>
      </c>
      <c r="AZ138" s="609" t="str">
        <f t="shared" ref="AZ138:AZ139" si="1123">IF(DQ138="","",IF(DQ138=$CF138,1,0))</f>
        <v/>
      </c>
      <c r="BA138" s="609" t="str">
        <f t="shared" ref="BA138:BA139" si="1124">IF(DR138="","",IF(DR138=$CF138,1,0))</f>
        <v/>
      </c>
      <c r="BB138" s="609" t="str">
        <f t="shared" ref="BB138:BB139" si="1125">IF(DS138="","",IF(DS138=$CF138,1,0))</f>
        <v/>
      </c>
      <c r="BC138" s="609" t="str">
        <f t="shared" ref="BC138:BC139" si="1126">IF(DT138="","",IF(DT138=$CF138,1,0))</f>
        <v/>
      </c>
      <c r="BD138" s="609" t="str">
        <f t="shared" ref="BD138:BD139" si="1127">IF(DU138="","",IF(DU138=$CF138,1,0))</f>
        <v/>
      </c>
      <c r="BE138" s="609" t="str">
        <f t="shared" ref="BE138:BE139" si="1128">IF(DV138="","",IF(DV138=$CF138,1,0))</f>
        <v/>
      </c>
      <c r="BF138" s="609" t="str">
        <f t="shared" ref="BF138:BF139" si="1129">IF(DW138="","",IF(DW138=$CF138,1,0))</f>
        <v/>
      </c>
      <c r="BG138" s="609" t="str">
        <f t="shared" ref="BG138:BG139" si="1130">IF(DX138="","",IF(DX138=$CF138,1,0))</f>
        <v/>
      </c>
      <c r="BH138" s="609" t="str">
        <f t="shared" ref="BH138:BH139" si="1131">IF(DY138="","",IF(DY138=$CF138,1,0))</f>
        <v/>
      </c>
      <c r="BI138" s="609" t="str">
        <f t="shared" ref="BI138:BI139" si="1132">IF(DZ138="","",IF(DZ138=$CF138,1,0))</f>
        <v/>
      </c>
      <c r="BJ138" s="609" t="str">
        <f t="shared" ref="BJ138:BJ139" si="1133">IF(EA138="","",IF(EA138=$CF138,1,0))</f>
        <v/>
      </c>
      <c r="BK138" s="609" t="str">
        <f t="shared" ref="BK138:BK139" si="1134">IF(EB138="","",IF(EB138=$CF138,1,0))</f>
        <v/>
      </c>
      <c r="BL138" s="609" t="str">
        <f t="shared" ref="BL138:BL139" si="1135">IF(EC138="","",IF(EC138=$CF138,1,0))</f>
        <v/>
      </c>
      <c r="BM138" s="609" t="str">
        <f t="shared" ref="BM138:BM139" si="1136">IF(ED138="","",IF(ED138=$CF138,1,0))</f>
        <v/>
      </c>
      <c r="BN138" s="609" t="str">
        <f t="shared" ref="BN138:BN139" si="1137">IF(EE138="","",IF(EE138=$CF138,1,0))</f>
        <v/>
      </c>
      <c r="BO138" s="609" t="str">
        <f t="shared" ref="BO138:BO139" si="1138">IF(EF138="","",IF(EF138=$CF138,1,0))</f>
        <v/>
      </c>
      <c r="BP138" s="609" t="str">
        <f t="shared" ref="BP138:BP139" si="1139">IF(EG138="","",IF(EG138=$CF138,1,0))</f>
        <v/>
      </c>
      <c r="BQ138" s="609" t="str">
        <f t="shared" ref="BQ138:BQ139" si="1140">IF(EH138="","",IF(EH138=$CF138,1,0))</f>
        <v/>
      </c>
      <c r="BR138" s="609">
        <f t="shared" ref="BR138:BR139" si="1141">IF(EI138="","",IF(EI138=$CF138,1,0))</f>
        <v>0</v>
      </c>
      <c r="BS138" s="609" t="str">
        <f t="shared" ref="BS138:BS139" si="1142">IF(EJ138="","",IF(EJ138=$CF138,1,0))</f>
        <v/>
      </c>
      <c r="BT138" s="609" t="str">
        <f t="shared" ref="BT138:BT139" si="1143">IF(EK138="","",IF(EK138=$CF138,1,0))</f>
        <v/>
      </c>
      <c r="BU138" s="609" t="str">
        <f t="shared" ref="BU138:BU139" si="1144">IF(EL138="","",IF(EL138=$CF138,1,0))</f>
        <v/>
      </c>
      <c r="BV138" s="21" t="str">
        <f>BV136&amp;"=1"</f>
        <v>EQ0=1</v>
      </c>
      <c r="BW138" s="18" t="str">
        <f>IF(R136=R138,"●","×")</f>
        <v>×</v>
      </c>
      <c r="BX138" s="7" t="s">
        <v>15</v>
      </c>
      <c r="BY138" s="233" t="s">
        <v>14</v>
      </c>
      <c r="BZ138" s="19" t="str">
        <f>IF(INDEX($BV$5:$BW$354,MATCH(BY138,$BV$5:$BV$354,0),2)="●","●","×")</f>
        <v>●</v>
      </c>
      <c r="CA138" s="233" t="s">
        <v>14</v>
      </c>
      <c r="CB138" s="19" t="str">
        <f>IF(INDEX($BV$5:$BW$354,MATCH(CA138,$BV$5:$BV$354,0),2)="●","●","×")</f>
        <v>●</v>
      </c>
      <c r="CC138" s="227" t="s">
        <v>14</v>
      </c>
      <c r="CD138" s="234" t="str">
        <f>IF(INDEX($BV$5:$BW$354,MATCH(CC138,$BV$5:$BV$354,0),2)="●","●","×")</f>
        <v>●</v>
      </c>
      <c r="CE138" s="2" t="s">
        <v>15</v>
      </c>
      <c r="CF138" s="232" t="str">
        <f>IF(AND(BW138="●",BZ138="●",CB138="●",CD138="●"),"●","×")</f>
        <v>×</v>
      </c>
      <c r="CG138" s="21" t="str">
        <f t="shared" si="1090"/>
        <v>●</v>
      </c>
      <c r="CH138" s="2"/>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252"/>
      <c r="EI138" s="270" t="s">
        <v>14</v>
      </c>
      <c r="EJ138" s="255"/>
      <c r="EK138" s="3"/>
      <c r="EL138" s="256"/>
    </row>
    <row r="139" spans="12:142" ht="19.5" hidden="1">
      <c r="N139" s="16" t="str">
        <f>$Q139</f>
        <v>▶　B</v>
      </c>
      <c r="O139" s="14" t="s">
        <v>414</v>
      </c>
      <c r="Q139" s="375" t="s">
        <v>1</v>
      </c>
      <c r="R139" s="17">
        <v>2</v>
      </c>
      <c r="T139" s="609" t="str">
        <f t="shared" si="1091"/>
        <v/>
      </c>
      <c r="U139" s="609" t="str">
        <f t="shared" si="1092"/>
        <v/>
      </c>
      <c r="V139" s="609" t="str">
        <f t="shared" si="1093"/>
        <v/>
      </c>
      <c r="W139" s="609" t="str">
        <f t="shared" si="1094"/>
        <v/>
      </c>
      <c r="X139" s="609" t="str">
        <f t="shared" si="1095"/>
        <v/>
      </c>
      <c r="Y139" s="609" t="str">
        <f t="shared" si="1096"/>
        <v/>
      </c>
      <c r="Z139" s="609" t="str">
        <f t="shared" si="1097"/>
        <v/>
      </c>
      <c r="AA139" s="609" t="str">
        <f t="shared" si="1098"/>
        <v/>
      </c>
      <c r="AB139" s="609" t="str">
        <f t="shared" si="1099"/>
        <v/>
      </c>
      <c r="AC139" s="609" t="str">
        <f t="shared" si="1100"/>
        <v/>
      </c>
      <c r="AD139" s="609" t="str">
        <f t="shared" si="1101"/>
        <v/>
      </c>
      <c r="AE139" s="609" t="str">
        <f t="shared" si="1102"/>
        <v/>
      </c>
      <c r="AF139" s="609" t="str">
        <f t="shared" si="1103"/>
        <v/>
      </c>
      <c r="AG139" s="609" t="str">
        <f t="shared" si="1104"/>
        <v/>
      </c>
      <c r="AH139" s="609" t="str">
        <f t="shared" si="1105"/>
        <v/>
      </c>
      <c r="AI139" s="609" t="str">
        <f t="shared" si="1106"/>
        <v/>
      </c>
      <c r="AJ139" s="609" t="str">
        <f t="shared" si="1107"/>
        <v/>
      </c>
      <c r="AK139" s="609" t="str">
        <f t="shared" si="1108"/>
        <v/>
      </c>
      <c r="AL139" s="609" t="str">
        <f t="shared" si="1109"/>
        <v/>
      </c>
      <c r="AM139" s="609" t="str">
        <f t="shared" si="1110"/>
        <v/>
      </c>
      <c r="AN139" s="609" t="str">
        <f t="shared" si="1111"/>
        <v/>
      </c>
      <c r="AO139" s="609" t="str">
        <f t="shared" si="1112"/>
        <v/>
      </c>
      <c r="AP139" s="609" t="str">
        <f t="shared" si="1113"/>
        <v/>
      </c>
      <c r="AQ139" s="609" t="str">
        <f t="shared" si="1114"/>
        <v/>
      </c>
      <c r="AR139" s="609" t="str">
        <f t="shared" si="1115"/>
        <v/>
      </c>
      <c r="AS139" s="609" t="str">
        <f t="shared" si="1116"/>
        <v/>
      </c>
      <c r="AT139" s="609" t="str">
        <f t="shared" si="1117"/>
        <v/>
      </c>
      <c r="AU139" s="609" t="str">
        <f t="shared" si="1118"/>
        <v/>
      </c>
      <c r="AV139" s="609" t="str">
        <f t="shared" si="1119"/>
        <v/>
      </c>
      <c r="AW139" s="609" t="str">
        <f t="shared" si="1120"/>
        <v/>
      </c>
      <c r="AX139" s="609" t="str">
        <f t="shared" si="1121"/>
        <v/>
      </c>
      <c r="AY139" s="609" t="str">
        <f t="shared" si="1122"/>
        <v/>
      </c>
      <c r="AZ139" s="609" t="str">
        <f t="shared" si="1123"/>
        <v/>
      </c>
      <c r="BA139" s="609" t="str">
        <f t="shared" si="1124"/>
        <v/>
      </c>
      <c r="BB139" s="609" t="str">
        <f t="shared" si="1125"/>
        <v/>
      </c>
      <c r="BC139" s="609" t="str">
        <f t="shared" si="1126"/>
        <v/>
      </c>
      <c r="BD139" s="609" t="str">
        <f t="shared" si="1127"/>
        <v/>
      </c>
      <c r="BE139" s="609" t="str">
        <f t="shared" si="1128"/>
        <v/>
      </c>
      <c r="BF139" s="609" t="str">
        <f t="shared" si="1129"/>
        <v/>
      </c>
      <c r="BG139" s="609" t="str">
        <f t="shared" si="1130"/>
        <v/>
      </c>
      <c r="BH139" s="609" t="str">
        <f t="shared" si="1131"/>
        <v/>
      </c>
      <c r="BI139" s="609" t="str">
        <f t="shared" si="1132"/>
        <v/>
      </c>
      <c r="BJ139" s="609" t="str">
        <f t="shared" si="1133"/>
        <v/>
      </c>
      <c r="BK139" s="609" t="str">
        <f t="shared" si="1134"/>
        <v/>
      </c>
      <c r="BL139" s="609" t="str">
        <f t="shared" si="1135"/>
        <v/>
      </c>
      <c r="BM139" s="609" t="str">
        <f t="shared" si="1136"/>
        <v/>
      </c>
      <c r="BN139" s="609" t="str">
        <f t="shared" si="1137"/>
        <v/>
      </c>
      <c r="BO139" s="609" t="str">
        <f t="shared" si="1138"/>
        <v/>
      </c>
      <c r="BP139" s="609" t="str">
        <f t="shared" si="1139"/>
        <v/>
      </c>
      <c r="BQ139" s="609" t="str">
        <f t="shared" si="1140"/>
        <v/>
      </c>
      <c r="BR139" s="609">
        <f t="shared" si="1141"/>
        <v>0</v>
      </c>
      <c r="BS139" s="609" t="str">
        <f t="shared" si="1142"/>
        <v/>
      </c>
      <c r="BT139" s="609" t="str">
        <f t="shared" si="1143"/>
        <v/>
      </c>
      <c r="BU139" s="609" t="str">
        <f t="shared" si="1144"/>
        <v/>
      </c>
      <c r="BV139" s="21" t="str">
        <f>BV136&amp;"=2"</f>
        <v>EQ0=2</v>
      </c>
      <c r="BW139" s="18" t="str">
        <f>IF(R136=R139,"●","×")</f>
        <v>×</v>
      </c>
      <c r="BX139" s="7" t="s">
        <v>15</v>
      </c>
      <c r="BY139" s="233" t="s">
        <v>14</v>
      </c>
      <c r="BZ139" s="19" t="str">
        <f>IF(INDEX($BV$5:$BW$354,MATCH(BY139,$BV$5:$BV$354,0),2)="●","●","×")</f>
        <v>●</v>
      </c>
      <c r="CA139" s="233" t="s">
        <v>14</v>
      </c>
      <c r="CB139" s="19" t="str">
        <f>IF(INDEX($BV$5:$BW$354,MATCH(CA139,$BV$5:$BV$354,0),2)="●","●","×")</f>
        <v>●</v>
      </c>
      <c r="CC139" s="227" t="s">
        <v>14</v>
      </c>
      <c r="CD139" s="234" t="str">
        <f>IF(INDEX($BV$5:$BW$354,MATCH(CC139,$BV$5:$BV$354,0),2)="●","●","×")</f>
        <v>●</v>
      </c>
      <c r="CE139" s="2" t="s">
        <v>15</v>
      </c>
      <c r="CF139" s="232" t="str">
        <f>IF(AND(BW139="●",BZ139="●",CB139="●",CD139="●"),"●","×")</f>
        <v>×</v>
      </c>
      <c r="CG139" s="21" t="str">
        <f t="shared" si="1090"/>
        <v>●</v>
      </c>
      <c r="CH139" s="2"/>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252"/>
      <c r="EI139" s="270" t="s">
        <v>14</v>
      </c>
      <c r="EJ139" s="255"/>
      <c r="EK139" s="3"/>
      <c r="EL139" s="256"/>
    </row>
    <row r="140" spans="12:142" ht="20.25" hidden="1" thickBot="1">
      <c r="O140" s="343" t="str">
        <f>IF(R136=0,N136&amp;" "&amp;$O$4,"")</f>
        <v>EQ0 を回答ください</v>
      </c>
      <c r="P140" s="336" t="str">
        <f>IF(P136=$CH$2,"●","×")</f>
        <v>●</v>
      </c>
      <c r="Q140" s="375"/>
      <c r="R140" s="2"/>
      <c r="BV140" s="2"/>
      <c r="BW140" s="19"/>
      <c r="BY140" s="235"/>
      <c r="BZ140" s="228"/>
      <c r="CA140" s="235"/>
      <c r="CB140" s="228"/>
      <c r="CC140" s="225"/>
      <c r="CD140" s="236"/>
      <c r="CF140" s="12"/>
      <c r="CG140" s="12"/>
      <c r="CH140" s="2"/>
      <c r="EI140" s="272"/>
      <c r="EJ140" s="2"/>
      <c r="EK140" s="2"/>
      <c r="EL140" s="280"/>
    </row>
    <row r="141" spans="12:142" ht="38.25" hidden="1" thickBot="1">
      <c r="L141" t="str">
        <f>IF(S141=1,"▶","")</f>
        <v/>
      </c>
      <c r="N141" s="12" t="str">
        <f>$Q141</f>
        <v>EQ1</v>
      </c>
      <c r="O141" s="14" t="s">
        <v>649</v>
      </c>
      <c r="P141" s="2" t="str">
        <f>CH142</f>
        <v>該当なし</v>
      </c>
      <c r="Q141" s="375" t="s">
        <v>282</v>
      </c>
      <c r="R141" s="613">
        <f>IF(N142=Q142,R142,IF(N142=Q143,R143,IF(N142=Q144,R144,"-")))</f>
        <v>0</v>
      </c>
      <c r="S141" s="691">
        <f>IF(R141=0,0,1)</f>
        <v>0</v>
      </c>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21" t="str">
        <f>Q141</f>
        <v>EQ1</v>
      </c>
      <c r="BW141" s="20" t="str">
        <f>IF(CG142="●","表示",IF(AND($Q$3="非表示",CG142="×"),"非表示",IF($Q$3="表示","表示")))</f>
        <v>非表示</v>
      </c>
      <c r="BY141" s="237"/>
      <c r="BZ141" s="228"/>
      <c r="CA141" s="237"/>
      <c r="CB141" s="228"/>
      <c r="CC141" s="225"/>
      <c r="CD141" s="238"/>
      <c r="CF141" s="12"/>
      <c r="CG141" s="12"/>
      <c r="CH141" s="2"/>
      <c r="CK141" s="281"/>
      <c r="CL141" s="281"/>
      <c r="CM141" s="281"/>
      <c r="CN141" s="281"/>
      <c r="CO141" s="281"/>
      <c r="CP141" s="281"/>
      <c r="CQ141" s="281"/>
      <c r="CR141" s="281"/>
      <c r="CS141" s="281"/>
      <c r="CT141" s="281"/>
      <c r="CU141" s="281"/>
      <c r="CV141" s="281"/>
      <c r="CW141" s="281"/>
      <c r="CX141" s="281"/>
      <c r="CY141" s="281"/>
      <c r="CZ141" s="281"/>
      <c r="DA141" s="281"/>
      <c r="DB141" s="281"/>
      <c r="DC141" s="281"/>
      <c r="DD141" s="281"/>
      <c r="DE141" s="281"/>
      <c r="DF141" s="281"/>
      <c r="DG141" s="281"/>
      <c r="DH141" s="281"/>
      <c r="DI141" s="281"/>
      <c r="DJ141" s="281"/>
      <c r="DK141" s="281"/>
      <c r="DL141" s="281"/>
      <c r="DM141" s="281"/>
      <c r="DN141" s="281"/>
      <c r="DO141" s="281"/>
      <c r="DP141" s="281"/>
      <c r="DQ141" s="281"/>
      <c r="DR141" s="281"/>
      <c r="DS141" s="281"/>
      <c r="DT141" s="281"/>
      <c r="DU141" s="281"/>
      <c r="DV141" s="281"/>
      <c r="DW141" s="281"/>
      <c r="DX141" s="281"/>
      <c r="DY141" s="281"/>
      <c r="DZ141" s="281"/>
      <c r="EA141" s="281"/>
      <c r="EB141" s="281"/>
      <c r="EC141" s="281"/>
      <c r="ED141" s="281"/>
      <c r="EE141" s="281"/>
      <c r="EF141" s="281"/>
      <c r="EG141" s="281"/>
      <c r="EH141" s="281"/>
      <c r="EI141" s="283"/>
      <c r="EJ141" s="281"/>
      <c r="EK141" s="281"/>
      <c r="EL141" s="285"/>
    </row>
    <row r="142" spans="12:142" ht="19.5" hidden="1">
      <c r="N142" s="8" t="str">
        <f>'【① 基本事項】'!F132</f>
        <v>▷　該当選択</v>
      </c>
      <c r="O142" s="1"/>
      <c r="Q142" s="536" t="s">
        <v>601</v>
      </c>
      <c r="R142" s="17">
        <v>0</v>
      </c>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21" t="str">
        <f>BV141&amp;"=0"</f>
        <v>EQ1=0</v>
      </c>
      <c r="BW142" s="18" t="str">
        <f>IF(R141=R142,"●","×")</f>
        <v>●</v>
      </c>
      <c r="BY142" s="233" t="str">
        <f>$BV$138</f>
        <v>EQ0=1</v>
      </c>
      <c r="BZ142" s="19" t="str">
        <f>IF(INDEX($BV$5:$BW$354,MATCH(BY142,$BV$5:$BV$354,0),2)="●","●","×")</f>
        <v>×</v>
      </c>
      <c r="CA142" s="233" t="s">
        <v>14</v>
      </c>
      <c r="CB142" s="19" t="str">
        <f>IF(INDEX($BV$5:$BW$354,MATCH(CA142,$BV$5:$BV$354,0),2)="●","●","×")</f>
        <v>●</v>
      </c>
      <c r="CC142" s="227" t="s">
        <v>14</v>
      </c>
      <c r="CD142" s="234" t="str">
        <f>IF(INDEX($BV$5:$BW$354,MATCH(CC142,$BV$5:$BV$354,0),2)="●","●","×")</f>
        <v>●</v>
      </c>
      <c r="CE142" s="2" t="s">
        <v>15</v>
      </c>
      <c r="CF142" s="231" t="str">
        <f>IF(AND(BW142="●",BZ142="●",CB142="●",CD142="●"),"●","×")</f>
        <v>×</v>
      </c>
      <c r="CG142" s="21" t="str">
        <f t="shared" ref="CG142:CG144" si="1145">IF(AND(BZ142="●",CB142="●",CD142="●"),"●","×")</f>
        <v>×</v>
      </c>
      <c r="CH142" s="2" t="str">
        <f>IF(CF142="●",$CH$2,IF(COUNTIF(CF143:CF144,"●")&gt;0,$CH$3,$CH$4))</f>
        <v>該当なし</v>
      </c>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251"/>
      <c r="EI142" s="271"/>
      <c r="EJ142" s="253"/>
      <c r="EK142" s="4"/>
      <c r="EL142" s="254"/>
    </row>
    <row r="143" spans="12:142" ht="19.5" hidden="1">
      <c r="N143" s="16" t="str">
        <f>$Q143</f>
        <v>▶　A</v>
      </c>
      <c r="O143" s="14" t="s">
        <v>549</v>
      </c>
      <c r="Q143" s="375" t="s">
        <v>0</v>
      </c>
      <c r="R143" s="17">
        <v>1</v>
      </c>
      <c r="T143" s="609" t="str">
        <f t="shared" ref="T143:T144" si="1146">IF(CK143="","",IF(CK143=$CF143,1,0))</f>
        <v/>
      </c>
      <c r="U143" s="609" t="str">
        <f t="shared" ref="U143:U144" si="1147">IF(CL143="","",IF(CL143=$CF143,1,0))</f>
        <v/>
      </c>
      <c r="V143" s="609">
        <f t="shared" ref="V143:V144" si="1148">IF(CM143="","",IF(CM143=$CF143,1,0))</f>
        <v>0</v>
      </c>
      <c r="W143" s="609" t="str">
        <f t="shared" ref="W143:W144" si="1149">IF(CN143="","",IF(CN143=$CF143,1,0))</f>
        <v/>
      </c>
      <c r="X143" s="609" t="str">
        <f t="shared" ref="X143:X144" si="1150">IF(CO143="","",IF(CO143=$CF143,1,0))</f>
        <v/>
      </c>
      <c r="Y143" s="609" t="str">
        <f t="shared" ref="Y143:Y144" si="1151">IF(CP143="","",IF(CP143=$CF143,1,0))</f>
        <v/>
      </c>
      <c r="Z143" s="609" t="str">
        <f t="shared" ref="Z143:Z144" si="1152">IF(CQ143="","",IF(CQ143=$CF143,1,0))</f>
        <v/>
      </c>
      <c r="AA143" s="609" t="str">
        <f t="shared" ref="AA143:AA144" si="1153">IF(CR143="","",IF(CR143=$CF143,1,0))</f>
        <v/>
      </c>
      <c r="AB143" s="609" t="str">
        <f t="shared" ref="AB143:AB144" si="1154">IF(CS143="","",IF(CS143=$CF143,1,0))</f>
        <v/>
      </c>
      <c r="AC143" s="609" t="str">
        <f t="shared" ref="AC143:AC144" si="1155">IF(CT143="","",IF(CT143=$CF143,1,0))</f>
        <v/>
      </c>
      <c r="AD143" s="609" t="str">
        <f t="shared" ref="AD143:AD144" si="1156">IF(CU143="","",IF(CU143=$CF143,1,0))</f>
        <v/>
      </c>
      <c r="AE143" s="609" t="str">
        <f t="shared" ref="AE143:AE144" si="1157">IF(CV143="","",IF(CV143=$CF143,1,0))</f>
        <v/>
      </c>
      <c r="AF143" s="609" t="str">
        <f t="shared" ref="AF143:AF144" si="1158">IF(CW143="","",IF(CW143=$CF143,1,0))</f>
        <v/>
      </c>
      <c r="AG143" s="609" t="str">
        <f t="shared" ref="AG143:AG144" si="1159">IF(CX143="","",IF(CX143=$CF143,1,0))</f>
        <v/>
      </c>
      <c r="AH143" s="609" t="str">
        <f t="shared" ref="AH143:AH144" si="1160">IF(CY143="","",IF(CY143=$CF143,1,0))</f>
        <v/>
      </c>
      <c r="AI143" s="609" t="str">
        <f t="shared" ref="AI143:AI144" si="1161">IF(CZ143="","",IF(CZ143=$CF143,1,0))</f>
        <v/>
      </c>
      <c r="AJ143" s="609" t="str">
        <f t="shared" ref="AJ143:AJ144" si="1162">IF(DA143="","",IF(DA143=$CF143,1,0))</f>
        <v/>
      </c>
      <c r="AK143" s="609" t="str">
        <f t="shared" ref="AK143:AK144" si="1163">IF(DB143="","",IF(DB143=$CF143,1,0))</f>
        <v/>
      </c>
      <c r="AL143" s="609" t="str">
        <f t="shared" ref="AL143:AL144" si="1164">IF(DC143="","",IF(DC143=$CF143,1,0))</f>
        <v/>
      </c>
      <c r="AM143" s="609" t="str">
        <f t="shared" ref="AM143:AM144" si="1165">IF(DD143="","",IF(DD143=$CF143,1,0))</f>
        <v/>
      </c>
      <c r="AN143" s="609">
        <f t="shared" ref="AN143:AN144" si="1166">IF(DE143="","",IF(DE143=$CF143,1,0))</f>
        <v>0</v>
      </c>
      <c r="AO143" s="609" t="str">
        <f t="shared" ref="AO143:AO144" si="1167">IF(DF143="","",IF(DF143=$CF143,1,0))</f>
        <v/>
      </c>
      <c r="AP143" s="609" t="str">
        <f t="shared" ref="AP143:AP144" si="1168">IF(DG143="","",IF(DG143=$CF143,1,0))</f>
        <v/>
      </c>
      <c r="AQ143" s="609" t="str">
        <f t="shared" ref="AQ143:AQ144" si="1169">IF(DH143="","",IF(DH143=$CF143,1,0))</f>
        <v/>
      </c>
      <c r="AR143" s="609" t="str">
        <f t="shared" ref="AR143:AR144" si="1170">IF(DI143="","",IF(DI143=$CF143,1,0))</f>
        <v/>
      </c>
      <c r="AS143" s="609">
        <f t="shared" ref="AS143:AS144" si="1171">IF(DJ143="","",IF(DJ143=$CF143,1,0))</f>
        <v>0</v>
      </c>
      <c r="AT143" s="609" t="str">
        <f t="shared" ref="AT143:AT144" si="1172">IF(DK143="","",IF(DK143=$CF143,1,0))</f>
        <v/>
      </c>
      <c r="AU143" s="609" t="str">
        <f t="shared" ref="AU143:AU144" si="1173">IF(DL143="","",IF(DL143=$CF143,1,0))</f>
        <v/>
      </c>
      <c r="AV143" s="609" t="str">
        <f t="shared" ref="AV143:AV144" si="1174">IF(DM143="","",IF(DM143=$CF143,1,0))</f>
        <v/>
      </c>
      <c r="AW143" s="609" t="str">
        <f t="shared" ref="AW143:AW144" si="1175">IF(DN143="","",IF(DN143=$CF143,1,0))</f>
        <v/>
      </c>
      <c r="AX143" s="609" t="str">
        <f t="shared" ref="AX143:AX144" si="1176">IF(DO143="","",IF(DO143=$CF143,1,0))</f>
        <v/>
      </c>
      <c r="AY143" s="609" t="str">
        <f t="shared" ref="AY143:AY144" si="1177">IF(DP143="","",IF(DP143=$CF143,1,0))</f>
        <v/>
      </c>
      <c r="AZ143" s="609" t="str">
        <f t="shared" ref="AZ143:AZ144" si="1178">IF(DQ143="","",IF(DQ143=$CF143,1,0))</f>
        <v/>
      </c>
      <c r="BA143" s="609" t="str">
        <f t="shared" ref="BA143:BA144" si="1179">IF(DR143="","",IF(DR143=$CF143,1,0))</f>
        <v/>
      </c>
      <c r="BB143" s="609" t="str">
        <f t="shared" ref="BB143:BB144" si="1180">IF(DS143="","",IF(DS143=$CF143,1,0))</f>
        <v/>
      </c>
      <c r="BC143" s="609" t="str">
        <f t="shared" ref="BC143:BC144" si="1181">IF(DT143="","",IF(DT143=$CF143,1,0))</f>
        <v/>
      </c>
      <c r="BD143" s="609" t="str">
        <f t="shared" ref="BD143:BD144" si="1182">IF(DU143="","",IF(DU143=$CF143,1,0))</f>
        <v/>
      </c>
      <c r="BE143" s="609" t="str">
        <f t="shared" ref="BE143:BE144" si="1183">IF(DV143="","",IF(DV143=$CF143,1,0))</f>
        <v/>
      </c>
      <c r="BF143" s="609" t="str">
        <f t="shared" ref="BF143:BF144" si="1184">IF(DW143="","",IF(DW143=$CF143,1,0))</f>
        <v/>
      </c>
      <c r="BG143" s="609" t="str">
        <f t="shared" ref="BG143:BG144" si="1185">IF(DX143="","",IF(DX143=$CF143,1,0))</f>
        <v/>
      </c>
      <c r="BH143" s="609" t="str">
        <f t="shared" ref="BH143:BH144" si="1186">IF(DY143="","",IF(DY143=$CF143,1,0))</f>
        <v/>
      </c>
      <c r="BI143" s="609" t="str">
        <f t="shared" ref="BI143:BI144" si="1187">IF(DZ143="","",IF(DZ143=$CF143,1,0))</f>
        <v/>
      </c>
      <c r="BJ143" s="609" t="str">
        <f t="shared" ref="BJ143:BJ144" si="1188">IF(EA143="","",IF(EA143=$CF143,1,0))</f>
        <v/>
      </c>
      <c r="BK143" s="609" t="str">
        <f t="shared" ref="BK143:BK144" si="1189">IF(EB143="","",IF(EB143=$CF143,1,0))</f>
        <v/>
      </c>
      <c r="BL143" s="609" t="str">
        <f t="shared" ref="BL143:BL144" si="1190">IF(EC143="","",IF(EC143=$CF143,1,0))</f>
        <v/>
      </c>
      <c r="BM143" s="609" t="str">
        <f t="shared" ref="BM143:BM144" si="1191">IF(ED143="","",IF(ED143=$CF143,1,0))</f>
        <v/>
      </c>
      <c r="BN143" s="609" t="str">
        <f t="shared" ref="BN143:BN144" si="1192">IF(EE143="","",IF(EE143=$CF143,1,0))</f>
        <v/>
      </c>
      <c r="BO143" s="609" t="str">
        <f t="shared" ref="BO143:BO144" si="1193">IF(EF143="","",IF(EF143=$CF143,1,0))</f>
        <v/>
      </c>
      <c r="BP143" s="609" t="str">
        <f t="shared" ref="BP143:BP144" si="1194">IF(EG143="","",IF(EG143=$CF143,1,0))</f>
        <v/>
      </c>
      <c r="BQ143" s="609" t="str">
        <f t="shared" ref="BQ143:BQ144" si="1195">IF(EH143="","",IF(EH143=$CF143,1,0))</f>
        <v/>
      </c>
      <c r="BR143" s="609">
        <f t="shared" ref="BR143:BR144" si="1196">IF(EI143="","",IF(EI143=$CF143,1,0))</f>
        <v>0</v>
      </c>
      <c r="BS143" s="609">
        <f t="shared" ref="BS143:BS144" si="1197">IF(EJ143="","",IF(EJ143=$CF143,1,0))</f>
        <v>0</v>
      </c>
      <c r="BT143" s="609" t="str">
        <f t="shared" ref="BT143:BT144" si="1198">IF(EK143="","",IF(EK143=$CF143,1,0))</f>
        <v/>
      </c>
      <c r="BU143" s="609" t="str">
        <f t="shared" ref="BU143:BU144" si="1199">IF(EL143="","",IF(EL143=$CF143,1,0))</f>
        <v/>
      </c>
      <c r="BV143" s="21" t="str">
        <f>BV141&amp;"=1"</f>
        <v>EQ1=1</v>
      </c>
      <c r="BW143" s="18" t="str">
        <f>IF(R141=R143,"●","×")</f>
        <v>×</v>
      </c>
      <c r="BX143" s="7" t="s">
        <v>15</v>
      </c>
      <c r="BY143" s="233" t="str">
        <f>$BV$138</f>
        <v>EQ0=1</v>
      </c>
      <c r="BZ143" s="19" t="str">
        <f>IF(INDEX($BV$5:$BW$354,MATCH(BY143,$BV$5:$BV$354,0),2)="●","●","×")</f>
        <v>×</v>
      </c>
      <c r="CA143" s="233" t="s">
        <v>14</v>
      </c>
      <c r="CB143" s="19" t="str">
        <f>IF(INDEX($BV$5:$BW$354,MATCH(CA143,$BV$5:$BV$354,0),2)="●","●","×")</f>
        <v>●</v>
      </c>
      <c r="CC143" s="227" t="s">
        <v>14</v>
      </c>
      <c r="CD143" s="234" t="str">
        <f>IF(INDEX($BV$5:$BW$354,MATCH(CC143,$BV$5:$BV$354,0),2)="●","●","×")</f>
        <v>●</v>
      </c>
      <c r="CE143" s="2" t="s">
        <v>15</v>
      </c>
      <c r="CF143" s="232" t="str">
        <f>IF(AND(BW143="●",BZ143="●",CB143="●",CD143="●"),"●","×")</f>
        <v>×</v>
      </c>
      <c r="CG143" s="21" t="str">
        <f t="shared" si="1145"/>
        <v>×</v>
      </c>
      <c r="CH143" s="2"/>
      <c r="CK143" s="3"/>
      <c r="CL143" s="3"/>
      <c r="CM143" s="3" t="s">
        <v>13</v>
      </c>
      <c r="CN143" s="3"/>
      <c r="CO143" s="3"/>
      <c r="CP143" s="3"/>
      <c r="CQ143" s="3"/>
      <c r="CR143" s="3"/>
      <c r="CS143" s="3"/>
      <c r="CT143" s="3"/>
      <c r="CU143" s="3"/>
      <c r="CV143" s="3"/>
      <c r="CW143" s="3"/>
      <c r="CX143" s="3"/>
      <c r="CY143" s="3"/>
      <c r="CZ143" s="3"/>
      <c r="DA143" s="3"/>
      <c r="DB143" s="3"/>
      <c r="DC143" s="3"/>
      <c r="DD143" s="3"/>
      <c r="DE143" s="3" t="s">
        <v>13</v>
      </c>
      <c r="DF143" s="3"/>
      <c r="DG143" s="3"/>
      <c r="DH143" s="3"/>
      <c r="DI143" s="3"/>
      <c r="DJ143" s="3" t="s">
        <v>13</v>
      </c>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252"/>
      <c r="EI143" s="270" t="s">
        <v>13</v>
      </c>
      <c r="EJ143" s="255" t="s">
        <v>13</v>
      </c>
      <c r="EK143" s="3"/>
      <c r="EL143" s="256"/>
    </row>
    <row r="144" spans="12:142" ht="19.5" hidden="1">
      <c r="N144" s="16" t="str">
        <f>$Q144</f>
        <v>▶　B</v>
      </c>
      <c r="O144" s="14" t="s">
        <v>550</v>
      </c>
      <c r="Q144" s="375" t="s">
        <v>1</v>
      </c>
      <c r="R144" s="17">
        <v>2</v>
      </c>
      <c r="T144" s="609" t="str">
        <f t="shared" si="1146"/>
        <v/>
      </c>
      <c r="U144" s="609" t="str">
        <f t="shared" si="1147"/>
        <v/>
      </c>
      <c r="V144" s="609">
        <f t="shared" si="1148"/>
        <v>0</v>
      </c>
      <c r="W144" s="609" t="str">
        <f t="shared" si="1149"/>
        <v/>
      </c>
      <c r="X144" s="609" t="str">
        <f t="shared" si="1150"/>
        <v/>
      </c>
      <c r="Y144" s="609" t="str">
        <f t="shared" si="1151"/>
        <v/>
      </c>
      <c r="Z144" s="609" t="str">
        <f t="shared" si="1152"/>
        <v/>
      </c>
      <c r="AA144" s="609" t="str">
        <f t="shared" si="1153"/>
        <v/>
      </c>
      <c r="AB144" s="609" t="str">
        <f t="shared" si="1154"/>
        <v/>
      </c>
      <c r="AC144" s="609" t="str">
        <f t="shared" si="1155"/>
        <v/>
      </c>
      <c r="AD144" s="609" t="str">
        <f t="shared" si="1156"/>
        <v/>
      </c>
      <c r="AE144" s="609" t="str">
        <f t="shared" si="1157"/>
        <v/>
      </c>
      <c r="AF144" s="609" t="str">
        <f t="shared" si="1158"/>
        <v/>
      </c>
      <c r="AG144" s="609" t="str">
        <f t="shared" si="1159"/>
        <v/>
      </c>
      <c r="AH144" s="609" t="str">
        <f t="shared" si="1160"/>
        <v/>
      </c>
      <c r="AI144" s="609" t="str">
        <f t="shared" si="1161"/>
        <v/>
      </c>
      <c r="AJ144" s="609" t="str">
        <f t="shared" si="1162"/>
        <v/>
      </c>
      <c r="AK144" s="609" t="str">
        <f t="shared" si="1163"/>
        <v/>
      </c>
      <c r="AL144" s="609" t="str">
        <f t="shared" si="1164"/>
        <v/>
      </c>
      <c r="AM144" s="609" t="str">
        <f t="shared" si="1165"/>
        <v/>
      </c>
      <c r="AN144" s="609">
        <f t="shared" si="1166"/>
        <v>0</v>
      </c>
      <c r="AO144" s="609" t="str">
        <f t="shared" si="1167"/>
        <v/>
      </c>
      <c r="AP144" s="609" t="str">
        <f t="shared" si="1168"/>
        <v/>
      </c>
      <c r="AQ144" s="609" t="str">
        <f t="shared" si="1169"/>
        <v/>
      </c>
      <c r="AR144" s="609" t="str">
        <f t="shared" si="1170"/>
        <v/>
      </c>
      <c r="AS144" s="609">
        <f t="shared" si="1171"/>
        <v>0</v>
      </c>
      <c r="AT144" s="609" t="str">
        <f t="shared" si="1172"/>
        <v/>
      </c>
      <c r="AU144" s="609" t="str">
        <f t="shared" si="1173"/>
        <v/>
      </c>
      <c r="AV144" s="609" t="str">
        <f t="shared" si="1174"/>
        <v/>
      </c>
      <c r="AW144" s="609" t="str">
        <f t="shared" si="1175"/>
        <v/>
      </c>
      <c r="AX144" s="609" t="str">
        <f t="shared" si="1176"/>
        <v/>
      </c>
      <c r="AY144" s="609" t="str">
        <f t="shared" si="1177"/>
        <v/>
      </c>
      <c r="AZ144" s="609" t="str">
        <f t="shared" si="1178"/>
        <v/>
      </c>
      <c r="BA144" s="609" t="str">
        <f t="shared" si="1179"/>
        <v/>
      </c>
      <c r="BB144" s="609" t="str">
        <f t="shared" si="1180"/>
        <v/>
      </c>
      <c r="BC144" s="609" t="str">
        <f t="shared" si="1181"/>
        <v/>
      </c>
      <c r="BD144" s="609" t="str">
        <f t="shared" si="1182"/>
        <v/>
      </c>
      <c r="BE144" s="609" t="str">
        <f t="shared" si="1183"/>
        <v/>
      </c>
      <c r="BF144" s="609" t="str">
        <f t="shared" si="1184"/>
        <v/>
      </c>
      <c r="BG144" s="609" t="str">
        <f t="shared" si="1185"/>
        <v/>
      </c>
      <c r="BH144" s="609" t="str">
        <f t="shared" si="1186"/>
        <v/>
      </c>
      <c r="BI144" s="609" t="str">
        <f t="shared" si="1187"/>
        <v/>
      </c>
      <c r="BJ144" s="609" t="str">
        <f t="shared" si="1188"/>
        <v/>
      </c>
      <c r="BK144" s="609" t="str">
        <f t="shared" si="1189"/>
        <v/>
      </c>
      <c r="BL144" s="609" t="str">
        <f t="shared" si="1190"/>
        <v/>
      </c>
      <c r="BM144" s="609" t="str">
        <f t="shared" si="1191"/>
        <v/>
      </c>
      <c r="BN144" s="609" t="str">
        <f t="shared" si="1192"/>
        <v/>
      </c>
      <c r="BO144" s="609" t="str">
        <f t="shared" si="1193"/>
        <v/>
      </c>
      <c r="BP144" s="609" t="str">
        <f t="shared" si="1194"/>
        <v/>
      </c>
      <c r="BQ144" s="609" t="str">
        <f t="shared" si="1195"/>
        <v/>
      </c>
      <c r="BR144" s="609">
        <f t="shared" si="1196"/>
        <v>0</v>
      </c>
      <c r="BS144" s="609">
        <f t="shared" si="1197"/>
        <v>0</v>
      </c>
      <c r="BT144" s="609" t="str">
        <f t="shared" si="1198"/>
        <v/>
      </c>
      <c r="BU144" s="609" t="str">
        <f t="shared" si="1199"/>
        <v/>
      </c>
      <c r="BV144" s="21" t="str">
        <f>BV141&amp;"=2"</f>
        <v>EQ1=2</v>
      </c>
      <c r="BW144" s="18" t="str">
        <f>IF(R141=R144,"●","×")</f>
        <v>×</v>
      </c>
      <c r="BX144" s="7" t="s">
        <v>15</v>
      </c>
      <c r="BY144" s="233" t="str">
        <f>$BV$138</f>
        <v>EQ0=1</v>
      </c>
      <c r="BZ144" s="19" t="str">
        <f>IF(INDEX($BV$5:$BW$354,MATCH(BY144,$BV$5:$BV$354,0),2)="●","●","×")</f>
        <v>×</v>
      </c>
      <c r="CA144" s="233" t="s">
        <v>14</v>
      </c>
      <c r="CB144" s="19" t="str">
        <f>IF(INDEX($BV$5:$BW$354,MATCH(CA144,$BV$5:$BV$354,0),2)="●","●","×")</f>
        <v>●</v>
      </c>
      <c r="CC144" s="227" t="s">
        <v>14</v>
      </c>
      <c r="CD144" s="234" t="str">
        <f>IF(INDEX($BV$5:$BW$354,MATCH(CC144,$BV$5:$BV$354,0),2)="●","●","×")</f>
        <v>●</v>
      </c>
      <c r="CE144" s="2" t="s">
        <v>15</v>
      </c>
      <c r="CF144" s="232" t="str">
        <f>IF(AND(BW144="●",BZ144="●",CB144="●",CD144="●"),"●","×")</f>
        <v>×</v>
      </c>
      <c r="CG144" s="21" t="str">
        <f t="shared" si="1145"/>
        <v>×</v>
      </c>
      <c r="CH144" s="2"/>
      <c r="CK144" s="3"/>
      <c r="CL144" s="3"/>
      <c r="CM144" s="3" t="s">
        <v>13</v>
      </c>
      <c r="CN144" s="3"/>
      <c r="CO144" s="3"/>
      <c r="CP144" s="3"/>
      <c r="CQ144" s="3"/>
      <c r="CR144" s="3"/>
      <c r="CS144" s="3"/>
      <c r="CT144" s="3"/>
      <c r="CU144" s="3"/>
      <c r="CV144" s="3"/>
      <c r="CW144" s="3"/>
      <c r="CX144" s="3"/>
      <c r="CY144" s="3"/>
      <c r="CZ144" s="3"/>
      <c r="DA144" s="3"/>
      <c r="DB144" s="3"/>
      <c r="DC144" s="3"/>
      <c r="DD144" s="3"/>
      <c r="DE144" s="3" t="s">
        <v>13</v>
      </c>
      <c r="DF144" s="3"/>
      <c r="DG144" s="3"/>
      <c r="DH144" s="3"/>
      <c r="DI144" s="3"/>
      <c r="DJ144" s="3" t="s">
        <v>13</v>
      </c>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252"/>
      <c r="EI144" s="270" t="s">
        <v>13</v>
      </c>
      <c r="EJ144" s="255" t="s">
        <v>13</v>
      </c>
      <c r="EK144" s="3"/>
      <c r="EL144" s="256"/>
    </row>
    <row r="145" spans="12:142" ht="20.25" hidden="1" thickBot="1">
      <c r="O145" s="343" t="str">
        <f>IF(R141=0,N141&amp;" "&amp;$O$4,"")</f>
        <v>EQ1 を回答ください</v>
      </c>
      <c r="P145" s="336" t="str">
        <f>IF(P141=$CH$2,"●","×")</f>
        <v>×</v>
      </c>
      <c r="Q145" s="375"/>
      <c r="R145" s="2"/>
      <c r="BV145" s="2"/>
      <c r="BW145" s="19"/>
      <c r="BY145" s="235"/>
      <c r="BZ145" s="228"/>
      <c r="CA145" s="235"/>
      <c r="CB145" s="228"/>
      <c r="CC145" s="225"/>
      <c r="CD145" s="236"/>
      <c r="CF145" s="12"/>
      <c r="CG145" s="12"/>
      <c r="CH145" s="2"/>
      <c r="EI145" s="272"/>
      <c r="EJ145" s="2"/>
      <c r="EK145" s="2"/>
      <c r="EL145" s="280"/>
    </row>
    <row r="146" spans="12:142" ht="38.25" hidden="1" thickBot="1">
      <c r="L146" t="str">
        <f>IF(S146=1,"▶","")</f>
        <v/>
      </c>
      <c r="N146" s="12" t="str">
        <f>$Q146</f>
        <v>EQ1-1</v>
      </c>
      <c r="O146" s="14" t="s">
        <v>650</v>
      </c>
      <c r="P146" s="2" t="str">
        <f>CH147</f>
        <v>該当なし</v>
      </c>
      <c r="Q146" s="375" t="s">
        <v>290</v>
      </c>
      <c r="R146" s="249">
        <f>IF(N147=Q147,R147,IF(N147=Q148,R148,IF(N147=Q149,R149,IF(N147=Q150,R150,"-"))))</f>
        <v>0</v>
      </c>
      <c r="S146" s="691">
        <f>IF(R146=0,0,1)</f>
        <v>0</v>
      </c>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21" t="str">
        <f>Q146</f>
        <v>EQ1-1</v>
      </c>
      <c r="BW146" s="20" t="str">
        <f>IF(CG147="●","表示",IF(AND($Q$3="非表示",CG147="×"),"非表示",IF($Q$3="表示","表示")))</f>
        <v>非表示</v>
      </c>
      <c r="BY146" s="237"/>
      <c r="BZ146" s="228"/>
      <c r="CA146" s="237"/>
      <c r="CB146" s="228"/>
      <c r="CC146" s="225"/>
      <c r="CD146" s="238"/>
      <c r="CF146" s="12"/>
      <c r="CG146" s="12"/>
      <c r="CH146" s="2"/>
      <c r="CK146" s="281"/>
      <c r="CL146" s="281"/>
      <c r="CM146" s="281"/>
      <c r="CN146" s="281"/>
      <c r="CO146" s="281"/>
      <c r="CP146" s="281"/>
      <c r="CQ146" s="281"/>
      <c r="CR146" s="281"/>
      <c r="CS146" s="281"/>
      <c r="CT146" s="281"/>
      <c r="CU146" s="281"/>
      <c r="CV146" s="281"/>
      <c r="CW146" s="281"/>
      <c r="CX146" s="281"/>
      <c r="CY146" s="281"/>
      <c r="CZ146" s="281"/>
      <c r="DA146" s="281"/>
      <c r="DB146" s="281"/>
      <c r="DC146" s="281"/>
      <c r="DD146" s="281"/>
      <c r="DE146" s="281"/>
      <c r="DF146" s="281"/>
      <c r="DG146" s="281"/>
      <c r="DH146" s="281"/>
      <c r="DI146" s="281"/>
      <c r="DJ146" s="281"/>
      <c r="DK146" s="281"/>
      <c r="DL146" s="281"/>
      <c r="DM146" s="281"/>
      <c r="DN146" s="281"/>
      <c r="DO146" s="281"/>
      <c r="DP146" s="281"/>
      <c r="DQ146" s="281"/>
      <c r="DR146" s="281"/>
      <c r="DS146" s="281"/>
      <c r="DT146" s="281"/>
      <c r="DU146" s="281"/>
      <c r="DV146" s="281"/>
      <c r="DW146" s="281"/>
      <c r="DX146" s="281"/>
      <c r="DY146" s="281"/>
      <c r="DZ146" s="281"/>
      <c r="EA146" s="281"/>
      <c r="EB146" s="281"/>
      <c r="EC146" s="281"/>
      <c r="ED146" s="281"/>
      <c r="EE146" s="281"/>
      <c r="EF146" s="281"/>
      <c r="EG146" s="281"/>
      <c r="EH146" s="281"/>
      <c r="EI146" s="283"/>
      <c r="EJ146" s="281"/>
      <c r="EK146" s="281"/>
      <c r="EL146" s="285"/>
    </row>
    <row r="147" spans="12:142" ht="19.5" hidden="1">
      <c r="N147" s="8" t="str">
        <f>'【① 基本事項】'!F137</f>
        <v>▷　該当選択</v>
      </c>
      <c r="O147" s="1"/>
      <c r="Q147" s="536" t="s">
        <v>601</v>
      </c>
      <c r="R147" s="17">
        <v>0</v>
      </c>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21" t="str">
        <f>BV146&amp;"=0"</f>
        <v>EQ1-1=0</v>
      </c>
      <c r="BW147" s="18" t="str">
        <f>IF(R146=R147,"●","×")</f>
        <v>●</v>
      </c>
      <c r="BY147" s="233" t="str">
        <f t="shared" ref="BY147:BY150" si="1200">$BV$138</f>
        <v>EQ0=1</v>
      </c>
      <c r="BZ147" s="19" t="str">
        <f>IF(INDEX($BV$5:$BW$354,MATCH(BY147,$BV$5:$BV$354,0),2)="●","●","×")</f>
        <v>×</v>
      </c>
      <c r="CA147" s="233" t="str">
        <f>$BV$143</f>
        <v>EQ1=1</v>
      </c>
      <c r="CB147" s="19" t="str">
        <f>IF(INDEX($BV$5:$BW$354,MATCH(CA147,$BV$5:$BV$354,0),2)="●","●","×")</f>
        <v>×</v>
      </c>
      <c r="CC147" s="227" t="s">
        <v>14</v>
      </c>
      <c r="CD147" s="234" t="str">
        <f>IF(INDEX($BV$5:$BW$354,MATCH(CC147,$BV$5:$BV$354,0),2)="●","●","×")</f>
        <v>●</v>
      </c>
      <c r="CE147" s="2" t="s">
        <v>15</v>
      </c>
      <c r="CF147" s="231" t="str">
        <f>IF(AND(BW147="●",BZ147="●",CB147="●",CD147="●"),"●","×")</f>
        <v>×</v>
      </c>
      <c r="CG147" s="21" t="str">
        <f t="shared" ref="CG147:CG150" si="1201">IF(AND(BZ147="●",CB147="●",CD147="●"),"●","×")</f>
        <v>×</v>
      </c>
      <c r="CH147" s="2" t="str">
        <f>IF(CF147="●",$CH$2,IF(COUNTIF(CF148:CF150,"●")&gt;0,$CH$3,$CH$4))</f>
        <v>該当なし</v>
      </c>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251"/>
      <c r="EI147" s="271"/>
      <c r="EJ147" s="253"/>
      <c r="EK147" s="4"/>
      <c r="EL147" s="254"/>
    </row>
    <row r="148" spans="12:142" ht="19.5" hidden="1">
      <c r="N148" s="16" t="str">
        <f>$Q148</f>
        <v>▶　A</v>
      </c>
      <c r="O148" s="14" t="s">
        <v>16</v>
      </c>
      <c r="Q148" s="375" t="s">
        <v>0</v>
      </c>
      <c r="R148" s="17">
        <v>1</v>
      </c>
      <c r="T148" s="609" t="str">
        <f t="shared" ref="T148:T150" si="1202">IF(CK148="","",IF(CK148=$CF148,1,0))</f>
        <v/>
      </c>
      <c r="U148" s="609" t="str">
        <f t="shared" ref="U148:U150" si="1203">IF(CL148="","",IF(CL148=$CF148,1,0))</f>
        <v/>
      </c>
      <c r="V148" s="609">
        <f t="shared" ref="V148:V150" si="1204">IF(CM148="","",IF(CM148=$CF148,1,0))</f>
        <v>0</v>
      </c>
      <c r="W148" s="609" t="str">
        <f t="shared" ref="W148:W150" si="1205">IF(CN148="","",IF(CN148=$CF148,1,0))</f>
        <v/>
      </c>
      <c r="X148" s="609" t="str">
        <f t="shared" ref="X148:X150" si="1206">IF(CO148="","",IF(CO148=$CF148,1,0))</f>
        <v/>
      </c>
      <c r="Y148" s="609">
        <f t="shared" ref="Y148:Y150" si="1207">IF(CP148="","",IF(CP148=$CF148,1,0))</f>
        <v>0</v>
      </c>
      <c r="Z148" s="609" t="str">
        <f t="shared" ref="Z148:Z150" si="1208">IF(CQ148="","",IF(CQ148=$CF148,1,0))</f>
        <v/>
      </c>
      <c r="AA148" s="609" t="str">
        <f t="shared" ref="AA148:AA150" si="1209">IF(CR148="","",IF(CR148=$CF148,1,0))</f>
        <v/>
      </c>
      <c r="AB148" s="609">
        <f t="shared" ref="AB148:AB150" si="1210">IF(CS148="","",IF(CS148=$CF148,1,0))</f>
        <v>0</v>
      </c>
      <c r="AC148" s="609">
        <f t="shared" ref="AC148:AC150" si="1211">IF(CT148="","",IF(CT148=$CF148,1,0))</f>
        <v>0</v>
      </c>
      <c r="AD148" s="609" t="str">
        <f t="shared" ref="AD148:AD150" si="1212">IF(CU148="","",IF(CU148=$CF148,1,0))</f>
        <v/>
      </c>
      <c r="AE148" s="609" t="str">
        <f t="shared" ref="AE148:AE150" si="1213">IF(CV148="","",IF(CV148=$CF148,1,0))</f>
        <v/>
      </c>
      <c r="AF148" s="609" t="str">
        <f t="shared" ref="AF148:AF150" si="1214">IF(CW148="","",IF(CW148=$CF148,1,0))</f>
        <v/>
      </c>
      <c r="AG148" s="609" t="str">
        <f t="shared" ref="AG148:AG150" si="1215">IF(CX148="","",IF(CX148=$CF148,1,0))</f>
        <v/>
      </c>
      <c r="AH148" s="609" t="str">
        <f t="shared" ref="AH148:AH150" si="1216">IF(CY148="","",IF(CY148=$CF148,1,0))</f>
        <v/>
      </c>
      <c r="AI148" s="609" t="str">
        <f t="shared" ref="AI148:AI150" si="1217">IF(CZ148="","",IF(CZ148=$CF148,1,0))</f>
        <v/>
      </c>
      <c r="AJ148" s="609" t="str">
        <f t="shared" ref="AJ148:AJ150" si="1218">IF(DA148="","",IF(DA148=$CF148,1,0))</f>
        <v/>
      </c>
      <c r="AK148" s="609" t="str">
        <f t="shared" ref="AK148:AK150" si="1219">IF(DB148="","",IF(DB148=$CF148,1,0))</f>
        <v/>
      </c>
      <c r="AL148" s="609" t="str">
        <f t="shared" ref="AL148:AL150" si="1220">IF(DC148="","",IF(DC148=$CF148,1,0))</f>
        <v/>
      </c>
      <c r="AM148" s="609" t="str">
        <f t="shared" ref="AM148:AM150" si="1221">IF(DD148="","",IF(DD148=$CF148,1,0))</f>
        <v/>
      </c>
      <c r="AN148" s="609" t="str">
        <f t="shared" ref="AN148:AN150" si="1222">IF(DE148="","",IF(DE148=$CF148,1,0))</f>
        <v/>
      </c>
      <c r="AO148" s="609" t="str">
        <f t="shared" ref="AO148:AO150" si="1223">IF(DF148="","",IF(DF148=$CF148,1,0))</f>
        <v/>
      </c>
      <c r="AP148" s="609" t="str">
        <f t="shared" ref="AP148:AP150" si="1224">IF(DG148="","",IF(DG148=$CF148,1,0))</f>
        <v/>
      </c>
      <c r="AQ148" s="609" t="str">
        <f t="shared" ref="AQ148:AQ150" si="1225">IF(DH148="","",IF(DH148=$CF148,1,0))</f>
        <v/>
      </c>
      <c r="AR148" s="609" t="str">
        <f t="shared" ref="AR148:AR150" si="1226">IF(DI148="","",IF(DI148=$CF148,1,0))</f>
        <v/>
      </c>
      <c r="AS148" s="609" t="str">
        <f t="shared" ref="AS148:AS150" si="1227">IF(DJ148="","",IF(DJ148=$CF148,1,0))</f>
        <v/>
      </c>
      <c r="AT148" s="609" t="str">
        <f t="shared" ref="AT148:AT150" si="1228">IF(DK148="","",IF(DK148=$CF148,1,0))</f>
        <v/>
      </c>
      <c r="AU148" s="609" t="str">
        <f t="shared" ref="AU148:AU150" si="1229">IF(DL148="","",IF(DL148=$CF148,1,0))</f>
        <v/>
      </c>
      <c r="AV148" s="609" t="str">
        <f t="shared" ref="AV148:AV150" si="1230">IF(DM148="","",IF(DM148=$CF148,1,0))</f>
        <v/>
      </c>
      <c r="AW148" s="609" t="str">
        <f t="shared" ref="AW148:AW150" si="1231">IF(DN148="","",IF(DN148=$CF148,1,0))</f>
        <v/>
      </c>
      <c r="AX148" s="609" t="str">
        <f t="shared" ref="AX148:AX150" si="1232">IF(DO148="","",IF(DO148=$CF148,1,0))</f>
        <v/>
      </c>
      <c r="AY148" s="609" t="str">
        <f t="shared" ref="AY148:AY150" si="1233">IF(DP148="","",IF(DP148=$CF148,1,0))</f>
        <v/>
      </c>
      <c r="AZ148" s="609" t="str">
        <f t="shared" ref="AZ148:AZ150" si="1234">IF(DQ148="","",IF(DQ148=$CF148,1,0))</f>
        <v/>
      </c>
      <c r="BA148" s="609" t="str">
        <f t="shared" ref="BA148:BA150" si="1235">IF(DR148="","",IF(DR148=$CF148,1,0))</f>
        <v/>
      </c>
      <c r="BB148" s="609" t="str">
        <f t="shared" ref="BB148:BB150" si="1236">IF(DS148="","",IF(DS148=$CF148,1,0))</f>
        <v/>
      </c>
      <c r="BC148" s="609" t="str">
        <f t="shared" ref="BC148:BC150" si="1237">IF(DT148="","",IF(DT148=$CF148,1,0))</f>
        <v/>
      </c>
      <c r="BD148" s="609" t="str">
        <f t="shared" ref="BD148:BD150" si="1238">IF(DU148="","",IF(DU148=$CF148,1,0))</f>
        <v/>
      </c>
      <c r="BE148" s="609" t="str">
        <f t="shared" ref="BE148:BE150" si="1239">IF(DV148="","",IF(DV148=$CF148,1,0))</f>
        <v/>
      </c>
      <c r="BF148" s="609" t="str">
        <f t="shared" ref="BF148:BF150" si="1240">IF(DW148="","",IF(DW148=$CF148,1,0))</f>
        <v/>
      </c>
      <c r="BG148" s="609" t="str">
        <f t="shared" ref="BG148:BG150" si="1241">IF(DX148="","",IF(DX148=$CF148,1,0))</f>
        <v/>
      </c>
      <c r="BH148" s="609" t="str">
        <f t="shared" ref="BH148:BH150" si="1242">IF(DY148="","",IF(DY148=$CF148,1,0))</f>
        <v/>
      </c>
      <c r="BI148" s="609" t="str">
        <f t="shared" ref="BI148:BI150" si="1243">IF(DZ148="","",IF(DZ148=$CF148,1,0))</f>
        <v/>
      </c>
      <c r="BJ148" s="609" t="str">
        <f t="shared" ref="BJ148:BJ150" si="1244">IF(EA148="","",IF(EA148=$CF148,1,0))</f>
        <v/>
      </c>
      <c r="BK148" s="609" t="str">
        <f t="shared" ref="BK148:BK150" si="1245">IF(EB148="","",IF(EB148=$CF148,1,0))</f>
        <v/>
      </c>
      <c r="BL148" s="609" t="str">
        <f t="shared" ref="BL148:BL150" si="1246">IF(EC148="","",IF(EC148=$CF148,1,0))</f>
        <v/>
      </c>
      <c r="BM148" s="609" t="str">
        <f t="shared" ref="BM148:BM150" si="1247">IF(ED148="","",IF(ED148=$CF148,1,0))</f>
        <v/>
      </c>
      <c r="BN148" s="609" t="str">
        <f t="shared" ref="BN148:BN150" si="1248">IF(EE148="","",IF(EE148=$CF148,1,0))</f>
        <v/>
      </c>
      <c r="BO148" s="609" t="str">
        <f t="shared" ref="BO148:BO150" si="1249">IF(EF148="","",IF(EF148=$CF148,1,0))</f>
        <v/>
      </c>
      <c r="BP148" s="609" t="str">
        <f t="shared" ref="BP148:BP150" si="1250">IF(EG148="","",IF(EG148=$CF148,1,0))</f>
        <v/>
      </c>
      <c r="BQ148" s="609" t="str">
        <f t="shared" ref="BQ148:BQ150" si="1251">IF(EH148="","",IF(EH148=$CF148,1,0))</f>
        <v/>
      </c>
      <c r="BR148" s="609">
        <f t="shared" ref="BR148:BR150" si="1252">IF(EI148="","",IF(EI148=$CF148,1,0))</f>
        <v>0</v>
      </c>
      <c r="BS148" s="609" t="str">
        <f t="shared" ref="BS148:BS150" si="1253">IF(EJ148="","",IF(EJ148=$CF148,1,0))</f>
        <v/>
      </c>
      <c r="BT148" s="609" t="str">
        <f t="shared" ref="BT148:BT150" si="1254">IF(EK148="","",IF(EK148=$CF148,1,0))</f>
        <v/>
      </c>
      <c r="BU148" s="609">
        <f t="shared" ref="BU148:BU150" si="1255">IF(EL148="","",IF(EL148=$CF148,1,0))</f>
        <v>0</v>
      </c>
      <c r="BV148" s="21" t="str">
        <f>BV146&amp;"=1"</f>
        <v>EQ1-1=1</v>
      </c>
      <c r="BW148" s="18" t="str">
        <f>IF(R146=R148,"●","×")</f>
        <v>×</v>
      </c>
      <c r="BX148" s="7" t="s">
        <v>15</v>
      </c>
      <c r="BY148" s="233" t="str">
        <f t="shared" si="1200"/>
        <v>EQ0=1</v>
      </c>
      <c r="BZ148" s="19" t="str">
        <f>IF(INDEX($BV$5:$BW$354,MATCH(BY148,$BV$5:$BV$354,0),2)="●","●","×")</f>
        <v>×</v>
      </c>
      <c r="CA148" s="233" t="str">
        <f>$BV$143</f>
        <v>EQ1=1</v>
      </c>
      <c r="CB148" s="19" t="str">
        <f>IF(INDEX($BV$5:$BW$354,MATCH(CA148,$BV$5:$BV$354,0),2)="●","●","×")</f>
        <v>×</v>
      </c>
      <c r="CC148" s="227" t="s">
        <v>14</v>
      </c>
      <c r="CD148" s="234" t="str">
        <f>IF(INDEX($BV$5:$BW$354,MATCH(CC148,$BV$5:$BV$354,0),2)="●","●","×")</f>
        <v>●</v>
      </c>
      <c r="CE148" s="2" t="s">
        <v>15</v>
      </c>
      <c r="CF148" s="232" t="str">
        <f>IF(AND(BW148="●",BZ148="●",CB148="●",CD148="●"),"●","×")</f>
        <v>×</v>
      </c>
      <c r="CG148" s="21" t="str">
        <f t="shared" si="1201"/>
        <v>×</v>
      </c>
      <c r="CH148" s="2"/>
      <c r="CK148" s="3"/>
      <c r="CL148" s="3"/>
      <c r="CM148" s="3" t="s">
        <v>13</v>
      </c>
      <c r="CN148" s="3"/>
      <c r="CO148" s="3"/>
      <c r="CP148" s="3" t="s">
        <v>13</v>
      </c>
      <c r="CQ148" s="3"/>
      <c r="CR148" s="3"/>
      <c r="CS148" s="3" t="s">
        <v>13</v>
      </c>
      <c r="CT148" s="3" t="s">
        <v>13</v>
      </c>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252"/>
      <c r="EI148" s="270" t="s">
        <v>14</v>
      </c>
      <c r="EJ148" s="255"/>
      <c r="EK148" s="3"/>
      <c r="EL148" s="256" t="s">
        <v>13</v>
      </c>
    </row>
    <row r="149" spans="12:142" ht="19.5" hidden="1">
      <c r="N149" s="16" t="str">
        <f>$Q149</f>
        <v>▶　B</v>
      </c>
      <c r="O149" s="14" t="s">
        <v>17</v>
      </c>
      <c r="Q149" s="375" t="s">
        <v>1</v>
      </c>
      <c r="R149" s="17">
        <v>2</v>
      </c>
      <c r="T149" s="609" t="str">
        <f t="shared" si="1202"/>
        <v/>
      </c>
      <c r="U149" s="609" t="str">
        <f t="shared" si="1203"/>
        <v/>
      </c>
      <c r="V149" s="609" t="str">
        <f t="shared" si="1204"/>
        <v/>
      </c>
      <c r="W149" s="609">
        <f t="shared" si="1205"/>
        <v>0</v>
      </c>
      <c r="X149" s="609">
        <f t="shared" si="1206"/>
        <v>0</v>
      </c>
      <c r="Y149" s="609" t="str">
        <f t="shared" si="1207"/>
        <v/>
      </c>
      <c r="Z149" s="609">
        <f t="shared" si="1208"/>
        <v>0</v>
      </c>
      <c r="AA149" s="609" t="str">
        <f t="shared" si="1209"/>
        <v/>
      </c>
      <c r="AB149" s="609">
        <f t="shared" si="1210"/>
        <v>0</v>
      </c>
      <c r="AC149" s="609">
        <f t="shared" si="1211"/>
        <v>0</v>
      </c>
      <c r="AD149" s="609" t="str">
        <f t="shared" si="1212"/>
        <v/>
      </c>
      <c r="AE149" s="609" t="str">
        <f t="shared" si="1213"/>
        <v/>
      </c>
      <c r="AF149" s="609" t="str">
        <f t="shared" si="1214"/>
        <v/>
      </c>
      <c r="AG149" s="609" t="str">
        <f t="shared" si="1215"/>
        <v/>
      </c>
      <c r="AH149" s="609" t="str">
        <f t="shared" si="1216"/>
        <v/>
      </c>
      <c r="AI149" s="609" t="str">
        <f t="shared" si="1217"/>
        <v/>
      </c>
      <c r="AJ149" s="609" t="str">
        <f t="shared" si="1218"/>
        <v/>
      </c>
      <c r="AK149" s="609" t="str">
        <f t="shared" si="1219"/>
        <v/>
      </c>
      <c r="AL149" s="609" t="str">
        <f t="shared" si="1220"/>
        <v/>
      </c>
      <c r="AM149" s="609" t="str">
        <f t="shared" si="1221"/>
        <v/>
      </c>
      <c r="AN149" s="609" t="str">
        <f t="shared" si="1222"/>
        <v/>
      </c>
      <c r="AO149" s="609" t="str">
        <f t="shared" si="1223"/>
        <v/>
      </c>
      <c r="AP149" s="609" t="str">
        <f t="shared" si="1224"/>
        <v/>
      </c>
      <c r="AQ149" s="609" t="str">
        <f t="shared" si="1225"/>
        <v/>
      </c>
      <c r="AR149" s="609" t="str">
        <f t="shared" si="1226"/>
        <v/>
      </c>
      <c r="AS149" s="609" t="str">
        <f t="shared" si="1227"/>
        <v/>
      </c>
      <c r="AT149" s="609" t="str">
        <f t="shared" si="1228"/>
        <v/>
      </c>
      <c r="AU149" s="609" t="str">
        <f t="shared" si="1229"/>
        <v/>
      </c>
      <c r="AV149" s="609" t="str">
        <f t="shared" si="1230"/>
        <v/>
      </c>
      <c r="AW149" s="609" t="str">
        <f t="shared" si="1231"/>
        <v/>
      </c>
      <c r="AX149" s="609" t="str">
        <f t="shared" si="1232"/>
        <v/>
      </c>
      <c r="AY149" s="609" t="str">
        <f t="shared" si="1233"/>
        <v/>
      </c>
      <c r="AZ149" s="609">
        <f t="shared" si="1234"/>
        <v>0</v>
      </c>
      <c r="BA149" s="609" t="str">
        <f t="shared" si="1235"/>
        <v/>
      </c>
      <c r="BB149" s="609" t="str">
        <f t="shared" si="1236"/>
        <v/>
      </c>
      <c r="BC149" s="609" t="str">
        <f t="shared" si="1237"/>
        <v/>
      </c>
      <c r="BD149" s="609" t="str">
        <f t="shared" si="1238"/>
        <v/>
      </c>
      <c r="BE149" s="609" t="str">
        <f t="shared" si="1239"/>
        <v/>
      </c>
      <c r="BF149" s="609" t="str">
        <f t="shared" si="1240"/>
        <v/>
      </c>
      <c r="BG149" s="609" t="str">
        <f t="shared" si="1241"/>
        <v/>
      </c>
      <c r="BH149" s="609" t="str">
        <f t="shared" si="1242"/>
        <v/>
      </c>
      <c r="BI149" s="609" t="str">
        <f t="shared" si="1243"/>
        <v/>
      </c>
      <c r="BJ149" s="609" t="str">
        <f t="shared" si="1244"/>
        <v/>
      </c>
      <c r="BK149" s="609" t="str">
        <f t="shared" si="1245"/>
        <v/>
      </c>
      <c r="BL149" s="609" t="str">
        <f t="shared" si="1246"/>
        <v/>
      </c>
      <c r="BM149" s="609" t="str">
        <f t="shared" si="1247"/>
        <v/>
      </c>
      <c r="BN149" s="609" t="str">
        <f t="shared" si="1248"/>
        <v/>
      </c>
      <c r="BO149" s="609" t="str">
        <f t="shared" si="1249"/>
        <v/>
      </c>
      <c r="BP149" s="609" t="str">
        <f t="shared" si="1250"/>
        <v/>
      </c>
      <c r="BQ149" s="609" t="str">
        <f t="shared" si="1251"/>
        <v/>
      </c>
      <c r="BR149" s="609">
        <f t="shared" si="1252"/>
        <v>0</v>
      </c>
      <c r="BS149" s="609" t="str">
        <f t="shared" si="1253"/>
        <v/>
      </c>
      <c r="BT149" s="609" t="str">
        <f t="shared" si="1254"/>
        <v/>
      </c>
      <c r="BU149" s="609">
        <f t="shared" si="1255"/>
        <v>0</v>
      </c>
      <c r="BV149" s="21" t="str">
        <f>BV146&amp;"=2"</f>
        <v>EQ1-1=2</v>
      </c>
      <c r="BW149" s="18" t="str">
        <f>IF(R146=R149,"●","×")</f>
        <v>×</v>
      </c>
      <c r="BX149" s="7" t="s">
        <v>15</v>
      </c>
      <c r="BY149" s="233" t="str">
        <f t="shared" si="1200"/>
        <v>EQ0=1</v>
      </c>
      <c r="BZ149" s="19" t="str">
        <f>IF(INDEX($BV$5:$BW$354,MATCH(BY149,$BV$5:$BV$354,0),2)="●","●","×")</f>
        <v>×</v>
      </c>
      <c r="CA149" s="233" t="str">
        <f t="shared" ref="CA149:CA150" si="1256">$BV$143</f>
        <v>EQ1=1</v>
      </c>
      <c r="CB149" s="19" t="str">
        <f>IF(INDEX($BV$5:$BW$354,MATCH(CA149,$BV$5:$BV$354,0),2)="●","●","×")</f>
        <v>×</v>
      </c>
      <c r="CC149" s="227" t="s">
        <v>14</v>
      </c>
      <c r="CD149" s="234" t="str">
        <f>IF(INDEX($BV$5:$BW$354,MATCH(CC149,$BV$5:$BV$354,0),2)="●","●","×")</f>
        <v>●</v>
      </c>
      <c r="CE149" s="2" t="s">
        <v>15</v>
      </c>
      <c r="CF149" s="232" t="str">
        <f>IF(AND(BW149="●",BZ149="●",CB149="●",CD149="●"),"●","×")</f>
        <v>×</v>
      </c>
      <c r="CG149" s="21" t="str">
        <f t="shared" si="1201"/>
        <v>×</v>
      </c>
      <c r="CH149" s="2"/>
      <c r="CK149" s="3"/>
      <c r="CL149" s="3"/>
      <c r="CM149" s="3"/>
      <c r="CN149" s="3" t="s">
        <v>13</v>
      </c>
      <c r="CO149" s="3" t="s">
        <v>13</v>
      </c>
      <c r="CP149" s="3"/>
      <c r="CQ149" s="3" t="s">
        <v>13</v>
      </c>
      <c r="CR149" s="3"/>
      <c r="CS149" s="3" t="s">
        <v>13</v>
      </c>
      <c r="CT149" s="3" t="s">
        <v>13</v>
      </c>
      <c r="CU149" s="3"/>
      <c r="CV149" s="3"/>
      <c r="CW149" s="3"/>
      <c r="CX149" s="3"/>
      <c r="CY149" s="3"/>
      <c r="CZ149" s="3"/>
      <c r="DA149" s="3"/>
      <c r="DB149" s="3"/>
      <c r="DC149" s="3"/>
      <c r="DD149" s="3"/>
      <c r="DE149" s="3"/>
      <c r="DF149" s="3"/>
      <c r="DG149" s="3"/>
      <c r="DH149" s="3"/>
      <c r="DI149" s="3"/>
      <c r="DJ149" s="3"/>
      <c r="DK149" s="3"/>
      <c r="DL149" s="3"/>
      <c r="DM149" s="3"/>
      <c r="DN149" s="3"/>
      <c r="DO149" s="3"/>
      <c r="DP149" s="3"/>
      <c r="DQ149" s="3" t="s">
        <v>13</v>
      </c>
      <c r="DR149" s="3"/>
      <c r="DS149" s="3"/>
      <c r="DT149" s="3"/>
      <c r="DU149" s="3"/>
      <c r="DV149" s="3"/>
      <c r="DW149" s="3"/>
      <c r="DX149" s="3"/>
      <c r="DY149" s="3"/>
      <c r="DZ149" s="3"/>
      <c r="EA149" s="3"/>
      <c r="EB149" s="3"/>
      <c r="EC149" s="3"/>
      <c r="ED149" s="3"/>
      <c r="EE149" s="3"/>
      <c r="EF149" s="3"/>
      <c r="EG149" s="3"/>
      <c r="EH149" s="252"/>
      <c r="EI149" s="270" t="s">
        <v>14</v>
      </c>
      <c r="EJ149" s="255"/>
      <c r="EK149" s="3"/>
      <c r="EL149" s="256" t="s">
        <v>13</v>
      </c>
    </row>
    <row r="150" spans="12:142" ht="19.5" hidden="1">
      <c r="N150" s="16" t="str">
        <f>$Q150</f>
        <v>▶　C</v>
      </c>
      <c r="O150" s="14" t="s">
        <v>18</v>
      </c>
      <c r="Q150" s="375" t="s">
        <v>2</v>
      </c>
      <c r="R150" s="17">
        <v>3</v>
      </c>
      <c r="T150" s="609" t="str">
        <f t="shared" si="1202"/>
        <v/>
      </c>
      <c r="U150" s="609" t="str">
        <f t="shared" si="1203"/>
        <v/>
      </c>
      <c r="V150" s="609" t="str">
        <f t="shared" si="1204"/>
        <v/>
      </c>
      <c r="W150" s="609">
        <f t="shared" si="1205"/>
        <v>0</v>
      </c>
      <c r="X150" s="609">
        <f t="shared" si="1206"/>
        <v>0</v>
      </c>
      <c r="Y150" s="609" t="str">
        <f t="shared" si="1207"/>
        <v/>
      </c>
      <c r="Z150" s="609">
        <f t="shared" si="1208"/>
        <v>0</v>
      </c>
      <c r="AA150" s="609">
        <f t="shared" si="1209"/>
        <v>0</v>
      </c>
      <c r="AB150" s="609">
        <f t="shared" si="1210"/>
        <v>0</v>
      </c>
      <c r="AC150" s="609">
        <f t="shared" si="1211"/>
        <v>0</v>
      </c>
      <c r="AD150" s="609" t="str">
        <f t="shared" si="1212"/>
        <v/>
      </c>
      <c r="AE150" s="609" t="str">
        <f t="shared" si="1213"/>
        <v/>
      </c>
      <c r="AF150" s="609" t="str">
        <f t="shared" si="1214"/>
        <v/>
      </c>
      <c r="AG150" s="609" t="str">
        <f t="shared" si="1215"/>
        <v/>
      </c>
      <c r="AH150" s="609" t="str">
        <f t="shared" si="1216"/>
        <v/>
      </c>
      <c r="AI150" s="609" t="str">
        <f t="shared" si="1217"/>
        <v/>
      </c>
      <c r="AJ150" s="609" t="str">
        <f t="shared" si="1218"/>
        <v/>
      </c>
      <c r="AK150" s="609" t="str">
        <f t="shared" si="1219"/>
        <v/>
      </c>
      <c r="AL150" s="609" t="str">
        <f t="shared" si="1220"/>
        <v/>
      </c>
      <c r="AM150" s="609" t="str">
        <f t="shared" si="1221"/>
        <v/>
      </c>
      <c r="AN150" s="609" t="str">
        <f t="shared" si="1222"/>
        <v/>
      </c>
      <c r="AO150" s="609" t="str">
        <f t="shared" si="1223"/>
        <v/>
      </c>
      <c r="AP150" s="609" t="str">
        <f t="shared" si="1224"/>
        <v/>
      </c>
      <c r="AQ150" s="609" t="str">
        <f t="shared" si="1225"/>
        <v/>
      </c>
      <c r="AR150" s="609" t="str">
        <f t="shared" si="1226"/>
        <v/>
      </c>
      <c r="AS150" s="609" t="str">
        <f t="shared" si="1227"/>
        <v/>
      </c>
      <c r="AT150" s="609" t="str">
        <f t="shared" si="1228"/>
        <v/>
      </c>
      <c r="AU150" s="609" t="str">
        <f t="shared" si="1229"/>
        <v/>
      </c>
      <c r="AV150" s="609" t="str">
        <f t="shared" si="1230"/>
        <v/>
      </c>
      <c r="AW150" s="609" t="str">
        <f t="shared" si="1231"/>
        <v/>
      </c>
      <c r="AX150" s="609" t="str">
        <f t="shared" si="1232"/>
        <v/>
      </c>
      <c r="AY150" s="609" t="str">
        <f t="shared" si="1233"/>
        <v/>
      </c>
      <c r="AZ150" s="609">
        <f t="shared" si="1234"/>
        <v>0</v>
      </c>
      <c r="BA150" s="609" t="str">
        <f t="shared" si="1235"/>
        <v/>
      </c>
      <c r="BB150" s="609" t="str">
        <f t="shared" si="1236"/>
        <v/>
      </c>
      <c r="BC150" s="609" t="str">
        <f t="shared" si="1237"/>
        <v/>
      </c>
      <c r="BD150" s="609" t="str">
        <f t="shared" si="1238"/>
        <v/>
      </c>
      <c r="BE150" s="609" t="str">
        <f t="shared" si="1239"/>
        <v/>
      </c>
      <c r="BF150" s="609" t="str">
        <f t="shared" si="1240"/>
        <v/>
      </c>
      <c r="BG150" s="609" t="str">
        <f t="shared" si="1241"/>
        <v/>
      </c>
      <c r="BH150" s="609" t="str">
        <f t="shared" si="1242"/>
        <v/>
      </c>
      <c r="BI150" s="609" t="str">
        <f t="shared" si="1243"/>
        <v/>
      </c>
      <c r="BJ150" s="609" t="str">
        <f t="shared" si="1244"/>
        <v/>
      </c>
      <c r="BK150" s="609" t="str">
        <f t="shared" si="1245"/>
        <v/>
      </c>
      <c r="BL150" s="609" t="str">
        <f t="shared" si="1246"/>
        <v/>
      </c>
      <c r="BM150" s="609" t="str">
        <f t="shared" si="1247"/>
        <v/>
      </c>
      <c r="BN150" s="609" t="str">
        <f t="shared" si="1248"/>
        <v/>
      </c>
      <c r="BO150" s="609" t="str">
        <f t="shared" si="1249"/>
        <v/>
      </c>
      <c r="BP150" s="609" t="str">
        <f t="shared" si="1250"/>
        <v/>
      </c>
      <c r="BQ150" s="609" t="str">
        <f t="shared" si="1251"/>
        <v/>
      </c>
      <c r="BR150" s="609">
        <f t="shared" si="1252"/>
        <v>0</v>
      </c>
      <c r="BS150" s="609" t="str">
        <f t="shared" si="1253"/>
        <v/>
      </c>
      <c r="BT150" s="609" t="str">
        <f t="shared" si="1254"/>
        <v/>
      </c>
      <c r="BU150" s="609">
        <f t="shared" si="1255"/>
        <v>0</v>
      </c>
      <c r="BV150" s="21" t="str">
        <f>BV146&amp;"=3"</f>
        <v>EQ1-1=3</v>
      </c>
      <c r="BW150" s="18" t="str">
        <f>IF(R146=R150,"●","×")</f>
        <v>×</v>
      </c>
      <c r="BX150" s="7" t="s">
        <v>15</v>
      </c>
      <c r="BY150" s="233" t="str">
        <f t="shared" si="1200"/>
        <v>EQ0=1</v>
      </c>
      <c r="BZ150" s="19" t="str">
        <f>IF(INDEX($BV$5:$BW$354,MATCH(BY150,$BV$5:$BV$354,0),2)="●","●","×")</f>
        <v>×</v>
      </c>
      <c r="CA150" s="233" t="str">
        <f t="shared" si="1256"/>
        <v>EQ1=1</v>
      </c>
      <c r="CB150" s="19" t="str">
        <f>IF(INDEX($BV$5:$BW$354,MATCH(CA150,$BV$5:$BV$354,0),2)="●","●","×")</f>
        <v>×</v>
      </c>
      <c r="CC150" s="227" t="s">
        <v>14</v>
      </c>
      <c r="CD150" s="234" t="str">
        <f>IF(INDEX($BV$5:$BW$354,MATCH(CC150,$BV$5:$BV$354,0),2)="●","●","×")</f>
        <v>●</v>
      </c>
      <c r="CE150" s="2" t="s">
        <v>15</v>
      </c>
      <c r="CF150" s="232" t="str">
        <f>IF(AND(BW150="●",BZ150="●",CB150="●",CD150="●"),"●","×")</f>
        <v>×</v>
      </c>
      <c r="CG150" s="21" t="str">
        <f t="shared" si="1201"/>
        <v>×</v>
      </c>
      <c r="CH150" s="2"/>
      <c r="CK150" s="3"/>
      <c r="CL150" s="3"/>
      <c r="CM150" s="3"/>
      <c r="CN150" s="3" t="s">
        <v>13</v>
      </c>
      <c r="CO150" s="3" t="s">
        <v>13</v>
      </c>
      <c r="CP150" s="3"/>
      <c r="CQ150" s="3" t="s">
        <v>13</v>
      </c>
      <c r="CR150" s="3" t="s">
        <v>13</v>
      </c>
      <c r="CS150" s="3" t="s">
        <v>13</v>
      </c>
      <c r="CT150" s="3" t="s">
        <v>13</v>
      </c>
      <c r="CU150" s="3"/>
      <c r="CV150" s="3"/>
      <c r="CW150" s="3"/>
      <c r="CX150" s="3"/>
      <c r="CY150" s="3"/>
      <c r="CZ150" s="3"/>
      <c r="DA150" s="3"/>
      <c r="DB150" s="3"/>
      <c r="DC150" s="3"/>
      <c r="DD150" s="3"/>
      <c r="DE150" s="3"/>
      <c r="DF150" s="3"/>
      <c r="DG150" s="3"/>
      <c r="DH150" s="3"/>
      <c r="DI150" s="3"/>
      <c r="DJ150" s="3"/>
      <c r="DK150" s="3"/>
      <c r="DL150" s="3"/>
      <c r="DM150" s="3"/>
      <c r="DN150" s="3"/>
      <c r="DO150" s="3"/>
      <c r="DP150" s="3"/>
      <c r="DQ150" s="3" t="s">
        <v>13</v>
      </c>
      <c r="DR150" s="3"/>
      <c r="DS150" s="3"/>
      <c r="DT150" s="3"/>
      <c r="DU150" s="3"/>
      <c r="DV150" s="3"/>
      <c r="DW150" s="3"/>
      <c r="DX150" s="3"/>
      <c r="DY150" s="3"/>
      <c r="DZ150" s="3"/>
      <c r="EA150" s="3"/>
      <c r="EB150" s="3"/>
      <c r="EC150" s="3"/>
      <c r="ED150" s="3"/>
      <c r="EE150" s="3"/>
      <c r="EF150" s="3"/>
      <c r="EG150" s="3"/>
      <c r="EH150" s="252"/>
      <c r="EI150" s="270" t="s">
        <v>14</v>
      </c>
      <c r="EJ150" s="255"/>
      <c r="EK150" s="3"/>
      <c r="EL150" s="256" t="s">
        <v>13</v>
      </c>
    </row>
    <row r="151" spans="12:142" ht="20.25" hidden="1" thickBot="1">
      <c r="O151" s="343" t="str">
        <f>IF(R146=0,N146&amp;" "&amp;$O$4,"")</f>
        <v>EQ1-1 を回答ください</v>
      </c>
      <c r="P151" s="336" t="str">
        <f>IF(P146=$CH$2,"●","×")</f>
        <v>×</v>
      </c>
      <c r="Q151" s="375"/>
      <c r="R151" s="2"/>
      <c r="BV151" s="2"/>
      <c r="BW151" s="19"/>
      <c r="BY151" s="235"/>
      <c r="BZ151" s="228"/>
      <c r="CA151" s="235"/>
      <c r="CB151" s="228"/>
      <c r="CC151" s="225"/>
      <c r="CD151" s="236"/>
      <c r="CF151" s="12"/>
      <c r="CG151" s="12"/>
      <c r="CH151" s="2"/>
      <c r="EI151" s="272"/>
      <c r="EJ151" s="2"/>
      <c r="EK151" s="2"/>
      <c r="EL151" s="280"/>
    </row>
    <row r="152" spans="12:142" ht="20.25" hidden="1" thickBot="1">
      <c r="L152" t="str">
        <f>IF(S152=1,"▶","")</f>
        <v/>
      </c>
      <c r="N152" s="12" t="str">
        <f>$Q152</f>
        <v>EQ1-2</v>
      </c>
      <c r="O152" s="14" t="s">
        <v>354</v>
      </c>
      <c r="P152" s="2" t="str">
        <f>CH153</f>
        <v>該当なし</v>
      </c>
      <c r="Q152" s="375" t="s">
        <v>291</v>
      </c>
      <c r="R152" s="249">
        <f>IF(N153=Q153,R153,IF(N153=Q154,R154,IF(N153=Q155,R155,IF(N153=Q156,R156,"-"))))</f>
        <v>0</v>
      </c>
      <c r="S152" s="691">
        <f>IF(R152=0,0,1)</f>
        <v>0</v>
      </c>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21" t="str">
        <f>Q152</f>
        <v>EQ1-2</v>
      </c>
      <c r="BW152" s="20" t="str">
        <f>IF(CG153="●","表示",IF(AND($Q$3="非表示",CG153="×"),"非表示",IF($Q$3="表示","表示")))</f>
        <v>非表示</v>
      </c>
      <c r="BY152" s="237"/>
      <c r="BZ152" s="228"/>
      <c r="CA152" s="237"/>
      <c r="CB152" s="228"/>
      <c r="CC152" s="225"/>
      <c r="CD152" s="238"/>
      <c r="CF152" s="12"/>
      <c r="CG152" s="12"/>
      <c r="CH152" s="2"/>
      <c r="CK152" s="281"/>
      <c r="CL152" s="281"/>
      <c r="CM152" s="281"/>
      <c r="CN152" s="281"/>
      <c r="CO152" s="281"/>
      <c r="CP152" s="281"/>
      <c r="CQ152" s="281"/>
      <c r="CR152" s="281"/>
      <c r="CS152" s="281"/>
      <c r="CT152" s="281"/>
      <c r="CU152" s="281"/>
      <c r="CV152" s="281"/>
      <c r="CW152" s="281"/>
      <c r="CX152" s="281"/>
      <c r="CY152" s="281"/>
      <c r="CZ152" s="281"/>
      <c r="DA152" s="281"/>
      <c r="DB152" s="281"/>
      <c r="DC152" s="281"/>
      <c r="DD152" s="281"/>
      <c r="DE152" s="281"/>
      <c r="DF152" s="281"/>
      <c r="DG152" s="281"/>
      <c r="DH152" s="281"/>
      <c r="DI152" s="281"/>
      <c r="DJ152" s="281"/>
      <c r="DK152" s="281"/>
      <c r="DL152" s="281"/>
      <c r="DM152" s="281"/>
      <c r="DN152" s="281"/>
      <c r="DO152" s="281"/>
      <c r="DP152" s="281"/>
      <c r="DQ152" s="281"/>
      <c r="DR152" s="281"/>
      <c r="DS152" s="281"/>
      <c r="DT152" s="281"/>
      <c r="DU152" s="281"/>
      <c r="DV152" s="281"/>
      <c r="DW152" s="281"/>
      <c r="DX152" s="281"/>
      <c r="DY152" s="281"/>
      <c r="DZ152" s="281"/>
      <c r="EA152" s="281"/>
      <c r="EB152" s="281"/>
      <c r="EC152" s="281"/>
      <c r="ED152" s="281"/>
      <c r="EE152" s="281"/>
      <c r="EF152" s="281"/>
      <c r="EG152" s="281"/>
      <c r="EH152" s="281"/>
      <c r="EI152" s="283"/>
      <c r="EJ152" s="281"/>
      <c r="EK152" s="281"/>
      <c r="EL152" s="285"/>
    </row>
    <row r="153" spans="12:142" ht="19.5" hidden="1">
      <c r="N153" s="8" t="str">
        <f>'【① 基本事項】'!F143</f>
        <v>▷　該当選択</v>
      </c>
      <c r="O153" s="1"/>
      <c r="Q153" s="536" t="s">
        <v>601</v>
      </c>
      <c r="R153" s="17">
        <v>0</v>
      </c>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21" t="str">
        <f>BV152&amp;"=0"</f>
        <v>EQ1-2=0</v>
      </c>
      <c r="BW153" s="18" t="str">
        <f>IF(R152=R153,"●","×")</f>
        <v>●</v>
      </c>
      <c r="BY153" s="233" t="str">
        <f t="shared" ref="BY153:BY156" si="1257">$BV$138</f>
        <v>EQ0=1</v>
      </c>
      <c r="BZ153" s="19" t="str">
        <f>IF(INDEX($BV$5:$BW$354,MATCH(BY153,$BV$5:$BV$354,0),2)="●","●","×")</f>
        <v>×</v>
      </c>
      <c r="CA153" s="233" t="str">
        <f t="shared" ref="CA153:CA156" si="1258">$BV$143</f>
        <v>EQ1=1</v>
      </c>
      <c r="CB153" s="19" t="str">
        <f>IF(INDEX($BV$5:$BW$354,MATCH(CA153,$BV$5:$BV$354,0),2)="●","●","×")</f>
        <v>×</v>
      </c>
      <c r="CC153" s="227" t="s">
        <v>14</v>
      </c>
      <c r="CD153" s="234" t="str">
        <f>IF(INDEX($BV$5:$BW$354,MATCH(CC153,$BV$5:$BV$354,0),2)="●","●","×")</f>
        <v>●</v>
      </c>
      <c r="CE153" s="2" t="s">
        <v>15</v>
      </c>
      <c r="CF153" s="231" t="str">
        <f>IF(AND(BW153="●",BZ153="●",CB153="●",CD153="●"),"●","×")</f>
        <v>×</v>
      </c>
      <c r="CG153" s="21" t="str">
        <f t="shared" ref="CG153:CG156" si="1259">IF(AND(BZ153="●",CB153="●",CD153="●"),"●","×")</f>
        <v>×</v>
      </c>
      <c r="CH153" s="2" t="str">
        <f>IF(CF153="●",$CH$2,IF(COUNTIF(CF154:CF156,"●")&gt;0,$CH$3,$CH$4))</f>
        <v>該当なし</v>
      </c>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251"/>
      <c r="EI153" s="271"/>
      <c r="EJ153" s="253"/>
      <c r="EK153" s="4"/>
      <c r="EL153" s="254"/>
    </row>
    <row r="154" spans="12:142" ht="19.5" hidden="1">
      <c r="N154" s="16" t="str">
        <f>$Q154</f>
        <v>▶　A</v>
      </c>
      <c r="O154" s="14" t="s">
        <v>20</v>
      </c>
      <c r="Q154" s="375" t="s">
        <v>0</v>
      </c>
      <c r="R154" s="17">
        <v>1</v>
      </c>
      <c r="T154" s="609" t="str">
        <f t="shared" ref="T154:T156" si="1260">IF(CK154="","",IF(CK154=$CF154,1,0))</f>
        <v/>
      </c>
      <c r="U154" s="609" t="str">
        <f t="shared" ref="U154:U156" si="1261">IF(CL154="","",IF(CL154=$CF154,1,0))</f>
        <v/>
      </c>
      <c r="V154" s="609" t="str">
        <f t="shared" ref="V154:V156" si="1262">IF(CM154="","",IF(CM154=$CF154,1,0))</f>
        <v/>
      </c>
      <c r="W154" s="609" t="str">
        <f t="shared" ref="W154:W156" si="1263">IF(CN154="","",IF(CN154=$CF154,1,0))</f>
        <v/>
      </c>
      <c r="X154" s="609">
        <f t="shared" ref="X154:X156" si="1264">IF(CO154="","",IF(CO154=$CF154,1,0))</f>
        <v>0</v>
      </c>
      <c r="Y154" s="609" t="str">
        <f t="shared" ref="Y154:Y156" si="1265">IF(CP154="","",IF(CP154=$CF154,1,0))</f>
        <v/>
      </c>
      <c r="Z154" s="609" t="str">
        <f t="shared" ref="Z154:Z156" si="1266">IF(CQ154="","",IF(CQ154=$CF154,1,0))</f>
        <v/>
      </c>
      <c r="AA154" s="609" t="str">
        <f t="shared" ref="AA154:AA156" si="1267">IF(CR154="","",IF(CR154=$CF154,1,0))</f>
        <v/>
      </c>
      <c r="AB154" s="609" t="str">
        <f t="shared" ref="AB154:AB156" si="1268">IF(CS154="","",IF(CS154=$CF154,1,0))</f>
        <v/>
      </c>
      <c r="AC154" s="609" t="str">
        <f t="shared" ref="AC154:AC156" si="1269">IF(CT154="","",IF(CT154=$CF154,1,0))</f>
        <v/>
      </c>
      <c r="AD154" s="609" t="str">
        <f t="shared" ref="AD154:AD156" si="1270">IF(CU154="","",IF(CU154=$CF154,1,0))</f>
        <v/>
      </c>
      <c r="AE154" s="609" t="str">
        <f t="shared" ref="AE154:AE156" si="1271">IF(CV154="","",IF(CV154=$CF154,1,0))</f>
        <v/>
      </c>
      <c r="AF154" s="609" t="str">
        <f t="shared" ref="AF154:AF156" si="1272">IF(CW154="","",IF(CW154=$CF154,1,0))</f>
        <v/>
      </c>
      <c r="AG154" s="609" t="str">
        <f t="shared" ref="AG154:AG156" si="1273">IF(CX154="","",IF(CX154=$CF154,1,0))</f>
        <v/>
      </c>
      <c r="AH154" s="609" t="str">
        <f t="shared" ref="AH154:AH156" si="1274">IF(CY154="","",IF(CY154=$CF154,1,0))</f>
        <v/>
      </c>
      <c r="AI154" s="609" t="str">
        <f t="shared" ref="AI154:AI156" si="1275">IF(CZ154="","",IF(CZ154=$CF154,1,0))</f>
        <v/>
      </c>
      <c r="AJ154" s="609" t="str">
        <f t="shared" ref="AJ154:AJ156" si="1276">IF(DA154="","",IF(DA154=$CF154,1,0))</f>
        <v/>
      </c>
      <c r="AK154" s="609" t="str">
        <f t="shared" ref="AK154:AK156" si="1277">IF(DB154="","",IF(DB154=$CF154,1,0))</f>
        <v/>
      </c>
      <c r="AL154" s="609" t="str">
        <f t="shared" ref="AL154:AL156" si="1278">IF(DC154="","",IF(DC154=$CF154,1,0))</f>
        <v/>
      </c>
      <c r="AM154" s="609" t="str">
        <f t="shared" ref="AM154:AM156" si="1279">IF(DD154="","",IF(DD154=$CF154,1,0))</f>
        <v/>
      </c>
      <c r="AN154" s="609" t="str">
        <f t="shared" ref="AN154:AN156" si="1280">IF(DE154="","",IF(DE154=$CF154,1,0))</f>
        <v/>
      </c>
      <c r="AO154" s="609" t="str">
        <f t="shared" ref="AO154:AO156" si="1281">IF(DF154="","",IF(DF154=$CF154,1,0))</f>
        <v/>
      </c>
      <c r="AP154" s="609" t="str">
        <f t="shared" ref="AP154:AP156" si="1282">IF(DG154="","",IF(DG154=$CF154,1,0))</f>
        <v/>
      </c>
      <c r="AQ154" s="609" t="str">
        <f t="shared" ref="AQ154:AQ156" si="1283">IF(DH154="","",IF(DH154=$CF154,1,0))</f>
        <v/>
      </c>
      <c r="AR154" s="609" t="str">
        <f t="shared" ref="AR154:AR156" si="1284">IF(DI154="","",IF(DI154=$CF154,1,0))</f>
        <v/>
      </c>
      <c r="AS154" s="609" t="str">
        <f t="shared" ref="AS154:AS156" si="1285">IF(DJ154="","",IF(DJ154=$CF154,1,0))</f>
        <v/>
      </c>
      <c r="AT154" s="609" t="str">
        <f t="shared" ref="AT154:AT156" si="1286">IF(DK154="","",IF(DK154=$CF154,1,0))</f>
        <v/>
      </c>
      <c r="AU154" s="609" t="str">
        <f t="shared" ref="AU154:AU156" si="1287">IF(DL154="","",IF(DL154=$CF154,1,0))</f>
        <v/>
      </c>
      <c r="AV154" s="609" t="str">
        <f t="shared" ref="AV154:AV156" si="1288">IF(DM154="","",IF(DM154=$CF154,1,0))</f>
        <v/>
      </c>
      <c r="AW154" s="609" t="str">
        <f t="shared" ref="AW154:AW156" si="1289">IF(DN154="","",IF(DN154=$CF154,1,0))</f>
        <v/>
      </c>
      <c r="AX154" s="609" t="str">
        <f t="shared" ref="AX154:AX156" si="1290">IF(DO154="","",IF(DO154=$CF154,1,0))</f>
        <v/>
      </c>
      <c r="AY154" s="609" t="str">
        <f t="shared" ref="AY154:AY156" si="1291">IF(DP154="","",IF(DP154=$CF154,1,0))</f>
        <v/>
      </c>
      <c r="AZ154" s="609" t="str">
        <f t="shared" ref="AZ154:AZ156" si="1292">IF(DQ154="","",IF(DQ154=$CF154,1,0))</f>
        <v/>
      </c>
      <c r="BA154" s="609" t="str">
        <f t="shared" ref="BA154:BA156" si="1293">IF(DR154="","",IF(DR154=$CF154,1,0))</f>
        <v/>
      </c>
      <c r="BB154" s="609" t="str">
        <f t="shared" ref="BB154:BB156" si="1294">IF(DS154="","",IF(DS154=$CF154,1,0))</f>
        <v/>
      </c>
      <c r="BC154" s="609" t="str">
        <f t="shared" ref="BC154:BC156" si="1295">IF(DT154="","",IF(DT154=$CF154,1,0))</f>
        <v/>
      </c>
      <c r="BD154" s="609" t="str">
        <f t="shared" ref="BD154:BD156" si="1296">IF(DU154="","",IF(DU154=$CF154,1,0))</f>
        <v/>
      </c>
      <c r="BE154" s="609" t="str">
        <f t="shared" ref="BE154:BE156" si="1297">IF(DV154="","",IF(DV154=$CF154,1,0))</f>
        <v/>
      </c>
      <c r="BF154" s="609" t="str">
        <f t="shared" ref="BF154:BF156" si="1298">IF(DW154="","",IF(DW154=$CF154,1,0))</f>
        <v/>
      </c>
      <c r="BG154" s="609" t="str">
        <f t="shared" ref="BG154:BG156" si="1299">IF(DX154="","",IF(DX154=$CF154,1,0))</f>
        <v/>
      </c>
      <c r="BH154" s="609" t="str">
        <f t="shared" ref="BH154:BH156" si="1300">IF(DY154="","",IF(DY154=$CF154,1,0))</f>
        <v/>
      </c>
      <c r="BI154" s="609" t="str">
        <f t="shared" ref="BI154:BI156" si="1301">IF(DZ154="","",IF(DZ154=$CF154,1,0))</f>
        <v/>
      </c>
      <c r="BJ154" s="609" t="str">
        <f t="shared" ref="BJ154:BJ156" si="1302">IF(EA154="","",IF(EA154=$CF154,1,0))</f>
        <v/>
      </c>
      <c r="BK154" s="609" t="str">
        <f t="shared" ref="BK154:BK156" si="1303">IF(EB154="","",IF(EB154=$CF154,1,0))</f>
        <v/>
      </c>
      <c r="BL154" s="609" t="str">
        <f t="shared" ref="BL154:BL156" si="1304">IF(EC154="","",IF(EC154=$CF154,1,0))</f>
        <v/>
      </c>
      <c r="BM154" s="609" t="str">
        <f t="shared" ref="BM154:BM156" si="1305">IF(ED154="","",IF(ED154=$CF154,1,0))</f>
        <v/>
      </c>
      <c r="BN154" s="609" t="str">
        <f t="shared" ref="BN154:BN156" si="1306">IF(EE154="","",IF(EE154=$CF154,1,0))</f>
        <v/>
      </c>
      <c r="BO154" s="609" t="str">
        <f t="shared" ref="BO154:BO156" si="1307">IF(EF154="","",IF(EF154=$CF154,1,0))</f>
        <v/>
      </c>
      <c r="BP154" s="609" t="str">
        <f t="shared" ref="BP154:BP156" si="1308">IF(EG154="","",IF(EG154=$CF154,1,0))</f>
        <v/>
      </c>
      <c r="BQ154" s="609" t="str">
        <f t="shared" ref="BQ154:BQ156" si="1309">IF(EH154="","",IF(EH154=$CF154,1,0))</f>
        <v/>
      </c>
      <c r="BR154" s="609">
        <f t="shared" ref="BR154:BR156" si="1310">IF(EI154="","",IF(EI154=$CF154,1,0))</f>
        <v>0</v>
      </c>
      <c r="BS154" s="609" t="str">
        <f t="shared" ref="BS154:BS156" si="1311">IF(EJ154="","",IF(EJ154=$CF154,1,0))</f>
        <v/>
      </c>
      <c r="BT154" s="609" t="str">
        <f t="shared" ref="BT154:BT156" si="1312">IF(EK154="","",IF(EK154=$CF154,1,0))</f>
        <v/>
      </c>
      <c r="BU154" s="609" t="str">
        <f t="shared" ref="BU154:BU156" si="1313">IF(EL154="","",IF(EL154=$CF154,1,0))</f>
        <v/>
      </c>
      <c r="BV154" s="21" t="str">
        <f>BV152&amp;"=1"</f>
        <v>EQ1-2=1</v>
      </c>
      <c r="BW154" s="18" t="str">
        <f>IF(R152=R154,"●","×")</f>
        <v>×</v>
      </c>
      <c r="BX154" s="7" t="s">
        <v>15</v>
      </c>
      <c r="BY154" s="233" t="str">
        <f t="shared" si="1257"/>
        <v>EQ0=1</v>
      </c>
      <c r="BZ154" s="19" t="str">
        <f>IF(INDEX($BV$5:$BW$354,MATCH(BY154,$BV$5:$BV$354,0),2)="●","●","×")</f>
        <v>×</v>
      </c>
      <c r="CA154" s="233" t="str">
        <f t="shared" si="1258"/>
        <v>EQ1=1</v>
      </c>
      <c r="CB154" s="19" t="str">
        <f>IF(INDEX($BV$5:$BW$354,MATCH(CA154,$BV$5:$BV$354,0),2)="●","●","×")</f>
        <v>×</v>
      </c>
      <c r="CC154" s="227" t="s">
        <v>14</v>
      </c>
      <c r="CD154" s="234" t="str">
        <f>IF(INDEX($BV$5:$BW$354,MATCH(CC154,$BV$5:$BV$354,0),2)="●","●","×")</f>
        <v>●</v>
      </c>
      <c r="CE154" s="2" t="s">
        <v>15</v>
      </c>
      <c r="CF154" s="232" t="str">
        <f>IF(AND(BW154="●",BZ154="●",CB154="●",CD154="●"),"●","×")</f>
        <v>×</v>
      </c>
      <c r="CG154" s="21" t="str">
        <f t="shared" si="1259"/>
        <v>×</v>
      </c>
      <c r="CH154" s="2"/>
      <c r="CK154" s="3"/>
      <c r="CL154" s="3"/>
      <c r="CM154" s="3"/>
      <c r="CN154" s="3"/>
      <c r="CO154" s="3" t="s">
        <v>13</v>
      </c>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252"/>
      <c r="EI154" s="270" t="s">
        <v>14</v>
      </c>
      <c r="EJ154" s="255"/>
      <c r="EK154" s="3"/>
      <c r="EL154" s="256"/>
    </row>
    <row r="155" spans="12:142" ht="19.5" hidden="1">
      <c r="N155" s="16" t="str">
        <f>$Q155</f>
        <v>▶　B</v>
      </c>
      <c r="O155" s="14" t="s">
        <v>21</v>
      </c>
      <c r="Q155" s="375" t="s">
        <v>1</v>
      </c>
      <c r="R155" s="17">
        <v>2</v>
      </c>
      <c r="T155" s="609" t="str">
        <f t="shared" si="1260"/>
        <v/>
      </c>
      <c r="U155" s="609" t="str">
        <f t="shared" si="1261"/>
        <v/>
      </c>
      <c r="V155" s="609" t="str">
        <f t="shared" si="1262"/>
        <v/>
      </c>
      <c r="W155" s="609" t="str">
        <f t="shared" si="1263"/>
        <v/>
      </c>
      <c r="X155" s="609" t="str">
        <f t="shared" si="1264"/>
        <v/>
      </c>
      <c r="Y155" s="609" t="str">
        <f t="shared" si="1265"/>
        <v/>
      </c>
      <c r="Z155" s="609" t="str">
        <f t="shared" si="1266"/>
        <v/>
      </c>
      <c r="AA155" s="609" t="str">
        <f t="shared" si="1267"/>
        <v/>
      </c>
      <c r="AB155" s="609" t="str">
        <f t="shared" si="1268"/>
        <v/>
      </c>
      <c r="AC155" s="609" t="str">
        <f t="shared" si="1269"/>
        <v/>
      </c>
      <c r="AD155" s="609">
        <f t="shared" si="1270"/>
        <v>0</v>
      </c>
      <c r="AE155" s="609" t="str">
        <f t="shared" si="1271"/>
        <v/>
      </c>
      <c r="AF155" s="609" t="str">
        <f t="shared" si="1272"/>
        <v/>
      </c>
      <c r="AG155" s="609" t="str">
        <f t="shared" si="1273"/>
        <v/>
      </c>
      <c r="AH155" s="609" t="str">
        <f t="shared" si="1274"/>
        <v/>
      </c>
      <c r="AI155" s="609" t="str">
        <f t="shared" si="1275"/>
        <v/>
      </c>
      <c r="AJ155" s="609" t="str">
        <f t="shared" si="1276"/>
        <v/>
      </c>
      <c r="AK155" s="609" t="str">
        <f t="shared" si="1277"/>
        <v/>
      </c>
      <c r="AL155" s="609" t="str">
        <f t="shared" si="1278"/>
        <v/>
      </c>
      <c r="AM155" s="609" t="str">
        <f t="shared" si="1279"/>
        <v/>
      </c>
      <c r="AN155" s="609" t="str">
        <f t="shared" si="1280"/>
        <v/>
      </c>
      <c r="AO155" s="609" t="str">
        <f t="shared" si="1281"/>
        <v/>
      </c>
      <c r="AP155" s="609" t="str">
        <f t="shared" si="1282"/>
        <v/>
      </c>
      <c r="AQ155" s="609" t="str">
        <f t="shared" si="1283"/>
        <v/>
      </c>
      <c r="AR155" s="609" t="str">
        <f t="shared" si="1284"/>
        <v/>
      </c>
      <c r="AS155" s="609" t="str">
        <f t="shared" si="1285"/>
        <v/>
      </c>
      <c r="AT155" s="609" t="str">
        <f t="shared" si="1286"/>
        <v/>
      </c>
      <c r="AU155" s="609" t="str">
        <f t="shared" si="1287"/>
        <v/>
      </c>
      <c r="AV155" s="609" t="str">
        <f t="shared" si="1288"/>
        <v/>
      </c>
      <c r="AW155" s="609" t="str">
        <f t="shared" si="1289"/>
        <v/>
      </c>
      <c r="AX155" s="609" t="str">
        <f t="shared" si="1290"/>
        <v/>
      </c>
      <c r="AY155" s="609" t="str">
        <f t="shared" si="1291"/>
        <v/>
      </c>
      <c r="AZ155" s="609" t="str">
        <f t="shared" si="1292"/>
        <v/>
      </c>
      <c r="BA155" s="609" t="str">
        <f t="shared" si="1293"/>
        <v/>
      </c>
      <c r="BB155" s="609" t="str">
        <f t="shared" si="1294"/>
        <v/>
      </c>
      <c r="BC155" s="609" t="str">
        <f t="shared" si="1295"/>
        <v/>
      </c>
      <c r="BD155" s="609" t="str">
        <f t="shared" si="1296"/>
        <v/>
      </c>
      <c r="BE155" s="609" t="str">
        <f t="shared" si="1297"/>
        <v/>
      </c>
      <c r="BF155" s="609" t="str">
        <f t="shared" si="1298"/>
        <v/>
      </c>
      <c r="BG155" s="609" t="str">
        <f t="shared" si="1299"/>
        <v/>
      </c>
      <c r="BH155" s="609" t="str">
        <f t="shared" si="1300"/>
        <v/>
      </c>
      <c r="BI155" s="609" t="str">
        <f t="shared" si="1301"/>
        <v/>
      </c>
      <c r="BJ155" s="609" t="str">
        <f t="shared" si="1302"/>
        <v/>
      </c>
      <c r="BK155" s="609" t="str">
        <f t="shared" si="1303"/>
        <v/>
      </c>
      <c r="BL155" s="609" t="str">
        <f t="shared" si="1304"/>
        <v/>
      </c>
      <c r="BM155" s="609" t="str">
        <f t="shared" si="1305"/>
        <v/>
      </c>
      <c r="BN155" s="609" t="str">
        <f t="shared" si="1306"/>
        <v/>
      </c>
      <c r="BO155" s="609" t="str">
        <f t="shared" si="1307"/>
        <v/>
      </c>
      <c r="BP155" s="609" t="str">
        <f t="shared" si="1308"/>
        <v/>
      </c>
      <c r="BQ155" s="609" t="str">
        <f t="shared" si="1309"/>
        <v/>
      </c>
      <c r="BR155" s="609">
        <f t="shared" si="1310"/>
        <v>0</v>
      </c>
      <c r="BS155" s="609" t="str">
        <f t="shared" si="1311"/>
        <v/>
      </c>
      <c r="BT155" s="609" t="str">
        <f t="shared" si="1312"/>
        <v/>
      </c>
      <c r="BU155" s="609" t="str">
        <f t="shared" si="1313"/>
        <v/>
      </c>
      <c r="BV155" s="21" t="str">
        <f>BV152&amp;"=2"</f>
        <v>EQ1-2=2</v>
      </c>
      <c r="BW155" s="18" t="str">
        <f>IF(R152=R155,"●","×")</f>
        <v>×</v>
      </c>
      <c r="BX155" s="7" t="s">
        <v>15</v>
      </c>
      <c r="BY155" s="233" t="str">
        <f t="shared" si="1257"/>
        <v>EQ0=1</v>
      </c>
      <c r="BZ155" s="19" t="str">
        <f>IF(INDEX($BV$5:$BW$354,MATCH(BY155,$BV$5:$BV$354,0),2)="●","●","×")</f>
        <v>×</v>
      </c>
      <c r="CA155" s="233" t="str">
        <f t="shared" si="1258"/>
        <v>EQ1=1</v>
      </c>
      <c r="CB155" s="19" t="str">
        <f>IF(INDEX($BV$5:$BW$354,MATCH(CA155,$BV$5:$BV$354,0),2)="●","●","×")</f>
        <v>×</v>
      </c>
      <c r="CC155" s="227" t="s">
        <v>14</v>
      </c>
      <c r="CD155" s="234" t="str">
        <f>IF(INDEX($BV$5:$BW$354,MATCH(CC155,$BV$5:$BV$354,0),2)="●","●","×")</f>
        <v>●</v>
      </c>
      <c r="CE155" s="2" t="s">
        <v>15</v>
      </c>
      <c r="CF155" s="232" t="str">
        <f>IF(AND(BW155="●",BZ155="●",CB155="●",CD155="●"),"●","×")</f>
        <v>×</v>
      </c>
      <c r="CG155" s="21" t="str">
        <f t="shared" si="1259"/>
        <v>×</v>
      </c>
      <c r="CH155" s="2"/>
      <c r="CK155" s="3"/>
      <c r="CL155" s="3"/>
      <c r="CM155" s="3"/>
      <c r="CN155" s="3"/>
      <c r="CO155" s="3"/>
      <c r="CP155" s="3"/>
      <c r="CQ155" s="3"/>
      <c r="CR155" s="3"/>
      <c r="CS155" s="3"/>
      <c r="CT155" s="3"/>
      <c r="CU155" s="3" t="s">
        <v>13</v>
      </c>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252"/>
      <c r="EI155" s="270" t="s">
        <v>14</v>
      </c>
      <c r="EJ155" s="255"/>
      <c r="EK155" s="3"/>
      <c r="EL155" s="256"/>
    </row>
    <row r="156" spans="12:142" ht="19.5" hidden="1">
      <c r="N156" s="16" t="str">
        <f>$Q156</f>
        <v>▶　C</v>
      </c>
      <c r="O156" s="14" t="s">
        <v>22</v>
      </c>
      <c r="Q156" s="375" t="s">
        <v>2</v>
      </c>
      <c r="R156" s="17">
        <v>3</v>
      </c>
      <c r="T156" s="609" t="str">
        <f t="shared" si="1260"/>
        <v/>
      </c>
      <c r="U156" s="609" t="str">
        <f t="shared" si="1261"/>
        <v/>
      </c>
      <c r="V156" s="609" t="str">
        <f t="shared" si="1262"/>
        <v/>
      </c>
      <c r="W156" s="609" t="str">
        <f t="shared" si="1263"/>
        <v/>
      </c>
      <c r="X156" s="609" t="str">
        <f t="shared" si="1264"/>
        <v/>
      </c>
      <c r="Y156" s="609" t="str">
        <f t="shared" si="1265"/>
        <v/>
      </c>
      <c r="Z156" s="609" t="str">
        <f t="shared" si="1266"/>
        <v/>
      </c>
      <c r="AA156" s="609" t="str">
        <f t="shared" si="1267"/>
        <v/>
      </c>
      <c r="AB156" s="609" t="str">
        <f t="shared" si="1268"/>
        <v/>
      </c>
      <c r="AC156" s="609" t="str">
        <f t="shared" si="1269"/>
        <v/>
      </c>
      <c r="AD156" s="609" t="str">
        <f t="shared" si="1270"/>
        <v/>
      </c>
      <c r="AE156" s="609" t="str">
        <f t="shared" si="1271"/>
        <v/>
      </c>
      <c r="AF156" s="609" t="str">
        <f t="shared" si="1272"/>
        <v/>
      </c>
      <c r="AG156" s="609" t="str">
        <f t="shared" si="1273"/>
        <v/>
      </c>
      <c r="AH156" s="609" t="str">
        <f t="shared" si="1274"/>
        <v/>
      </c>
      <c r="AI156" s="609" t="str">
        <f t="shared" si="1275"/>
        <v/>
      </c>
      <c r="AJ156" s="609" t="str">
        <f t="shared" si="1276"/>
        <v/>
      </c>
      <c r="AK156" s="609" t="str">
        <f t="shared" si="1277"/>
        <v/>
      </c>
      <c r="AL156" s="609" t="str">
        <f t="shared" si="1278"/>
        <v/>
      </c>
      <c r="AM156" s="609" t="str">
        <f t="shared" si="1279"/>
        <v/>
      </c>
      <c r="AN156" s="609" t="str">
        <f t="shared" si="1280"/>
        <v/>
      </c>
      <c r="AO156" s="609" t="str">
        <f t="shared" si="1281"/>
        <v/>
      </c>
      <c r="AP156" s="609" t="str">
        <f t="shared" si="1282"/>
        <v/>
      </c>
      <c r="AQ156" s="609" t="str">
        <f t="shared" si="1283"/>
        <v/>
      </c>
      <c r="AR156" s="609" t="str">
        <f t="shared" si="1284"/>
        <v/>
      </c>
      <c r="AS156" s="609" t="str">
        <f t="shared" si="1285"/>
        <v/>
      </c>
      <c r="AT156" s="609" t="str">
        <f t="shared" si="1286"/>
        <v/>
      </c>
      <c r="AU156" s="609" t="str">
        <f t="shared" si="1287"/>
        <v/>
      </c>
      <c r="AV156" s="609" t="str">
        <f t="shared" si="1288"/>
        <v/>
      </c>
      <c r="AW156" s="609" t="str">
        <f t="shared" si="1289"/>
        <v/>
      </c>
      <c r="AX156" s="609" t="str">
        <f t="shared" si="1290"/>
        <v/>
      </c>
      <c r="AY156" s="609" t="str">
        <f t="shared" si="1291"/>
        <v/>
      </c>
      <c r="AZ156" s="609" t="str">
        <f t="shared" si="1292"/>
        <v/>
      </c>
      <c r="BA156" s="609" t="str">
        <f t="shared" si="1293"/>
        <v/>
      </c>
      <c r="BB156" s="609" t="str">
        <f t="shared" si="1294"/>
        <v/>
      </c>
      <c r="BC156" s="609" t="str">
        <f t="shared" si="1295"/>
        <v/>
      </c>
      <c r="BD156" s="609" t="str">
        <f t="shared" si="1296"/>
        <v/>
      </c>
      <c r="BE156" s="609" t="str">
        <f t="shared" si="1297"/>
        <v/>
      </c>
      <c r="BF156" s="609" t="str">
        <f t="shared" si="1298"/>
        <v/>
      </c>
      <c r="BG156" s="609" t="str">
        <f t="shared" si="1299"/>
        <v/>
      </c>
      <c r="BH156" s="609" t="str">
        <f t="shared" si="1300"/>
        <v/>
      </c>
      <c r="BI156" s="609" t="str">
        <f t="shared" si="1301"/>
        <v/>
      </c>
      <c r="BJ156" s="609" t="str">
        <f t="shared" si="1302"/>
        <v/>
      </c>
      <c r="BK156" s="609" t="str">
        <f t="shared" si="1303"/>
        <v/>
      </c>
      <c r="BL156" s="609" t="str">
        <f t="shared" si="1304"/>
        <v/>
      </c>
      <c r="BM156" s="609" t="str">
        <f t="shared" si="1305"/>
        <v/>
      </c>
      <c r="BN156" s="609" t="str">
        <f t="shared" si="1306"/>
        <v/>
      </c>
      <c r="BO156" s="609" t="str">
        <f t="shared" si="1307"/>
        <v/>
      </c>
      <c r="BP156" s="609" t="str">
        <f t="shared" si="1308"/>
        <v/>
      </c>
      <c r="BQ156" s="609" t="str">
        <f t="shared" si="1309"/>
        <v/>
      </c>
      <c r="BR156" s="609">
        <f t="shared" si="1310"/>
        <v>0</v>
      </c>
      <c r="BS156" s="609" t="str">
        <f t="shared" si="1311"/>
        <v/>
      </c>
      <c r="BT156" s="609" t="str">
        <f t="shared" si="1312"/>
        <v/>
      </c>
      <c r="BU156" s="609" t="str">
        <f t="shared" si="1313"/>
        <v/>
      </c>
      <c r="BV156" s="21" t="str">
        <f>BV152&amp;"=3"</f>
        <v>EQ1-2=3</v>
      </c>
      <c r="BW156" s="18" t="str">
        <f>IF(R152=R156,"●","×")</f>
        <v>×</v>
      </c>
      <c r="BX156" s="7" t="s">
        <v>15</v>
      </c>
      <c r="BY156" s="233" t="str">
        <f t="shared" si="1257"/>
        <v>EQ0=1</v>
      </c>
      <c r="BZ156" s="19" t="str">
        <f>IF(INDEX($BV$5:$BW$354,MATCH(BY156,$BV$5:$BV$354,0),2)="●","●","×")</f>
        <v>×</v>
      </c>
      <c r="CA156" s="233" t="str">
        <f t="shared" si="1258"/>
        <v>EQ1=1</v>
      </c>
      <c r="CB156" s="19" t="str">
        <f>IF(INDEX($BV$5:$BW$354,MATCH(CA156,$BV$5:$BV$354,0),2)="●","●","×")</f>
        <v>×</v>
      </c>
      <c r="CC156" s="227" t="s">
        <v>14</v>
      </c>
      <c r="CD156" s="234" t="str">
        <f>IF(INDEX($BV$5:$BW$354,MATCH(CC156,$BV$5:$BV$354,0),2)="●","●","×")</f>
        <v>●</v>
      </c>
      <c r="CE156" s="2" t="s">
        <v>15</v>
      </c>
      <c r="CF156" s="232" t="str">
        <f>IF(AND(BW156="●",BZ156="●",CB156="●",CD156="●"),"●","×")</f>
        <v>×</v>
      </c>
      <c r="CG156" s="21" t="str">
        <f t="shared" si="1259"/>
        <v>×</v>
      </c>
      <c r="CH156" s="2"/>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252"/>
      <c r="EI156" s="270" t="s">
        <v>14</v>
      </c>
      <c r="EJ156" s="255"/>
      <c r="EK156" s="3"/>
      <c r="EL156" s="256"/>
    </row>
    <row r="157" spans="12:142" ht="20.25" hidden="1" thickBot="1">
      <c r="O157" s="343" t="str">
        <f>IF(R152=0,N152&amp;" "&amp;$O$4,"")</f>
        <v>EQ1-2 を回答ください</v>
      </c>
      <c r="P157" s="336" t="str">
        <f>IF(P152=$CH$2,"●","×")</f>
        <v>×</v>
      </c>
      <c r="Q157" s="375"/>
      <c r="R157" s="2"/>
      <c r="BV157" s="2"/>
      <c r="BW157" s="19"/>
      <c r="BY157" s="235"/>
      <c r="BZ157" s="228"/>
      <c r="CA157" s="235"/>
      <c r="CB157" s="228"/>
      <c r="CC157" s="225"/>
      <c r="CD157" s="236"/>
      <c r="CF157" s="12"/>
      <c r="CG157" s="12"/>
      <c r="CH157" s="2"/>
      <c r="EI157" s="272"/>
      <c r="EJ157" s="2"/>
      <c r="EK157" s="2"/>
      <c r="EL157" s="280"/>
    </row>
    <row r="158" spans="12:142" ht="20.25" hidden="1" thickBot="1">
      <c r="L158" t="str">
        <f>IF(S158=1,"▶","")</f>
        <v/>
      </c>
      <c r="N158" s="12" t="str">
        <f>$Q158</f>
        <v>EQ1-3</v>
      </c>
      <c r="O158" s="14" t="s">
        <v>355</v>
      </c>
      <c r="P158" s="2" t="str">
        <f>CH159</f>
        <v>該当なし</v>
      </c>
      <c r="Q158" s="375" t="s">
        <v>350</v>
      </c>
      <c r="R158" s="613">
        <f>IF(N159=Q159,R159,IF(N159=Q160,R160,IF(N159=Q161,R161,"-")))</f>
        <v>0</v>
      </c>
      <c r="S158" s="691">
        <f>IF(R158=0,0,1)</f>
        <v>0</v>
      </c>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21" t="s">
        <v>350</v>
      </c>
      <c r="BW158" s="20" t="str">
        <f>IF(CG159="●","表示",IF(AND($Q$3="非表示",CG159="×"),"非表示",IF($Q$3="表示","表示")))</f>
        <v>非表示</v>
      </c>
      <c r="BY158" s="237"/>
      <c r="BZ158" s="228"/>
      <c r="CA158" s="237"/>
      <c r="CB158" s="228"/>
      <c r="CC158" s="225"/>
      <c r="CD158" s="238"/>
      <c r="CF158" s="12"/>
      <c r="CG158" s="12"/>
      <c r="CH158" s="2"/>
      <c r="CK158" s="281"/>
      <c r="CL158" s="281"/>
      <c r="CM158" s="281"/>
      <c r="CN158" s="281"/>
      <c r="CO158" s="281"/>
      <c r="CP158" s="281"/>
      <c r="CQ158" s="281"/>
      <c r="CR158" s="281"/>
      <c r="CS158" s="281"/>
      <c r="CT158" s="281"/>
      <c r="CU158" s="281"/>
      <c r="CV158" s="281"/>
      <c r="CW158" s="281"/>
      <c r="CX158" s="281"/>
      <c r="CY158" s="281"/>
      <c r="CZ158" s="281"/>
      <c r="DA158" s="281"/>
      <c r="DB158" s="281"/>
      <c r="DC158" s="281"/>
      <c r="DD158" s="281"/>
      <c r="DE158" s="281"/>
      <c r="DF158" s="281"/>
      <c r="DG158" s="281"/>
      <c r="DH158" s="281"/>
      <c r="DI158" s="281"/>
      <c r="DJ158" s="281"/>
      <c r="DK158" s="281"/>
      <c r="DL158" s="281"/>
      <c r="DM158" s="281"/>
      <c r="DN158" s="281"/>
      <c r="DO158" s="281"/>
      <c r="DP158" s="281"/>
      <c r="DQ158" s="281"/>
      <c r="DR158" s="281"/>
      <c r="DS158" s="281"/>
      <c r="DT158" s="281"/>
      <c r="DU158" s="281"/>
      <c r="DV158" s="281"/>
      <c r="DW158" s="281"/>
      <c r="DX158" s="281"/>
      <c r="DY158" s="281"/>
      <c r="DZ158" s="281"/>
      <c r="EA158" s="281"/>
      <c r="EB158" s="281"/>
      <c r="EC158" s="281"/>
      <c r="ED158" s="281"/>
      <c r="EE158" s="281"/>
      <c r="EF158" s="281"/>
      <c r="EG158" s="281"/>
      <c r="EH158" s="281"/>
      <c r="EI158" s="283"/>
      <c r="EJ158" s="281"/>
      <c r="EK158" s="281"/>
      <c r="EL158" s="285"/>
    </row>
    <row r="159" spans="12:142" ht="19.5" hidden="1">
      <c r="N159" s="8" t="str">
        <f>'【① 基本事項】'!F149</f>
        <v>▷　該当選択</v>
      </c>
      <c r="O159" s="1"/>
      <c r="Q159" s="536" t="s">
        <v>601</v>
      </c>
      <c r="R159" s="17">
        <v>0</v>
      </c>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21" t="str">
        <f>BV158&amp;"=0"</f>
        <v>EQ1-3=0</v>
      </c>
      <c r="BW159" s="18" t="str">
        <f>IF(R158=R159,"●","×")</f>
        <v>●</v>
      </c>
      <c r="BY159" s="233" t="str">
        <f t="shared" ref="BY159:BY161" si="1314">$BV$138</f>
        <v>EQ0=1</v>
      </c>
      <c r="BZ159" s="19" t="str">
        <f>IF(INDEX($BV$5:$BW$354,MATCH(BY159,$BV$5:$BV$354,0),2)="●","●","×")</f>
        <v>×</v>
      </c>
      <c r="CA159" s="233" t="str">
        <f t="shared" ref="CA159:CA161" si="1315">$BV$143</f>
        <v>EQ1=1</v>
      </c>
      <c r="CB159" s="19" t="str">
        <f>IF(INDEX($BV$5:$BW$354,MATCH(CA159,$BV$5:$BV$354,0),2)="●","●","×")</f>
        <v>×</v>
      </c>
      <c r="CC159" s="227" t="s">
        <v>14</v>
      </c>
      <c r="CD159" s="234" t="str">
        <f>IF(INDEX($BV$5:$BW$354,MATCH(CC159,$BV$5:$BV$354,0),2)="●","●","×")</f>
        <v>●</v>
      </c>
      <c r="CE159" s="2" t="s">
        <v>15</v>
      </c>
      <c r="CF159" s="231" t="str">
        <f>IF(AND(BW159="●",BZ159="●",CB159="●",CD159="●"),"●","×")</f>
        <v>×</v>
      </c>
      <c r="CG159" s="21" t="str">
        <f t="shared" ref="CG159:CG161" si="1316">IF(AND(BZ159="●",CB159="●",CD159="●"),"●","×")</f>
        <v>×</v>
      </c>
      <c r="CH159" s="2" t="str">
        <f>IF(CF159="●",$CH$2,IF(COUNTIF(CF160:CF161,"●")&gt;0,$CH$3,$CH$4))</f>
        <v>該当なし</v>
      </c>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251"/>
      <c r="EI159" s="271"/>
      <c r="EJ159" s="253"/>
      <c r="EK159" s="4"/>
      <c r="EL159" s="254"/>
    </row>
    <row r="160" spans="12:142" ht="19.5" hidden="1">
      <c r="N160" s="16" t="str">
        <f>$Q160</f>
        <v>▶　A</v>
      </c>
      <c r="O160" s="14" t="s">
        <v>433</v>
      </c>
      <c r="Q160" s="375" t="s">
        <v>0</v>
      </c>
      <c r="R160" s="17">
        <v>1</v>
      </c>
      <c r="T160" s="609" t="str">
        <f t="shared" ref="T160:T161" si="1317">IF(CK160="","",IF(CK160=$CF160,1,0))</f>
        <v/>
      </c>
      <c r="U160" s="609" t="str">
        <f t="shared" ref="U160:U161" si="1318">IF(CL160="","",IF(CL160=$CF160,1,0))</f>
        <v/>
      </c>
      <c r="V160" s="609" t="str">
        <f t="shared" ref="V160:V161" si="1319">IF(CM160="","",IF(CM160=$CF160,1,0))</f>
        <v/>
      </c>
      <c r="W160" s="609" t="str">
        <f t="shared" ref="W160:W161" si="1320">IF(CN160="","",IF(CN160=$CF160,1,0))</f>
        <v/>
      </c>
      <c r="X160" s="609" t="str">
        <f t="shared" ref="X160:X161" si="1321">IF(CO160="","",IF(CO160=$CF160,1,0))</f>
        <v/>
      </c>
      <c r="Y160" s="609" t="str">
        <f t="shared" ref="Y160:Y161" si="1322">IF(CP160="","",IF(CP160=$CF160,1,0))</f>
        <v/>
      </c>
      <c r="Z160" s="609" t="str">
        <f t="shared" ref="Z160:Z161" si="1323">IF(CQ160="","",IF(CQ160=$CF160,1,0))</f>
        <v/>
      </c>
      <c r="AA160" s="609" t="str">
        <f t="shared" ref="AA160:AA161" si="1324">IF(CR160="","",IF(CR160=$CF160,1,0))</f>
        <v/>
      </c>
      <c r="AB160" s="609" t="str">
        <f t="shared" ref="AB160:AB161" si="1325">IF(CS160="","",IF(CS160=$CF160,1,0))</f>
        <v/>
      </c>
      <c r="AC160" s="609" t="str">
        <f t="shared" ref="AC160:AC161" si="1326">IF(CT160="","",IF(CT160=$CF160,1,0))</f>
        <v/>
      </c>
      <c r="AD160" s="609" t="str">
        <f t="shared" ref="AD160:AD161" si="1327">IF(CU160="","",IF(CU160=$CF160,1,0))</f>
        <v/>
      </c>
      <c r="AE160" s="609" t="str">
        <f t="shared" ref="AE160:AE161" si="1328">IF(CV160="","",IF(CV160=$CF160,1,0))</f>
        <v/>
      </c>
      <c r="AF160" s="609" t="str">
        <f t="shared" ref="AF160:AF161" si="1329">IF(CW160="","",IF(CW160=$CF160,1,0))</f>
        <v/>
      </c>
      <c r="AG160" s="609" t="str">
        <f t="shared" ref="AG160:AG161" si="1330">IF(CX160="","",IF(CX160=$CF160,1,0))</f>
        <v/>
      </c>
      <c r="AH160" s="609" t="str">
        <f t="shared" ref="AH160:AH161" si="1331">IF(CY160="","",IF(CY160=$CF160,1,0))</f>
        <v/>
      </c>
      <c r="AI160" s="609" t="str">
        <f t="shared" ref="AI160:AI161" si="1332">IF(CZ160="","",IF(CZ160=$CF160,1,0))</f>
        <v/>
      </c>
      <c r="AJ160" s="609">
        <f t="shared" ref="AJ160:AJ161" si="1333">IF(DA160="","",IF(DA160=$CF160,1,0))</f>
        <v>0</v>
      </c>
      <c r="AK160" s="609" t="str">
        <f t="shared" ref="AK160:AK161" si="1334">IF(DB160="","",IF(DB160=$CF160,1,0))</f>
        <v/>
      </c>
      <c r="AL160" s="609" t="str">
        <f t="shared" ref="AL160:AL161" si="1335">IF(DC160="","",IF(DC160=$CF160,1,0))</f>
        <v/>
      </c>
      <c r="AM160" s="609" t="str">
        <f t="shared" ref="AM160:AM161" si="1336">IF(DD160="","",IF(DD160=$CF160,1,0))</f>
        <v/>
      </c>
      <c r="AN160" s="609" t="str">
        <f t="shared" ref="AN160:AN161" si="1337">IF(DE160="","",IF(DE160=$CF160,1,0))</f>
        <v/>
      </c>
      <c r="AO160" s="609" t="str">
        <f t="shared" ref="AO160:AO161" si="1338">IF(DF160="","",IF(DF160=$CF160,1,0))</f>
        <v/>
      </c>
      <c r="AP160" s="609" t="str">
        <f t="shared" ref="AP160:AP161" si="1339">IF(DG160="","",IF(DG160=$CF160,1,0))</f>
        <v/>
      </c>
      <c r="AQ160" s="609" t="str">
        <f t="shared" ref="AQ160:AQ161" si="1340">IF(DH160="","",IF(DH160=$CF160,1,0))</f>
        <v/>
      </c>
      <c r="AR160" s="609" t="str">
        <f t="shared" ref="AR160:AR161" si="1341">IF(DI160="","",IF(DI160=$CF160,1,0))</f>
        <v/>
      </c>
      <c r="AS160" s="609" t="str">
        <f t="shared" ref="AS160:AS161" si="1342">IF(DJ160="","",IF(DJ160=$CF160,1,0))</f>
        <v/>
      </c>
      <c r="AT160" s="609" t="str">
        <f t="shared" ref="AT160:AT161" si="1343">IF(DK160="","",IF(DK160=$CF160,1,0))</f>
        <v/>
      </c>
      <c r="AU160" s="609" t="str">
        <f t="shared" ref="AU160:AU161" si="1344">IF(DL160="","",IF(DL160=$CF160,1,0))</f>
        <v/>
      </c>
      <c r="AV160" s="609" t="str">
        <f t="shared" ref="AV160:AV161" si="1345">IF(DM160="","",IF(DM160=$CF160,1,0))</f>
        <v/>
      </c>
      <c r="AW160" s="609" t="str">
        <f t="shared" ref="AW160:AW161" si="1346">IF(DN160="","",IF(DN160=$CF160,1,0))</f>
        <v/>
      </c>
      <c r="AX160" s="609" t="str">
        <f t="shared" ref="AX160:AX161" si="1347">IF(DO160="","",IF(DO160=$CF160,1,0))</f>
        <v/>
      </c>
      <c r="AY160" s="609" t="str">
        <f t="shared" ref="AY160:AY161" si="1348">IF(DP160="","",IF(DP160=$CF160,1,0))</f>
        <v/>
      </c>
      <c r="AZ160" s="609" t="str">
        <f t="shared" ref="AZ160:AZ161" si="1349">IF(DQ160="","",IF(DQ160=$CF160,1,0))</f>
        <v/>
      </c>
      <c r="BA160" s="609" t="str">
        <f t="shared" ref="BA160:BA161" si="1350">IF(DR160="","",IF(DR160=$CF160,1,0))</f>
        <v/>
      </c>
      <c r="BB160" s="609" t="str">
        <f t="shared" ref="BB160:BB161" si="1351">IF(DS160="","",IF(DS160=$CF160,1,0))</f>
        <v/>
      </c>
      <c r="BC160" s="609" t="str">
        <f t="shared" ref="BC160:BC161" si="1352">IF(DT160="","",IF(DT160=$CF160,1,0))</f>
        <v/>
      </c>
      <c r="BD160" s="609" t="str">
        <f t="shared" ref="BD160:BD161" si="1353">IF(DU160="","",IF(DU160=$CF160,1,0))</f>
        <v/>
      </c>
      <c r="BE160" s="609" t="str">
        <f t="shared" ref="BE160:BE161" si="1354">IF(DV160="","",IF(DV160=$CF160,1,0))</f>
        <v/>
      </c>
      <c r="BF160" s="609" t="str">
        <f t="shared" ref="BF160:BF161" si="1355">IF(DW160="","",IF(DW160=$CF160,1,0))</f>
        <v/>
      </c>
      <c r="BG160" s="609" t="str">
        <f t="shared" ref="BG160:BG161" si="1356">IF(DX160="","",IF(DX160=$CF160,1,0))</f>
        <v/>
      </c>
      <c r="BH160" s="609" t="str">
        <f t="shared" ref="BH160:BH161" si="1357">IF(DY160="","",IF(DY160=$CF160,1,0))</f>
        <v/>
      </c>
      <c r="BI160" s="609" t="str">
        <f t="shared" ref="BI160:BI161" si="1358">IF(DZ160="","",IF(DZ160=$CF160,1,0))</f>
        <v/>
      </c>
      <c r="BJ160" s="609" t="str">
        <f t="shared" ref="BJ160:BJ161" si="1359">IF(EA160="","",IF(EA160=$CF160,1,0))</f>
        <v/>
      </c>
      <c r="BK160" s="609" t="str">
        <f t="shared" ref="BK160:BK161" si="1360">IF(EB160="","",IF(EB160=$CF160,1,0))</f>
        <v/>
      </c>
      <c r="BL160" s="609" t="str">
        <f t="shared" ref="BL160:BL161" si="1361">IF(EC160="","",IF(EC160=$CF160,1,0))</f>
        <v/>
      </c>
      <c r="BM160" s="609" t="str">
        <f t="shared" ref="BM160:BM161" si="1362">IF(ED160="","",IF(ED160=$CF160,1,0))</f>
        <v/>
      </c>
      <c r="BN160" s="609" t="str">
        <f t="shared" ref="BN160:BN161" si="1363">IF(EE160="","",IF(EE160=$CF160,1,0))</f>
        <v/>
      </c>
      <c r="BO160" s="609" t="str">
        <f t="shared" ref="BO160:BO161" si="1364">IF(EF160="","",IF(EF160=$CF160,1,0))</f>
        <v/>
      </c>
      <c r="BP160" s="609" t="str">
        <f t="shared" ref="BP160:BP161" si="1365">IF(EG160="","",IF(EG160=$CF160,1,0))</f>
        <v/>
      </c>
      <c r="BQ160" s="609" t="str">
        <f t="shared" ref="BQ160:BQ161" si="1366">IF(EH160="","",IF(EH160=$CF160,1,0))</f>
        <v/>
      </c>
      <c r="BR160" s="609">
        <f t="shared" ref="BR160:BR161" si="1367">IF(EI160="","",IF(EI160=$CF160,1,0))</f>
        <v>0</v>
      </c>
      <c r="BS160" s="609" t="str">
        <f t="shared" ref="BS160:BS161" si="1368">IF(EJ160="","",IF(EJ160=$CF160,1,0))</f>
        <v/>
      </c>
      <c r="BT160" s="609" t="str">
        <f t="shared" ref="BT160:BT161" si="1369">IF(EK160="","",IF(EK160=$CF160,1,0))</f>
        <v/>
      </c>
      <c r="BU160" s="609" t="str">
        <f t="shared" ref="BU160:BU161" si="1370">IF(EL160="","",IF(EL160=$CF160,1,0))</f>
        <v/>
      </c>
      <c r="BV160" s="21" t="str">
        <f>BV158&amp;"=1"</f>
        <v>EQ1-3=1</v>
      </c>
      <c r="BW160" s="18" t="str">
        <f>IF(R158=R160,"●","×")</f>
        <v>×</v>
      </c>
      <c r="BX160" s="7" t="s">
        <v>15</v>
      </c>
      <c r="BY160" s="233" t="str">
        <f t="shared" si="1314"/>
        <v>EQ0=1</v>
      </c>
      <c r="BZ160" s="19" t="str">
        <f>IF(INDEX($BV$5:$BW$354,MATCH(BY160,$BV$5:$BV$354,0),2)="●","●","×")</f>
        <v>×</v>
      </c>
      <c r="CA160" s="233" t="str">
        <f t="shared" si="1315"/>
        <v>EQ1=1</v>
      </c>
      <c r="CB160" s="19" t="str">
        <f>IF(INDEX($BV$5:$BW$354,MATCH(CA160,$BV$5:$BV$354,0),2)="●","●","×")</f>
        <v>×</v>
      </c>
      <c r="CC160" s="227" t="s">
        <v>14</v>
      </c>
      <c r="CD160" s="234" t="str">
        <f>IF(INDEX($BV$5:$BW$354,MATCH(CC160,$BV$5:$BV$354,0),2)="●","●","×")</f>
        <v>●</v>
      </c>
      <c r="CE160" s="2" t="s">
        <v>15</v>
      </c>
      <c r="CF160" s="232" t="str">
        <f>IF(AND(BW160="●",BZ160="●",CB160="●",CD160="●"),"●","×")</f>
        <v>×</v>
      </c>
      <c r="CG160" s="21" t="str">
        <f t="shared" si="1316"/>
        <v>×</v>
      </c>
      <c r="CH160" s="2"/>
      <c r="CK160" s="3"/>
      <c r="CL160" s="3"/>
      <c r="CM160" s="3"/>
      <c r="CN160" s="3"/>
      <c r="CO160" s="3"/>
      <c r="CP160" s="3"/>
      <c r="CQ160" s="3"/>
      <c r="CR160" s="3"/>
      <c r="CS160" s="3"/>
      <c r="CT160" s="3"/>
      <c r="CU160" s="3"/>
      <c r="CV160" s="3"/>
      <c r="CW160" s="3"/>
      <c r="CX160" s="3"/>
      <c r="CY160" s="3"/>
      <c r="CZ160" s="3"/>
      <c r="DA160" s="3" t="s">
        <v>13</v>
      </c>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252"/>
      <c r="EI160" s="270" t="s">
        <v>14</v>
      </c>
      <c r="EJ160" s="255"/>
      <c r="EK160" s="3"/>
      <c r="EL160" s="256"/>
    </row>
    <row r="161" spans="12:142" ht="19.5" hidden="1">
      <c r="N161" s="16" t="str">
        <f>$Q161</f>
        <v>▶　B</v>
      </c>
      <c r="O161" s="14" t="s">
        <v>434</v>
      </c>
      <c r="Q161" s="375" t="s">
        <v>1</v>
      </c>
      <c r="R161" s="17">
        <v>2</v>
      </c>
      <c r="T161" s="609" t="str">
        <f t="shared" si="1317"/>
        <v/>
      </c>
      <c r="U161" s="609" t="str">
        <f t="shared" si="1318"/>
        <v/>
      </c>
      <c r="V161" s="609" t="str">
        <f t="shared" si="1319"/>
        <v/>
      </c>
      <c r="W161" s="609" t="str">
        <f t="shared" si="1320"/>
        <v/>
      </c>
      <c r="X161" s="609" t="str">
        <f t="shared" si="1321"/>
        <v/>
      </c>
      <c r="Y161" s="609" t="str">
        <f t="shared" si="1322"/>
        <v/>
      </c>
      <c r="Z161" s="609" t="str">
        <f t="shared" si="1323"/>
        <v/>
      </c>
      <c r="AA161" s="609" t="str">
        <f t="shared" si="1324"/>
        <v/>
      </c>
      <c r="AB161" s="609" t="str">
        <f t="shared" si="1325"/>
        <v/>
      </c>
      <c r="AC161" s="609" t="str">
        <f t="shared" si="1326"/>
        <v/>
      </c>
      <c r="AD161" s="609" t="str">
        <f t="shared" si="1327"/>
        <v/>
      </c>
      <c r="AE161" s="609" t="str">
        <f t="shared" si="1328"/>
        <v/>
      </c>
      <c r="AF161" s="609" t="str">
        <f t="shared" si="1329"/>
        <v/>
      </c>
      <c r="AG161" s="609" t="str">
        <f t="shared" si="1330"/>
        <v/>
      </c>
      <c r="AH161" s="609" t="str">
        <f t="shared" si="1331"/>
        <v/>
      </c>
      <c r="AI161" s="609">
        <f t="shared" si="1332"/>
        <v>0</v>
      </c>
      <c r="AJ161" s="609" t="str">
        <f t="shared" si="1333"/>
        <v/>
      </c>
      <c r="AK161" s="609" t="str">
        <f t="shared" si="1334"/>
        <v/>
      </c>
      <c r="AL161" s="609" t="str">
        <f t="shared" si="1335"/>
        <v/>
      </c>
      <c r="AM161" s="609" t="str">
        <f t="shared" si="1336"/>
        <v/>
      </c>
      <c r="AN161" s="609" t="str">
        <f t="shared" si="1337"/>
        <v/>
      </c>
      <c r="AO161" s="609" t="str">
        <f t="shared" si="1338"/>
        <v/>
      </c>
      <c r="AP161" s="609" t="str">
        <f t="shared" si="1339"/>
        <v/>
      </c>
      <c r="AQ161" s="609" t="str">
        <f t="shared" si="1340"/>
        <v/>
      </c>
      <c r="AR161" s="609" t="str">
        <f t="shared" si="1341"/>
        <v/>
      </c>
      <c r="AS161" s="609" t="str">
        <f t="shared" si="1342"/>
        <v/>
      </c>
      <c r="AT161" s="609" t="str">
        <f t="shared" si="1343"/>
        <v/>
      </c>
      <c r="AU161" s="609" t="str">
        <f t="shared" si="1344"/>
        <v/>
      </c>
      <c r="AV161" s="609" t="str">
        <f t="shared" si="1345"/>
        <v/>
      </c>
      <c r="AW161" s="609" t="str">
        <f t="shared" si="1346"/>
        <v/>
      </c>
      <c r="AX161" s="609" t="str">
        <f t="shared" si="1347"/>
        <v/>
      </c>
      <c r="AY161" s="609" t="str">
        <f t="shared" si="1348"/>
        <v/>
      </c>
      <c r="AZ161" s="609" t="str">
        <f t="shared" si="1349"/>
        <v/>
      </c>
      <c r="BA161" s="609" t="str">
        <f t="shared" si="1350"/>
        <v/>
      </c>
      <c r="BB161" s="609" t="str">
        <f t="shared" si="1351"/>
        <v/>
      </c>
      <c r="BC161" s="609" t="str">
        <f t="shared" si="1352"/>
        <v/>
      </c>
      <c r="BD161" s="609" t="str">
        <f t="shared" si="1353"/>
        <v/>
      </c>
      <c r="BE161" s="609" t="str">
        <f t="shared" si="1354"/>
        <v/>
      </c>
      <c r="BF161" s="609" t="str">
        <f t="shared" si="1355"/>
        <v/>
      </c>
      <c r="BG161" s="609" t="str">
        <f t="shared" si="1356"/>
        <v/>
      </c>
      <c r="BH161" s="609" t="str">
        <f t="shared" si="1357"/>
        <v/>
      </c>
      <c r="BI161" s="609" t="str">
        <f t="shared" si="1358"/>
        <v/>
      </c>
      <c r="BJ161" s="609" t="str">
        <f t="shared" si="1359"/>
        <v/>
      </c>
      <c r="BK161" s="609" t="str">
        <f t="shared" si="1360"/>
        <v/>
      </c>
      <c r="BL161" s="609" t="str">
        <f t="shared" si="1361"/>
        <v/>
      </c>
      <c r="BM161" s="609" t="str">
        <f t="shared" si="1362"/>
        <v/>
      </c>
      <c r="BN161" s="609" t="str">
        <f t="shared" si="1363"/>
        <v/>
      </c>
      <c r="BO161" s="609" t="str">
        <f t="shared" si="1364"/>
        <v/>
      </c>
      <c r="BP161" s="609" t="str">
        <f t="shared" si="1365"/>
        <v/>
      </c>
      <c r="BQ161" s="609" t="str">
        <f t="shared" si="1366"/>
        <v/>
      </c>
      <c r="BR161" s="609">
        <f t="shared" si="1367"/>
        <v>0</v>
      </c>
      <c r="BS161" s="609" t="str">
        <f t="shared" si="1368"/>
        <v/>
      </c>
      <c r="BT161" s="609" t="str">
        <f t="shared" si="1369"/>
        <v/>
      </c>
      <c r="BU161" s="609" t="str">
        <f t="shared" si="1370"/>
        <v/>
      </c>
      <c r="BV161" s="21" t="str">
        <f>BV158&amp;"=2"</f>
        <v>EQ1-3=2</v>
      </c>
      <c r="BW161" s="18" t="str">
        <f>IF(R158=R161,"●","×")</f>
        <v>×</v>
      </c>
      <c r="BX161" s="7" t="s">
        <v>15</v>
      </c>
      <c r="BY161" s="233" t="str">
        <f t="shared" si="1314"/>
        <v>EQ0=1</v>
      </c>
      <c r="BZ161" s="19" t="str">
        <f>IF(INDEX($BV$5:$BW$354,MATCH(BY161,$BV$5:$BV$354,0),2)="●","●","×")</f>
        <v>×</v>
      </c>
      <c r="CA161" s="233" t="str">
        <f t="shared" si="1315"/>
        <v>EQ1=1</v>
      </c>
      <c r="CB161" s="19" t="str">
        <f>IF(INDEX($BV$5:$BW$354,MATCH(CA161,$BV$5:$BV$354,0),2)="●","●","×")</f>
        <v>×</v>
      </c>
      <c r="CC161" s="227" t="s">
        <v>14</v>
      </c>
      <c r="CD161" s="234" t="str">
        <f>IF(INDEX($BV$5:$BW$354,MATCH(CC161,$BV$5:$BV$354,0),2)="●","●","×")</f>
        <v>●</v>
      </c>
      <c r="CE161" s="2" t="s">
        <v>15</v>
      </c>
      <c r="CF161" s="232" t="str">
        <f>IF(AND(BW161="●",BZ161="●",CB161="●",CD161="●"),"●","×")</f>
        <v>×</v>
      </c>
      <c r="CG161" s="21" t="str">
        <f t="shared" si="1316"/>
        <v>×</v>
      </c>
      <c r="CH161" s="2"/>
      <c r="CK161" s="3"/>
      <c r="CL161" s="3"/>
      <c r="CM161" s="3"/>
      <c r="CN161" s="3"/>
      <c r="CO161" s="3"/>
      <c r="CP161" s="3"/>
      <c r="CQ161" s="3"/>
      <c r="CR161" s="3"/>
      <c r="CS161" s="3"/>
      <c r="CT161" s="3"/>
      <c r="CU161" s="3"/>
      <c r="CV161" s="3"/>
      <c r="CW161" s="3"/>
      <c r="CX161" s="3"/>
      <c r="CY161" s="3"/>
      <c r="CZ161" s="3" t="s">
        <v>13</v>
      </c>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252"/>
      <c r="EI161" s="270" t="s">
        <v>14</v>
      </c>
      <c r="EJ161" s="255"/>
      <c r="EK161" s="3"/>
      <c r="EL161" s="256"/>
    </row>
    <row r="162" spans="12:142" ht="20.25" hidden="1" thickBot="1">
      <c r="O162" s="343" t="str">
        <f>IF(R158=0,N158&amp;" "&amp;$O$4,"")</f>
        <v>EQ1-3 を回答ください</v>
      </c>
      <c r="P162" s="336" t="str">
        <f>IF(P158=$CH$2,"●","×")</f>
        <v>×</v>
      </c>
      <c r="Q162" s="375"/>
      <c r="R162" s="2"/>
      <c r="BV162" s="2"/>
      <c r="BW162" s="19"/>
      <c r="BY162" s="235"/>
      <c r="BZ162" s="228"/>
      <c r="CA162" s="235"/>
      <c r="CB162" s="228"/>
      <c r="CC162" s="225"/>
      <c r="CD162" s="236"/>
      <c r="CF162" s="12"/>
      <c r="CG162" s="12"/>
      <c r="CH162" s="2"/>
      <c r="EI162" s="272"/>
      <c r="EJ162" s="2"/>
      <c r="EK162" s="2"/>
      <c r="EL162" s="280"/>
    </row>
    <row r="163" spans="12:142" ht="38.25" hidden="1" thickBot="1">
      <c r="L163" t="str">
        <f>IF(S163=1,"▶","")</f>
        <v/>
      </c>
      <c r="N163" s="12" t="str">
        <f>$Q163</f>
        <v>EQ1-4</v>
      </c>
      <c r="O163" s="14" t="s">
        <v>650</v>
      </c>
      <c r="P163" s="2" t="str">
        <f>CH164</f>
        <v>該当なし</v>
      </c>
      <c r="Q163" s="375" t="s">
        <v>351</v>
      </c>
      <c r="R163" s="249">
        <f>IF(N164=Q164,R164,IF(N164=Q165,R165,IF(N164=Q166,R166,IF(N164=Q167,R167,"-"))))</f>
        <v>0</v>
      </c>
      <c r="S163" s="691">
        <f>IF(R163=0,0,1)</f>
        <v>0</v>
      </c>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21" t="s">
        <v>351</v>
      </c>
      <c r="BW163" s="20" t="str">
        <f>IF(CG164="●","表示",IF(AND($Q$3="非表示",CG164="×"),"非表示",IF($Q$3="表示","表示")))</f>
        <v>非表示</v>
      </c>
      <c r="BY163" s="237"/>
      <c r="BZ163" s="228"/>
      <c r="CA163" s="237"/>
      <c r="CB163" s="228"/>
      <c r="CC163" s="225"/>
      <c r="CD163" s="238"/>
      <c r="CF163" s="12"/>
      <c r="CG163" s="12"/>
      <c r="CH163" s="2"/>
      <c r="CK163" s="281"/>
      <c r="CL163" s="281"/>
      <c r="CM163" s="281"/>
      <c r="CN163" s="281"/>
      <c r="CO163" s="281"/>
      <c r="CP163" s="281"/>
      <c r="CQ163" s="281"/>
      <c r="CR163" s="281"/>
      <c r="CS163" s="281"/>
      <c r="CT163" s="281"/>
      <c r="CU163" s="281"/>
      <c r="CV163" s="281"/>
      <c r="CW163" s="281"/>
      <c r="CX163" s="281"/>
      <c r="CY163" s="281"/>
      <c r="CZ163" s="281"/>
      <c r="DA163" s="281"/>
      <c r="DB163" s="281"/>
      <c r="DC163" s="281"/>
      <c r="DD163" s="281"/>
      <c r="DE163" s="281"/>
      <c r="DF163" s="281"/>
      <c r="DG163" s="281"/>
      <c r="DH163" s="281"/>
      <c r="DI163" s="281"/>
      <c r="DJ163" s="281"/>
      <c r="DK163" s="281"/>
      <c r="DL163" s="281"/>
      <c r="DM163" s="281"/>
      <c r="DN163" s="281"/>
      <c r="DO163" s="281"/>
      <c r="DP163" s="281"/>
      <c r="DQ163" s="281"/>
      <c r="DR163" s="281"/>
      <c r="DS163" s="281"/>
      <c r="DT163" s="281"/>
      <c r="DU163" s="281"/>
      <c r="DV163" s="281"/>
      <c r="DW163" s="281"/>
      <c r="DX163" s="281"/>
      <c r="DY163" s="281"/>
      <c r="DZ163" s="281"/>
      <c r="EA163" s="281"/>
      <c r="EB163" s="281"/>
      <c r="EC163" s="281"/>
      <c r="ED163" s="281"/>
      <c r="EE163" s="281"/>
      <c r="EF163" s="281"/>
      <c r="EG163" s="281"/>
      <c r="EH163" s="281"/>
      <c r="EI163" s="283"/>
      <c r="EJ163" s="281"/>
      <c r="EK163" s="281"/>
      <c r="EL163" s="285"/>
    </row>
    <row r="164" spans="12:142" ht="19.5" hidden="1">
      <c r="N164" s="8" t="str">
        <f>'【① 基本事項】'!J137</f>
        <v>▷　該当選択</v>
      </c>
      <c r="O164" s="1"/>
      <c r="Q164" s="536" t="s">
        <v>601</v>
      </c>
      <c r="R164" s="17">
        <v>0</v>
      </c>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21" t="str">
        <f>BV163&amp;"=0"</f>
        <v>EQ1-4=0</v>
      </c>
      <c r="BW164" s="18" t="str">
        <f>IF(R163=R164,"●","×")</f>
        <v>●</v>
      </c>
      <c r="BY164" s="233" t="str">
        <f>$BV$138</f>
        <v>EQ0=1</v>
      </c>
      <c r="BZ164" s="19" t="str">
        <f>IF(INDEX($BV$5:$BW$354,MATCH(BY164,$BV$5:$BV$354,0),2)="●","●","×")</f>
        <v>×</v>
      </c>
      <c r="CA164" s="233" t="str">
        <f>$BV$144</f>
        <v>EQ1=2</v>
      </c>
      <c r="CB164" s="19" t="str">
        <f>IF(INDEX($BV$5:$BW$354,MATCH(CA164,$BV$5:$BV$354,0),2)="●","●","×")</f>
        <v>×</v>
      </c>
      <c r="CC164" s="227" t="s">
        <v>14</v>
      </c>
      <c r="CD164" s="234" t="str">
        <f>IF(INDEX($BV$5:$BW$354,MATCH(CC164,$BV$5:$BV$354,0),2)="●","●","×")</f>
        <v>●</v>
      </c>
      <c r="CE164" s="2" t="s">
        <v>15</v>
      </c>
      <c r="CF164" s="231" t="str">
        <f>IF(AND(BW164="●",BZ164="●",CB164="●",CD164="●"),"●","×")</f>
        <v>×</v>
      </c>
      <c r="CG164" s="21" t="str">
        <f t="shared" ref="CG164:CG167" si="1371">IF(AND(BZ164="●",CB164="●",CD164="●"),"●","×")</f>
        <v>×</v>
      </c>
      <c r="CH164" s="2" t="str">
        <f>IF(CF164="●",$CH$2,IF(COUNTIF(CF165:CF167,"●")&gt;0,$CH$3,$CH$4))</f>
        <v>該当なし</v>
      </c>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251"/>
      <c r="EI164" s="271"/>
      <c r="EJ164" s="253"/>
      <c r="EK164" s="4"/>
      <c r="EL164" s="254"/>
    </row>
    <row r="165" spans="12:142" ht="19.5" hidden="1">
      <c r="N165" s="16" t="str">
        <f>$Q165</f>
        <v>▶　A</v>
      </c>
      <c r="O165" s="14" t="s">
        <v>551</v>
      </c>
      <c r="Q165" s="375" t="s">
        <v>0</v>
      </c>
      <c r="R165" s="17">
        <v>1</v>
      </c>
      <c r="T165" s="609" t="str">
        <f t="shared" ref="T165:T167" si="1372">IF(CK165="","",IF(CK165=$CF165,1,0))</f>
        <v/>
      </c>
      <c r="U165" s="609" t="str">
        <f t="shared" ref="U165:U167" si="1373">IF(CL165="","",IF(CL165=$CF165,1,0))</f>
        <v/>
      </c>
      <c r="V165" s="609">
        <f t="shared" ref="V165:V167" si="1374">IF(CM165="","",IF(CM165=$CF165,1,0))</f>
        <v>0</v>
      </c>
      <c r="W165" s="609" t="str">
        <f t="shared" ref="W165:W167" si="1375">IF(CN165="","",IF(CN165=$CF165,1,0))</f>
        <v/>
      </c>
      <c r="X165" s="609" t="str">
        <f t="shared" ref="X165:X167" si="1376">IF(CO165="","",IF(CO165=$CF165,1,0))</f>
        <v/>
      </c>
      <c r="Y165" s="609">
        <f t="shared" ref="Y165:Y167" si="1377">IF(CP165="","",IF(CP165=$CF165,1,0))</f>
        <v>0</v>
      </c>
      <c r="Z165" s="609" t="str">
        <f t="shared" ref="Z165:Z167" si="1378">IF(CQ165="","",IF(CQ165=$CF165,1,0))</f>
        <v/>
      </c>
      <c r="AA165" s="609" t="str">
        <f t="shared" ref="AA165:AA167" si="1379">IF(CR165="","",IF(CR165=$CF165,1,0))</f>
        <v/>
      </c>
      <c r="AB165" s="609">
        <f t="shared" ref="AB165:AB167" si="1380">IF(CS165="","",IF(CS165=$CF165,1,0))</f>
        <v>0</v>
      </c>
      <c r="AC165" s="609">
        <f t="shared" ref="AC165:AC167" si="1381">IF(CT165="","",IF(CT165=$CF165,1,0))</f>
        <v>0</v>
      </c>
      <c r="AD165" s="609" t="str">
        <f t="shared" ref="AD165:AD167" si="1382">IF(CU165="","",IF(CU165=$CF165,1,0))</f>
        <v/>
      </c>
      <c r="AE165" s="609" t="str">
        <f t="shared" ref="AE165:AE167" si="1383">IF(CV165="","",IF(CV165=$CF165,1,0))</f>
        <v/>
      </c>
      <c r="AF165" s="609" t="str">
        <f t="shared" ref="AF165:AF167" si="1384">IF(CW165="","",IF(CW165=$CF165,1,0))</f>
        <v/>
      </c>
      <c r="AG165" s="609" t="str">
        <f t="shared" ref="AG165:AG167" si="1385">IF(CX165="","",IF(CX165=$CF165,1,0))</f>
        <v/>
      </c>
      <c r="AH165" s="609" t="str">
        <f t="shared" ref="AH165:AH167" si="1386">IF(CY165="","",IF(CY165=$CF165,1,0))</f>
        <v/>
      </c>
      <c r="AI165" s="609" t="str">
        <f t="shared" ref="AI165:AI167" si="1387">IF(CZ165="","",IF(CZ165=$CF165,1,0))</f>
        <v/>
      </c>
      <c r="AJ165" s="609" t="str">
        <f t="shared" ref="AJ165:AJ167" si="1388">IF(DA165="","",IF(DA165=$CF165,1,0))</f>
        <v/>
      </c>
      <c r="AK165" s="609" t="str">
        <f t="shared" ref="AK165:AK167" si="1389">IF(DB165="","",IF(DB165=$CF165,1,0))</f>
        <v/>
      </c>
      <c r="AL165" s="609" t="str">
        <f t="shared" ref="AL165:AL167" si="1390">IF(DC165="","",IF(DC165=$CF165,1,0))</f>
        <v/>
      </c>
      <c r="AM165" s="609" t="str">
        <f t="shared" ref="AM165:AM167" si="1391">IF(DD165="","",IF(DD165=$CF165,1,0))</f>
        <v/>
      </c>
      <c r="AN165" s="609" t="str">
        <f t="shared" ref="AN165:AN167" si="1392">IF(DE165="","",IF(DE165=$CF165,1,0))</f>
        <v/>
      </c>
      <c r="AO165" s="609" t="str">
        <f t="shared" ref="AO165:AO167" si="1393">IF(DF165="","",IF(DF165=$CF165,1,0))</f>
        <v/>
      </c>
      <c r="AP165" s="609" t="str">
        <f t="shared" ref="AP165:AP167" si="1394">IF(DG165="","",IF(DG165=$CF165,1,0))</f>
        <v/>
      </c>
      <c r="AQ165" s="609" t="str">
        <f t="shared" ref="AQ165:AQ167" si="1395">IF(DH165="","",IF(DH165=$CF165,1,0))</f>
        <v/>
      </c>
      <c r="AR165" s="609" t="str">
        <f t="shared" ref="AR165:AR167" si="1396">IF(DI165="","",IF(DI165=$CF165,1,0))</f>
        <v/>
      </c>
      <c r="AS165" s="609" t="str">
        <f t="shared" ref="AS165:AS167" si="1397">IF(DJ165="","",IF(DJ165=$CF165,1,0))</f>
        <v/>
      </c>
      <c r="AT165" s="609" t="str">
        <f t="shared" ref="AT165:AT167" si="1398">IF(DK165="","",IF(DK165=$CF165,1,0))</f>
        <v/>
      </c>
      <c r="AU165" s="609" t="str">
        <f t="shared" ref="AU165:AU167" si="1399">IF(DL165="","",IF(DL165=$CF165,1,0))</f>
        <v/>
      </c>
      <c r="AV165" s="609" t="str">
        <f t="shared" ref="AV165:AV167" si="1400">IF(DM165="","",IF(DM165=$CF165,1,0))</f>
        <v/>
      </c>
      <c r="AW165" s="609" t="str">
        <f t="shared" ref="AW165:AW167" si="1401">IF(DN165="","",IF(DN165=$CF165,1,0))</f>
        <v/>
      </c>
      <c r="AX165" s="609" t="str">
        <f t="shared" ref="AX165:AX167" si="1402">IF(DO165="","",IF(DO165=$CF165,1,0))</f>
        <v/>
      </c>
      <c r="AY165" s="609" t="str">
        <f t="shared" ref="AY165:AY167" si="1403">IF(DP165="","",IF(DP165=$CF165,1,0))</f>
        <v/>
      </c>
      <c r="AZ165" s="609" t="str">
        <f t="shared" ref="AZ165:AZ167" si="1404">IF(DQ165="","",IF(DQ165=$CF165,1,0))</f>
        <v/>
      </c>
      <c r="BA165" s="609" t="str">
        <f t="shared" ref="BA165:BA167" si="1405">IF(DR165="","",IF(DR165=$CF165,1,0))</f>
        <v/>
      </c>
      <c r="BB165" s="609" t="str">
        <f t="shared" ref="BB165:BB167" si="1406">IF(DS165="","",IF(DS165=$CF165,1,0))</f>
        <v/>
      </c>
      <c r="BC165" s="609" t="str">
        <f t="shared" ref="BC165:BC167" si="1407">IF(DT165="","",IF(DT165=$CF165,1,0))</f>
        <v/>
      </c>
      <c r="BD165" s="609" t="str">
        <f t="shared" ref="BD165:BD167" si="1408">IF(DU165="","",IF(DU165=$CF165,1,0))</f>
        <v/>
      </c>
      <c r="BE165" s="609" t="str">
        <f t="shared" ref="BE165:BE167" si="1409">IF(DV165="","",IF(DV165=$CF165,1,0))</f>
        <v/>
      </c>
      <c r="BF165" s="609" t="str">
        <f t="shared" ref="BF165:BF167" si="1410">IF(DW165="","",IF(DW165=$CF165,1,0))</f>
        <v/>
      </c>
      <c r="BG165" s="609" t="str">
        <f t="shared" ref="BG165:BG167" si="1411">IF(DX165="","",IF(DX165=$CF165,1,0))</f>
        <v/>
      </c>
      <c r="BH165" s="609" t="str">
        <f t="shared" ref="BH165:BH167" si="1412">IF(DY165="","",IF(DY165=$CF165,1,0))</f>
        <v/>
      </c>
      <c r="BI165" s="609" t="str">
        <f t="shared" ref="BI165:BI167" si="1413">IF(DZ165="","",IF(DZ165=$CF165,1,0))</f>
        <v/>
      </c>
      <c r="BJ165" s="609" t="str">
        <f t="shared" ref="BJ165:BJ167" si="1414">IF(EA165="","",IF(EA165=$CF165,1,0))</f>
        <v/>
      </c>
      <c r="BK165" s="609" t="str">
        <f t="shared" ref="BK165:BK167" si="1415">IF(EB165="","",IF(EB165=$CF165,1,0))</f>
        <v/>
      </c>
      <c r="BL165" s="609" t="str">
        <f t="shared" ref="BL165:BL167" si="1416">IF(EC165="","",IF(EC165=$CF165,1,0))</f>
        <v/>
      </c>
      <c r="BM165" s="609" t="str">
        <f t="shared" ref="BM165:BM167" si="1417">IF(ED165="","",IF(ED165=$CF165,1,0))</f>
        <v/>
      </c>
      <c r="BN165" s="609" t="str">
        <f t="shared" ref="BN165:BN167" si="1418">IF(EE165="","",IF(EE165=$CF165,1,0))</f>
        <v/>
      </c>
      <c r="BO165" s="609" t="str">
        <f t="shared" ref="BO165:BO167" si="1419">IF(EF165="","",IF(EF165=$CF165,1,0))</f>
        <v/>
      </c>
      <c r="BP165" s="609" t="str">
        <f t="shared" ref="BP165:BP167" si="1420">IF(EG165="","",IF(EG165=$CF165,1,0))</f>
        <v/>
      </c>
      <c r="BQ165" s="609" t="str">
        <f t="shared" ref="BQ165:BQ167" si="1421">IF(EH165="","",IF(EH165=$CF165,1,0))</f>
        <v/>
      </c>
      <c r="BR165" s="609">
        <f t="shared" ref="BR165:BR167" si="1422">IF(EI165="","",IF(EI165=$CF165,1,0))</f>
        <v>0</v>
      </c>
      <c r="BS165" s="609" t="str">
        <f t="shared" ref="BS165:BS167" si="1423">IF(EJ165="","",IF(EJ165=$CF165,1,0))</f>
        <v/>
      </c>
      <c r="BT165" s="609" t="str">
        <f t="shared" ref="BT165:BT167" si="1424">IF(EK165="","",IF(EK165=$CF165,1,0))</f>
        <v/>
      </c>
      <c r="BU165" s="609">
        <f t="shared" ref="BU165:BU167" si="1425">IF(EL165="","",IF(EL165=$CF165,1,0))</f>
        <v>0</v>
      </c>
      <c r="BV165" s="21" t="str">
        <f>BV163&amp;"=1"</f>
        <v>EQ1-4=1</v>
      </c>
      <c r="BW165" s="18" t="str">
        <f>IF(R163=R165,"●","×")</f>
        <v>×</v>
      </c>
      <c r="BX165" s="7" t="s">
        <v>15</v>
      </c>
      <c r="BY165" s="233" t="str">
        <f t="shared" ref="BY165:BY167" si="1426">$BV$138</f>
        <v>EQ0=1</v>
      </c>
      <c r="BZ165" s="19" t="str">
        <f>IF(INDEX($BV$5:$BW$354,MATCH(BY165,$BV$5:$BV$354,0),2)="●","●","×")</f>
        <v>×</v>
      </c>
      <c r="CA165" s="233" t="str">
        <f t="shared" ref="CA165:CA167" si="1427">$BV$144</f>
        <v>EQ1=2</v>
      </c>
      <c r="CB165" s="19" t="str">
        <f>IF(INDEX($BV$5:$BW$354,MATCH(CA165,$BV$5:$BV$354,0),2)="●","●","×")</f>
        <v>×</v>
      </c>
      <c r="CC165" s="227" t="s">
        <v>14</v>
      </c>
      <c r="CD165" s="234" t="str">
        <f>IF(INDEX($BV$5:$BW$354,MATCH(CC165,$BV$5:$BV$354,0),2)="●","●","×")</f>
        <v>●</v>
      </c>
      <c r="CE165" s="2" t="s">
        <v>15</v>
      </c>
      <c r="CF165" s="232" t="str">
        <f>IF(AND(BW165="●",BZ165="●",CB165="●",CD165="●"),"●","×")</f>
        <v>×</v>
      </c>
      <c r="CG165" s="21" t="str">
        <f t="shared" si="1371"/>
        <v>×</v>
      </c>
      <c r="CH165" s="2"/>
      <c r="CK165" s="3"/>
      <c r="CL165" s="3"/>
      <c r="CM165" s="3" t="s">
        <v>13</v>
      </c>
      <c r="CN165" s="3"/>
      <c r="CO165" s="3"/>
      <c r="CP165" s="3" t="s">
        <v>13</v>
      </c>
      <c r="CQ165" s="3"/>
      <c r="CR165" s="3"/>
      <c r="CS165" s="3" t="s">
        <v>13</v>
      </c>
      <c r="CT165" s="3" t="s">
        <v>13</v>
      </c>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252"/>
      <c r="EI165" s="270" t="s">
        <v>14</v>
      </c>
      <c r="EJ165" s="255"/>
      <c r="EK165" s="3"/>
      <c r="EL165" s="256" t="s">
        <v>13</v>
      </c>
    </row>
    <row r="166" spans="12:142" ht="19.5" hidden="1">
      <c r="N166" s="16" t="str">
        <f>$Q166</f>
        <v>▶　B</v>
      </c>
      <c r="O166" s="14" t="s">
        <v>552</v>
      </c>
      <c r="Q166" s="375" t="s">
        <v>1</v>
      </c>
      <c r="R166" s="17">
        <v>2</v>
      </c>
      <c r="T166" s="609" t="str">
        <f t="shared" si="1372"/>
        <v/>
      </c>
      <c r="U166" s="609" t="str">
        <f t="shared" si="1373"/>
        <v/>
      </c>
      <c r="V166" s="609" t="str">
        <f t="shared" si="1374"/>
        <v/>
      </c>
      <c r="W166" s="609">
        <f t="shared" si="1375"/>
        <v>0</v>
      </c>
      <c r="X166" s="609">
        <f t="shared" si="1376"/>
        <v>0</v>
      </c>
      <c r="Y166" s="609" t="str">
        <f t="shared" si="1377"/>
        <v/>
      </c>
      <c r="Z166" s="609">
        <f t="shared" si="1378"/>
        <v>0</v>
      </c>
      <c r="AA166" s="609" t="str">
        <f t="shared" si="1379"/>
        <v/>
      </c>
      <c r="AB166" s="609">
        <f t="shared" si="1380"/>
        <v>0</v>
      </c>
      <c r="AC166" s="609">
        <f t="shared" si="1381"/>
        <v>0</v>
      </c>
      <c r="AD166" s="609" t="str">
        <f t="shared" si="1382"/>
        <v/>
      </c>
      <c r="AE166" s="609" t="str">
        <f t="shared" si="1383"/>
        <v/>
      </c>
      <c r="AF166" s="609" t="str">
        <f t="shared" si="1384"/>
        <v/>
      </c>
      <c r="AG166" s="609" t="str">
        <f t="shared" si="1385"/>
        <v/>
      </c>
      <c r="AH166" s="609" t="str">
        <f t="shared" si="1386"/>
        <v/>
      </c>
      <c r="AI166" s="609" t="str">
        <f t="shared" si="1387"/>
        <v/>
      </c>
      <c r="AJ166" s="609" t="str">
        <f t="shared" si="1388"/>
        <v/>
      </c>
      <c r="AK166" s="609" t="str">
        <f t="shared" si="1389"/>
        <v/>
      </c>
      <c r="AL166" s="609" t="str">
        <f t="shared" si="1390"/>
        <v/>
      </c>
      <c r="AM166" s="609" t="str">
        <f t="shared" si="1391"/>
        <v/>
      </c>
      <c r="AN166" s="609" t="str">
        <f t="shared" si="1392"/>
        <v/>
      </c>
      <c r="AO166" s="609" t="str">
        <f t="shared" si="1393"/>
        <v/>
      </c>
      <c r="AP166" s="609" t="str">
        <f t="shared" si="1394"/>
        <v/>
      </c>
      <c r="AQ166" s="609" t="str">
        <f t="shared" si="1395"/>
        <v/>
      </c>
      <c r="AR166" s="609" t="str">
        <f t="shared" si="1396"/>
        <v/>
      </c>
      <c r="AS166" s="609" t="str">
        <f t="shared" si="1397"/>
        <v/>
      </c>
      <c r="AT166" s="609" t="str">
        <f t="shared" si="1398"/>
        <v/>
      </c>
      <c r="AU166" s="609" t="str">
        <f t="shared" si="1399"/>
        <v/>
      </c>
      <c r="AV166" s="609" t="str">
        <f t="shared" si="1400"/>
        <v/>
      </c>
      <c r="AW166" s="609" t="str">
        <f t="shared" si="1401"/>
        <v/>
      </c>
      <c r="AX166" s="609" t="str">
        <f t="shared" si="1402"/>
        <v/>
      </c>
      <c r="AY166" s="609" t="str">
        <f t="shared" si="1403"/>
        <v/>
      </c>
      <c r="AZ166" s="609">
        <f t="shared" si="1404"/>
        <v>0</v>
      </c>
      <c r="BA166" s="609" t="str">
        <f t="shared" si="1405"/>
        <v/>
      </c>
      <c r="BB166" s="609" t="str">
        <f t="shared" si="1406"/>
        <v/>
      </c>
      <c r="BC166" s="609" t="str">
        <f t="shared" si="1407"/>
        <v/>
      </c>
      <c r="BD166" s="609" t="str">
        <f t="shared" si="1408"/>
        <v/>
      </c>
      <c r="BE166" s="609" t="str">
        <f t="shared" si="1409"/>
        <v/>
      </c>
      <c r="BF166" s="609" t="str">
        <f t="shared" si="1410"/>
        <v/>
      </c>
      <c r="BG166" s="609" t="str">
        <f t="shared" si="1411"/>
        <v/>
      </c>
      <c r="BH166" s="609" t="str">
        <f t="shared" si="1412"/>
        <v/>
      </c>
      <c r="BI166" s="609" t="str">
        <f t="shared" si="1413"/>
        <v/>
      </c>
      <c r="BJ166" s="609" t="str">
        <f t="shared" si="1414"/>
        <v/>
      </c>
      <c r="BK166" s="609" t="str">
        <f t="shared" si="1415"/>
        <v/>
      </c>
      <c r="BL166" s="609" t="str">
        <f t="shared" si="1416"/>
        <v/>
      </c>
      <c r="BM166" s="609" t="str">
        <f t="shared" si="1417"/>
        <v/>
      </c>
      <c r="BN166" s="609" t="str">
        <f t="shared" si="1418"/>
        <v/>
      </c>
      <c r="BO166" s="609" t="str">
        <f t="shared" si="1419"/>
        <v/>
      </c>
      <c r="BP166" s="609" t="str">
        <f t="shared" si="1420"/>
        <v/>
      </c>
      <c r="BQ166" s="609" t="str">
        <f t="shared" si="1421"/>
        <v/>
      </c>
      <c r="BR166" s="609">
        <f t="shared" si="1422"/>
        <v>0</v>
      </c>
      <c r="BS166" s="609" t="str">
        <f t="shared" si="1423"/>
        <v/>
      </c>
      <c r="BT166" s="609" t="str">
        <f t="shared" si="1424"/>
        <v/>
      </c>
      <c r="BU166" s="609">
        <f t="shared" si="1425"/>
        <v>0</v>
      </c>
      <c r="BV166" s="21" t="str">
        <f>BV163&amp;"=2"</f>
        <v>EQ1-4=2</v>
      </c>
      <c r="BW166" s="18" t="str">
        <f>IF(R163=R166,"●","×")</f>
        <v>×</v>
      </c>
      <c r="BX166" s="7" t="s">
        <v>15</v>
      </c>
      <c r="BY166" s="233" t="str">
        <f t="shared" si="1426"/>
        <v>EQ0=1</v>
      </c>
      <c r="BZ166" s="19" t="str">
        <f>IF(INDEX($BV$5:$BW$354,MATCH(BY166,$BV$5:$BV$354,0),2)="●","●","×")</f>
        <v>×</v>
      </c>
      <c r="CA166" s="233" t="str">
        <f t="shared" si="1427"/>
        <v>EQ1=2</v>
      </c>
      <c r="CB166" s="19" t="str">
        <f>IF(INDEX($BV$5:$BW$354,MATCH(CA166,$BV$5:$BV$354,0),2)="●","●","×")</f>
        <v>×</v>
      </c>
      <c r="CC166" s="227" t="s">
        <v>14</v>
      </c>
      <c r="CD166" s="234" t="str">
        <f>IF(INDEX($BV$5:$BW$354,MATCH(CC166,$BV$5:$BV$354,0),2)="●","●","×")</f>
        <v>●</v>
      </c>
      <c r="CE166" s="2" t="s">
        <v>15</v>
      </c>
      <c r="CF166" s="232" t="str">
        <f>IF(AND(BW166="●",BZ166="●",CB166="●",CD166="●"),"●","×")</f>
        <v>×</v>
      </c>
      <c r="CG166" s="21" t="str">
        <f t="shared" si="1371"/>
        <v>×</v>
      </c>
      <c r="CH166" s="2"/>
      <c r="CK166" s="3"/>
      <c r="CL166" s="3"/>
      <c r="CM166" s="3"/>
      <c r="CN166" s="3" t="s">
        <v>13</v>
      </c>
      <c r="CO166" s="3" t="s">
        <v>13</v>
      </c>
      <c r="CP166" s="3"/>
      <c r="CQ166" s="3" t="s">
        <v>13</v>
      </c>
      <c r="CR166" s="3"/>
      <c r="CS166" s="3" t="s">
        <v>13</v>
      </c>
      <c r="CT166" s="3" t="s">
        <v>13</v>
      </c>
      <c r="CU166" s="3"/>
      <c r="CV166" s="3"/>
      <c r="CW166" s="3"/>
      <c r="CX166" s="3"/>
      <c r="CY166" s="3"/>
      <c r="CZ166" s="3"/>
      <c r="DA166" s="3"/>
      <c r="DB166" s="3"/>
      <c r="DC166" s="3"/>
      <c r="DD166" s="3"/>
      <c r="DE166" s="3"/>
      <c r="DF166" s="3"/>
      <c r="DG166" s="3"/>
      <c r="DH166" s="3"/>
      <c r="DI166" s="3"/>
      <c r="DJ166" s="3"/>
      <c r="DK166" s="3"/>
      <c r="DL166" s="3"/>
      <c r="DM166" s="3"/>
      <c r="DN166" s="3"/>
      <c r="DO166" s="3"/>
      <c r="DP166" s="3"/>
      <c r="DQ166" s="3" t="s">
        <v>13</v>
      </c>
      <c r="DR166" s="3"/>
      <c r="DS166" s="3"/>
      <c r="DT166" s="3"/>
      <c r="DU166" s="3"/>
      <c r="DV166" s="3"/>
      <c r="DW166" s="3"/>
      <c r="DX166" s="3"/>
      <c r="DY166" s="3"/>
      <c r="DZ166" s="3"/>
      <c r="EA166" s="3"/>
      <c r="EB166" s="3"/>
      <c r="EC166" s="3"/>
      <c r="ED166" s="3"/>
      <c r="EE166" s="3"/>
      <c r="EF166" s="3"/>
      <c r="EG166" s="3"/>
      <c r="EH166" s="252"/>
      <c r="EI166" s="270" t="s">
        <v>14</v>
      </c>
      <c r="EJ166" s="255"/>
      <c r="EK166" s="3"/>
      <c r="EL166" s="256" t="s">
        <v>13</v>
      </c>
    </row>
    <row r="167" spans="12:142" ht="19.5" hidden="1">
      <c r="N167" s="16" t="str">
        <f>$Q167</f>
        <v>▶　C</v>
      </c>
      <c r="O167" s="14" t="s">
        <v>18</v>
      </c>
      <c r="Q167" s="375" t="s">
        <v>2</v>
      </c>
      <c r="R167" s="17">
        <v>3</v>
      </c>
      <c r="T167" s="609" t="str">
        <f t="shared" si="1372"/>
        <v/>
      </c>
      <c r="U167" s="609" t="str">
        <f t="shared" si="1373"/>
        <v/>
      </c>
      <c r="V167" s="609" t="str">
        <f t="shared" si="1374"/>
        <v/>
      </c>
      <c r="W167" s="609">
        <f t="shared" si="1375"/>
        <v>0</v>
      </c>
      <c r="X167" s="609">
        <f t="shared" si="1376"/>
        <v>0</v>
      </c>
      <c r="Y167" s="609" t="str">
        <f t="shared" si="1377"/>
        <v/>
      </c>
      <c r="Z167" s="609">
        <f t="shared" si="1378"/>
        <v>0</v>
      </c>
      <c r="AA167" s="609">
        <f t="shared" si="1379"/>
        <v>0</v>
      </c>
      <c r="AB167" s="609">
        <f t="shared" si="1380"/>
        <v>0</v>
      </c>
      <c r="AC167" s="609">
        <f t="shared" si="1381"/>
        <v>0</v>
      </c>
      <c r="AD167" s="609" t="str">
        <f t="shared" si="1382"/>
        <v/>
      </c>
      <c r="AE167" s="609" t="str">
        <f t="shared" si="1383"/>
        <v/>
      </c>
      <c r="AF167" s="609" t="str">
        <f t="shared" si="1384"/>
        <v/>
      </c>
      <c r="AG167" s="609" t="str">
        <f t="shared" si="1385"/>
        <v/>
      </c>
      <c r="AH167" s="609" t="str">
        <f t="shared" si="1386"/>
        <v/>
      </c>
      <c r="AI167" s="609" t="str">
        <f t="shared" si="1387"/>
        <v/>
      </c>
      <c r="AJ167" s="609" t="str">
        <f t="shared" si="1388"/>
        <v/>
      </c>
      <c r="AK167" s="609" t="str">
        <f t="shared" si="1389"/>
        <v/>
      </c>
      <c r="AL167" s="609" t="str">
        <f t="shared" si="1390"/>
        <v/>
      </c>
      <c r="AM167" s="609" t="str">
        <f t="shared" si="1391"/>
        <v/>
      </c>
      <c r="AN167" s="609" t="str">
        <f t="shared" si="1392"/>
        <v/>
      </c>
      <c r="AO167" s="609" t="str">
        <f t="shared" si="1393"/>
        <v/>
      </c>
      <c r="AP167" s="609" t="str">
        <f t="shared" si="1394"/>
        <v/>
      </c>
      <c r="AQ167" s="609" t="str">
        <f t="shared" si="1395"/>
        <v/>
      </c>
      <c r="AR167" s="609" t="str">
        <f t="shared" si="1396"/>
        <v/>
      </c>
      <c r="AS167" s="609" t="str">
        <f t="shared" si="1397"/>
        <v/>
      </c>
      <c r="AT167" s="609" t="str">
        <f t="shared" si="1398"/>
        <v/>
      </c>
      <c r="AU167" s="609" t="str">
        <f t="shared" si="1399"/>
        <v/>
      </c>
      <c r="AV167" s="609" t="str">
        <f t="shared" si="1400"/>
        <v/>
      </c>
      <c r="AW167" s="609" t="str">
        <f t="shared" si="1401"/>
        <v/>
      </c>
      <c r="AX167" s="609" t="str">
        <f t="shared" si="1402"/>
        <v/>
      </c>
      <c r="AY167" s="609" t="str">
        <f t="shared" si="1403"/>
        <v/>
      </c>
      <c r="AZ167" s="609">
        <f t="shared" si="1404"/>
        <v>0</v>
      </c>
      <c r="BA167" s="609" t="str">
        <f t="shared" si="1405"/>
        <v/>
      </c>
      <c r="BB167" s="609" t="str">
        <f t="shared" si="1406"/>
        <v/>
      </c>
      <c r="BC167" s="609" t="str">
        <f t="shared" si="1407"/>
        <v/>
      </c>
      <c r="BD167" s="609" t="str">
        <f t="shared" si="1408"/>
        <v/>
      </c>
      <c r="BE167" s="609" t="str">
        <f t="shared" si="1409"/>
        <v/>
      </c>
      <c r="BF167" s="609" t="str">
        <f t="shared" si="1410"/>
        <v/>
      </c>
      <c r="BG167" s="609" t="str">
        <f t="shared" si="1411"/>
        <v/>
      </c>
      <c r="BH167" s="609" t="str">
        <f t="shared" si="1412"/>
        <v/>
      </c>
      <c r="BI167" s="609" t="str">
        <f t="shared" si="1413"/>
        <v/>
      </c>
      <c r="BJ167" s="609" t="str">
        <f t="shared" si="1414"/>
        <v/>
      </c>
      <c r="BK167" s="609" t="str">
        <f t="shared" si="1415"/>
        <v/>
      </c>
      <c r="BL167" s="609" t="str">
        <f t="shared" si="1416"/>
        <v/>
      </c>
      <c r="BM167" s="609" t="str">
        <f t="shared" si="1417"/>
        <v/>
      </c>
      <c r="BN167" s="609" t="str">
        <f t="shared" si="1418"/>
        <v/>
      </c>
      <c r="BO167" s="609" t="str">
        <f t="shared" si="1419"/>
        <v/>
      </c>
      <c r="BP167" s="609" t="str">
        <f t="shared" si="1420"/>
        <v/>
      </c>
      <c r="BQ167" s="609" t="str">
        <f t="shared" si="1421"/>
        <v/>
      </c>
      <c r="BR167" s="609">
        <f t="shared" si="1422"/>
        <v>0</v>
      </c>
      <c r="BS167" s="609" t="str">
        <f t="shared" si="1423"/>
        <v/>
      </c>
      <c r="BT167" s="609" t="str">
        <f t="shared" si="1424"/>
        <v/>
      </c>
      <c r="BU167" s="609">
        <f t="shared" si="1425"/>
        <v>0</v>
      </c>
      <c r="BV167" s="21" t="str">
        <f>BV163&amp;"=3"</f>
        <v>EQ1-4=3</v>
      </c>
      <c r="BW167" s="18" t="str">
        <f>IF(R163=R167,"●","×")</f>
        <v>×</v>
      </c>
      <c r="BX167" s="7" t="s">
        <v>15</v>
      </c>
      <c r="BY167" s="233" t="str">
        <f t="shared" si="1426"/>
        <v>EQ0=1</v>
      </c>
      <c r="BZ167" s="19" t="str">
        <f>IF(INDEX($BV$5:$BW$354,MATCH(BY167,$BV$5:$BV$354,0),2)="●","●","×")</f>
        <v>×</v>
      </c>
      <c r="CA167" s="233" t="str">
        <f t="shared" si="1427"/>
        <v>EQ1=2</v>
      </c>
      <c r="CB167" s="19" t="str">
        <f>IF(INDEX($BV$5:$BW$354,MATCH(CA167,$BV$5:$BV$354,0),2)="●","●","×")</f>
        <v>×</v>
      </c>
      <c r="CC167" s="227" t="s">
        <v>14</v>
      </c>
      <c r="CD167" s="234" t="str">
        <f>IF(INDEX($BV$5:$BW$354,MATCH(CC167,$BV$5:$BV$354,0),2)="●","●","×")</f>
        <v>●</v>
      </c>
      <c r="CE167" s="2" t="s">
        <v>15</v>
      </c>
      <c r="CF167" s="232" t="str">
        <f>IF(AND(BW167="●",BZ167="●",CB167="●",CD167="●"),"●","×")</f>
        <v>×</v>
      </c>
      <c r="CG167" s="21" t="str">
        <f t="shared" si="1371"/>
        <v>×</v>
      </c>
      <c r="CH167" s="2"/>
      <c r="CK167" s="3"/>
      <c r="CL167" s="3"/>
      <c r="CM167" s="3"/>
      <c r="CN167" s="3" t="s">
        <v>13</v>
      </c>
      <c r="CO167" s="3" t="s">
        <v>13</v>
      </c>
      <c r="CP167" s="3"/>
      <c r="CQ167" s="3" t="s">
        <v>13</v>
      </c>
      <c r="CR167" s="3" t="s">
        <v>13</v>
      </c>
      <c r="CS167" s="3" t="s">
        <v>13</v>
      </c>
      <c r="CT167" s="3" t="s">
        <v>13</v>
      </c>
      <c r="CU167" s="3"/>
      <c r="CV167" s="3"/>
      <c r="CW167" s="3"/>
      <c r="CX167" s="3"/>
      <c r="CY167" s="3"/>
      <c r="CZ167" s="3"/>
      <c r="DA167" s="3"/>
      <c r="DB167" s="3"/>
      <c r="DC167" s="3"/>
      <c r="DD167" s="3"/>
      <c r="DE167" s="3"/>
      <c r="DF167" s="3"/>
      <c r="DG167" s="3"/>
      <c r="DH167" s="3"/>
      <c r="DI167" s="3"/>
      <c r="DJ167" s="3"/>
      <c r="DK167" s="3"/>
      <c r="DL167" s="3"/>
      <c r="DM167" s="3"/>
      <c r="DN167" s="3"/>
      <c r="DO167" s="3"/>
      <c r="DP167" s="3"/>
      <c r="DQ167" s="3" t="s">
        <v>13</v>
      </c>
      <c r="DR167" s="3"/>
      <c r="DS167" s="3"/>
      <c r="DT167" s="3"/>
      <c r="DU167" s="3"/>
      <c r="DV167" s="3"/>
      <c r="DW167" s="3"/>
      <c r="DX167" s="3"/>
      <c r="DY167" s="3"/>
      <c r="DZ167" s="3"/>
      <c r="EA167" s="3"/>
      <c r="EB167" s="3"/>
      <c r="EC167" s="3"/>
      <c r="ED167" s="3"/>
      <c r="EE167" s="3"/>
      <c r="EF167" s="3"/>
      <c r="EG167" s="3"/>
      <c r="EH167" s="252"/>
      <c r="EI167" s="270" t="s">
        <v>14</v>
      </c>
      <c r="EJ167" s="255"/>
      <c r="EK167" s="3"/>
      <c r="EL167" s="256" t="s">
        <v>13</v>
      </c>
    </row>
    <row r="168" spans="12:142" ht="20.25" hidden="1" thickBot="1">
      <c r="O168" s="343" t="str">
        <f>IF(R163=0,N163&amp;" "&amp;$O$4,"")</f>
        <v>EQ1-4 を回答ください</v>
      </c>
      <c r="P168" s="336" t="str">
        <f>IF(P163=$CH$2,"●","×")</f>
        <v>×</v>
      </c>
      <c r="Q168" s="375"/>
      <c r="R168" s="2"/>
      <c r="BV168" s="2"/>
      <c r="BW168" s="19"/>
      <c r="BY168" s="235"/>
      <c r="BZ168" s="228"/>
      <c r="CA168" s="235"/>
      <c r="CB168" s="228"/>
      <c r="CC168" s="225"/>
      <c r="CD168" s="236"/>
      <c r="CF168" s="12"/>
      <c r="CG168" s="12"/>
      <c r="CH168" s="2"/>
      <c r="EI168" s="272"/>
      <c r="EJ168" s="2"/>
      <c r="EK168" s="2"/>
      <c r="EL168" s="280"/>
    </row>
    <row r="169" spans="12:142" ht="20.25" hidden="1" thickBot="1">
      <c r="L169" t="str">
        <f>IF(S169=1,"▶","")</f>
        <v/>
      </c>
      <c r="N169" s="12" t="str">
        <f>$Q169</f>
        <v>EQ1-5</v>
      </c>
      <c r="O169" s="14" t="s">
        <v>354</v>
      </c>
      <c r="P169" s="2" t="str">
        <f>CH170</f>
        <v>該当なし</v>
      </c>
      <c r="Q169" s="375" t="s">
        <v>352</v>
      </c>
      <c r="R169" s="249">
        <f>IF(N170=Q170,R170,IF(N170=Q171,R171,IF(N170=Q172,R172,IF(N170=Q173,R173,"-"))))</f>
        <v>0</v>
      </c>
      <c r="S169" s="691">
        <f>IF(R169=0,0,1)</f>
        <v>0</v>
      </c>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21" t="s">
        <v>352</v>
      </c>
      <c r="BW169" s="20" t="str">
        <f>IF(CG170="●","表示",IF(AND($Q$3="非表示",CG170="×"),"非表示",IF($Q$3="表示","表示")))</f>
        <v>非表示</v>
      </c>
      <c r="BY169" s="237"/>
      <c r="BZ169" s="228"/>
      <c r="CA169" s="237"/>
      <c r="CB169" s="228"/>
      <c r="CC169" s="225"/>
      <c r="CD169" s="238"/>
      <c r="CF169" s="12"/>
      <c r="CG169" s="12"/>
      <c r="CH169" s="2"/>
      <c r="CK169" s="281"/>
      <c r="CL169" s="281"/>
      <c r="CM169" s="281"/>
      <c r="CN169" s="281"/>
      <c r="CO169" s="281"/>
      <c r="CP169" s="281"/>
      <c r="CQ169" s="281"/>
      <c r="CR169" s="281"/>
      <c r="CS169" s="281"/>
      <c r="CT169" s="281"/>
      <c r="CU169" s="281"/>
      <c r="CV169" s="281"/>
      <c r="CW169" s="281"/>
      <c r="CX169" s="281"/>
      <c r="CY169" s="281"/>
      <c r="CZ169" s="281"/>
      <c r="DA169" s="281"/>
      <c r="DB169" s="281"/>
      <c r="DC169" s="281"/>
      <c r="DD169" s="281"/>
      <c r="DE169" s="281"/>
      <c r="DF169" s="281"/>
      <c r="DG169" s="281"/>
      <c r="DH169" s="281"/>
      <c r="DI169" s="281"/>
      <c r="DJ169" s="281"/>
      <c r="DK169" s="281"/>
      <c r="DL169" s="281"/>
      <c r="DM169" s="281"/>
      <c r="DN169" s="281"/>
      <c r="DO169" s="281"/>
      <c r="DP169" s="281"/>
      <c r="DQ169" s="281"/>
      <c r="DR169" s="281"/>
      <c r="DS169" s="281"/>
      <c r="DT169" s="281"/>
      <c r="DU169" s="281"/>
      <c r="DV169" s="281"/>
      <c r="DW169" s="281"/>
      <c r="DX169" s="281"/>
      <c r="DY169" s="281"/>
      <c r="DZ169" s="281"/>
      <c r="EA169" s="281"/>
      <c r="EB169" s="281"/>
      <c r="EC169" s="281"/>
      <c r="ED169" s="281"/>
      <c r="EE169" s="281"/>
      <c r="EF169" s="281"/>
      <c r="EG169" s="281"/>
      <c r="EH169" s="281"/>
      <c r="EI169" s="283"/>
      <c r="EJ169" s="281"/>
      <c r="EK169" s="281"/>
      <c r="EL169" s="285"/>
    </row>
    <row r="170" spans="12:142" ht="19.5" hidden="1">
      <c r="N170" s="8" t="str">
        <f>'【① 基本事項】'!J143</f>
        <v>▷　該当選択</v>
      </c>
      <c r="O170" s="1"/>
      <c r="Q170" s="536" t="s">
        <v>601</v>
      </c>
      <c r="R170" s="17">
        <v>0</v>
      </c>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21" t="str">
        <f>BV169&amp;"=0"</f>
        <v>EQ1-5=0</v>
      </c>
      <c r="BW170" s="18" t="str">
        <f>IF(R169=R170,"●","×")</f>
        <v>●</v>
      </c>
      <c r="BY170" s="233" t="str">
        <f t="shared" ref="BY170:BY173" si="1428">$BV$138</f>
        <v>EQ0=1</v>
      </c>
      <c r="BZ170" s="19" t="str">
        <f>IF(INDEX($BV$5:$BW$354,MATCH(BY170,$BV$5:$BV$354,0),2)="●","●","×")</f>
        <v>×</v>
      </c>
      <c r="CA170" s="233" t="str">
        <f t="shared" ref="CA170:CA173" si="1429">$BV$144</f>
        <v>EQ1=2</v>
      </c>
      <c r="CB170" s="19" t="str">
        <f>IF(INDEX($BV$5:$BW$354,MATCH(CA170,$BV$5:$BV$354,0),2)="●","●","×")</f>
        <v>×</v>
      </c>
      <c r="CC170" s="227" t="s">
        <v>14</v>
      </c>
      <c r="CD170" s="234" t="str">
        <f>IF(INDEX($BV$5:$BW$354,MATCH(CC170,$BV$5:$BV$354,0),2)="●","●","×")</f>
        <v>●</v>
      </c>
      <c r="CE170" s="2" t="s">
        <v>15</v>
      </c>
      <c r="CF170" s="231" t="str">
        <f>IF(AND(BW170="●",BZ170="●",CB170="●",CD170="●"),"●","×")</f>
        <v>×</v>
      </c>
      <c r="CG170" s="21" t="str">
        <f t="shared" ref="CG170:CG173" si="1430">IF(AND(BZ170="●",CB170="●",CD170="●"),"●","×")</f>
        <v>×</v>
      </c>
      <c r="CH170" s="2" t="str">
        <f>IF(CF170="●",$CH$2,IF(COUNTIF(CF171:CF173,"●")&gt;0,$CH$3,$CH$4))</f>
        <v>該当なし</v>
      </c>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251"/>
      <c r="EI170" s="271"/>
      <c r="EJ170" s="253"/>
      <c r="EK170" s="4"/>
      <c r="EL170" s="254"/>
    </row>
    <row r="171" spans="12:142" ht="19.5" hidden="1">
      <c r="N171" s="16" t="str">
        <f>$Q171</f>
        <v>▶　A</v>
      </c>
      <c r="O171" s="14" t="s">
        <v>20</v>
      </c>
      <c r="Q171" s="375" t="s">
        <v>0</v>
      </c>
      <c r="R171" s="17">
        <v>1</v>
      </c>
      <c r="T171" s="609" t="str">
        <f t="shared" ref="T171:T173" si="1431">IF(CK171="","",IF(CK171=$CF171,1,0))</f>
        <v/>
      </c>
      <c r="U171" s="609" t="str">
        <f t="shared" ref="U171:U173" si="1432">IF(CL171="","",IF(CL171=$CF171,1,0))</f>
        <v/>
      </c>
      <c r="V171" s="609" t="str">
        <f t="shared" ref="V171:V173" si="1433">IF(CM171="","",IF(CM171=$CF171,1,0))</f>
        <v/>
      </c>
      <c r="W171" s="609" t="str">
        <f t="shared" ref="W171:W173" si="1434">IF(CN171="","",IF(CN171=$CF171,1,0))</f>
        <v/>
      </c>
      <c r="X171" s="609">
        <f t="shared" ref="X171:X173" si="1435">IF(CO171="","",IF(CO171=$CF171,1,0))</f>
        <v>0</v>
      </c>
      <c r="Y171" s="609" t="str">
        <f t="shared" ref="Y171:Y173" si="1436">IF(CP171="","",IF(CP171=$CF171,1,0))</f>
        <v/>
      </c>
      <c r="Z171" s="609" t="str">
        <f t="shared" ref="Z171:Z173" si="1437">IF(CQ171="","",IF(CQ171=$CF171,1,0))</f>
        <v/>
      </c>
      <c r="AA171" s="609" t="str">
        <f t="shared" ref="AA171:AA173" si="1438">IF(CR171="","",IF(CR171=$CF171,1,0))</f>
        <v/>
      </c>
      <c r="AB171" s="609" t="str">
        <f t="shared" ref="AB171:AB173" si="1439">IF(CS171="","",IF(CS171=$CF171,1,0))</f>
        <v/>
      </c>
      <c r="AC171" s="609" t="str">
        <f t="shared" ref="AC171:AC173" si="1440">IF(CT171="","",IF(CT171=$CF171,1,0))</f>
        <v/>
      </c>
      <c r="AD171" s="609" t="str">
        <f t="shared" ref="AD171:AD173" si="1441">IF(CU171="","",IF(CU171=$CF171,1,0))</f>
        <v/>
      </c>
      <c r="AE171" s="609" t="str">
        <f t="shared" ref="AE171:AE173" si="1442">IF(CV171="","",IF(CV171=$CF171,1,0))</f>
        <v/>
      </c>
      <c r="AF171" s="609" t="str">
        <f t="shared" ref="AF171:AF173" si="1443">IF(CW171="","",IF(CW171=$CF171,1,0))</f>
        <v/>
      </c>
      <c r="AG171" s="609" t="str">
        <f t="shared" ref="AG171:AG173" si="1444">IF(CX171="","",IF(CX171=$CF171,1,0))</f>
        <v/>
      </c>
      <c r="AH171" s="609" t="str">
        <f t="shared" ref="AH171:AH173" si="1445">IF(CY171="","",IF(CY171=$CF171,1,0))</f>
        <v/>
      </c>
      <c r="AI171" s="609" t="str">
        <f t="shared" ref="AI171:AI173" si="1446">IF(CZ171="","",IF(CZ171=$CF171,1,0))</f>
        <v/>
      </c>
      <c r="AJ171" s="609" t="str">
        <f t="shared" ref="AJ171:AJ173" si="1447">IF(DA171="","",IF(DA171=$CF171,1,0))</f>
        <v/>
      </c>
      <c r="AK171" s="609" t="str">
        <f t="shared" ref="AK171:AK173" si="1448">IF(DB171="","",IF(DB171=$CF171,1,0))</f>
        <v/>
      </c>
      <c r="AL171" s="609" t="str">
        <f t="shared" ref="AL171:AL173" si="1449">IF(DC171="","",IF(DC171=$CF171,1,0))</f>
        <v/>
      </c>
      <c r="AM171" s="609" t="str">
        <f t="shared" ref="AM171:AM173" si="1450">IF(DD171="","",IF(DD171=$CF171,1,0))</f>
        <v/>
      </c>
      <c r="AN171" s="609" t="str">
        <f t="shared" ref="AN171:AN173" si="1451">IF(DE171="","",IF(DE171=$CF171,1,0))</f>
        <v/>
      </c>
      <c r="AO171" s="609" t="str">
        <f t="shared" ref="AO171:AO173" si="1452">IF(DF171="","",IF(DF171=$CF171,1,0))</f>
        <v/>
      </c>
      <c r="AP171" s="609" t="str">
        <f t="shared" ref="AP171:AP173" si="1453">IF(DG171="","",IF(DG171=$CF171,1,0))</f>
        <v/>
      </c>
      <c r="AQ171" s="609" t="str">
        <f t="shared" ref="AQ171:AQ173" si="1454">IF(DH171="","",IF(DH171=$CF171,1,0))</f>
        <v/>
      </c>
      <c r="AR171" s="609" t="str">
        <f t="shared" ref="AR171:AR173" si="1455">IF(DI171="","",IF(DI171=$CF171,1,0))</f>
        <v/>
      </c>
      <c r="AS171" s="609" t="str">
        <f t="shared" ref="AS171:AS173" si="1456">IF(DJ171="","",IF(DJ171=$CF171,1,0))</f>
        <v/>
      </c>
      <c r="AT171" s="609" t="str">
        <f t="shared" ref="AT171:AT173" si="1457">IF(DK171="","",IF(DK171=$CF171,1,0))</f>
        <v/>
      </c>
      <c r="AU171" s="609" t="str">
        <f t="shared" ref="AU171:AU173" si="1458">IF(DL171="","",IF(DL171=$CF171,1,0))</f>
        <v/>
      </c>
      <c r="AV171" s="609" t="str">
        <f t="shared" ref="AV171:AV173" si="1459">IF(DM171="","",IF(DM171=$CF171,1,0))</f>
        <v/>
      </c>
      <c r="AW171" s="609" t="str">
        <f t="shared" ref="AW171:AW173" si="1460">IF(DN171="","",IF(DN171=$CF171,1,0))</f>
        <v/>
      </c>
      <c r="AX171" s="609" t="str">
        <f t="shared" ref="AX171:AX173" si="1461">IF(DO171="","",IF(DO171=$CF171,1,0))</f>
        <v/>
      </c>
      <c r="AY171" s="609" t="str">
        <f t="shared" ref="AY171:AY173" si="1462">IF(DP171="","",IF(DP171=$CF171,1,0))</f>
        <v/>
      </c>
      <c r="AZ171" s="609" t="str">
        <f t="shared" ref="AZ171:AZ173" si="1463">IF(DQ171="","",IF(DQ171=$CF171,1,0))</f>
        <v/>
      </c>
      <c r="BA171" s="609" t="str">
        <f t="shared" ref="BA171:BA173" si="1464">IF(DR171="","",IF(DR171=$CF171,1,0))</f>
        <v/>
      </c>
      <c r="BB171" s="609" t="str">
        <f t="shared" ref="BB171:BB173" si="1465">IF(DS171="","",IF(DS171=$CF171,1,0))</f>
        <v/>
      </c>
      <c r="BC171" s="609" t="str">
        <f t="shared" ref="BC171:BC173" si="1466">IF(DT171="","",IF(DT171=$CF171,1,0))</f>
        <v/>
      </c>
      <c r="BD171" s="609" t="str">
        <f t="shared" ref="BD171:BD173" si="1467">IF(DU171="","",IF(DU171=$CF171,1,0))</f>
        <v/>
      </c>
      <c r="BE171" s="609" t="str">
        <f t="shared" ref="BE171:BE173" si="1468">IF(DV171="","",IF(DV171=$CF171,1,0))</f>
        <v/>
      </c>
      <c r="BF171" s="609" t="str">
        <f t="shared" ref="BF171:BF173" si="1469">IF(DW171="","",IF(DW171=$CF171,1,0))</f>
        <v/>
      </c>
      <c r="BG171" s="609" t="str">
        <f t="shared" ref="BG171:BG173" si="1470">IF(DX171="","",IF(DX171=$CF171,1,0))</f>
        <v/>
      </c>
      <c r="BH171" s="609" t="str">
        <f t="shared" ref="BH171:BH173" si="1471">IF(DY171="","",IF(DY171=$CF171,1,0))</f>
        <v/>
      </c>
      <c r="BI171" s="609" t="str">
        <f t="shared" ref="BI171:BI173" si="1472">IF(DZ171="","",IF(DZ171=$CF171,1,0))</f>
        <v/>
      </c>
      <c r="BJ171" s="609" t="str">
        <f t="shared" ref="BJ171:BJ173" si="1473">IF(EA171="","",IF(EA171=$CF171,1,0))</f>
        <v/>
      </c>
      <c r="BK171" s="609" t="str">
        <f t="shared" ref="BK171:BK173" si="1474">IF(EB171="","",IF(EB171=$CF171,1,0))</f>
        <v/>
      </c>
      <c r="BL171" s="609" t="str">
        <f t="shared" ref="BL171:BL173" si="1475">IF(EC171="","",IF(EC171=$CF171,1,0))</f>
        <v/>
      </c>
      <c r="BM171" s="609" t="str">
        <f t="shared" ref="BM171:BM173" si="1476">IF(ED171="","",IF(ED171=$CF171,1,0))</f>
        <v/>
      </c>
      <c r="BN171" s="609" t="str">
        <f t="shared" ref="BN171:BN173" si="1477">IF(EE171="","",IF(EE171=$CF171,1,0))</f>
        <v/>
      </c>
      <c r="BO171" s="609" t="str">
        <f t="shared" ref="BO171:BO173" si="1478">IF(EF171="","",IF(EF171=$CF171,1,0))</f>
        <v/>
      </c>
      <c r="BP171" s="609" t="str">
        <f t="shared" ref="BP171:BP173" si="1479">IF(EG171="","",IF(EG171=$CF171,1,0))</f>
        <v/>
      </c>
      <c r="BQ171" s="609" t="str">
        <f t="shared" ref="BQ171:BQ173" si="1480">IF(EH171="","",IF(EH171=$CF171,1,0))</f>
        <v/>
      </c>
      <c r="BR171" s="609">
        <f t="shared" ref="BR171:BR173" si="1481">IF(EI171="","",IF(EI171=$CF171,1,0))</f>
        <v>0</v>
      </c>
      <c r="BS171" s="609" t="str">
        <f t="shared" ref="BS171:BS173" si="1482">IF(EJ171="","",IF(EJ171=$CF171,1,0))</f>
        <v/>
      </c>
      <c r="BT171" s="609" t="str">
        <f t="shared" ref="BT171:BT173" si="1483">IF(EK171="","",IF(EK171=$CF171,1,0))</f>
        <v/>
      </c>
      <c r="BU171" s="609" t="str">
        <f t="shared" ref="BU171:BU173" si="1484">IF(EL171="","",IF(EL171=$CF171,1,0))</f>
        <v/>
      </c>
      <c r="BV171" s="21" t="str">
        <f>BV169&amp;"=1"</f>
        <v>EQ1-5=1</v>
      </c>
      <c r="BW171" s="18" t="str">
        <f>IF(R169=R171,"●","×")</f>
        <v>×</v>
      </c>
      <c r="BX171" s="7" t="s">
        <v>15</v>
      </c>
      <c r="BY171" s="233" t="str">
        <f t="shared" si="1428"/>
        <v>EQ0=1</v>
      </c>
      <c r="BZ171" s="19" t="str">
        <f>IF(INDEX($BV$5:$BW$354,MATCH(BY171,$BV$5:$BV$354,0),2)="●","●","×")</f>
        <v>×</v>
      </c>
      <c r="CA171" s="233" t="str">
        <f t="shared" si="1429"/>
        <v>EQ1=2</v>
      </c>
      <c r="CB171" s="19" t="str">
        <f>IF(INDEX($BV$5:$BW$354,MATCH(CA171,$BV$5:$BV$354,0),2)="●","●","×")</f>
        <v>×</v>
      </c>
      <c r="CC171" s="227" t="s">
        <v>14</v>
      </c>
      <c r="CD171" s="234" t="str">
        <f>IF(INDEX($BV$5:$BW$354,MATCH(CC171,$BV$5:$BV$354,0),2)="●","●","×")</f>
        <v>●</v>
      </c>
      <c r="CE171" s="2" t="s">
        <v>15</v>
      </c>
      <c r="CF171" s="232" t="str">
        <f>IF(AND(BW171="●",BZ171="●",CB171="●",CD171="●"),"●","×")</f>
        <v>×</v>
      </c>
      <c r="CG171" s="21" t="str">
        <f t="shared" si="1430"/>
        <v>×</v>
      </c>
      <c r="CH171" s="2"/>
      <c r="CK171" s="3"/>
      <c r="CL171" s="3"/>
      <c r="CM171" s="3"/>
      <c r="CN171" s="3"/>
      <c r="CO171" s="3" t="s">
        <v>13</v>
      </c>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252"/>
      <c r="EI171" s="270" t="s">
        <v>14</v>
      </c>
      <c r="EJ171" s="255"/>
      <c r="EK171" s="3"/>
      <c r="EL171" s="256"/>
    </row>
    <row r="172" spans="12:142" ht="19.5" hidden="1">
      <c r="N172" s="16" t="str">
        <f>$Q172</f>
        <v>▶　B</v>
      </c>
      <c r="O172" s="14" t="s">
        <v>21</v>
      </c>
      <c r="Q172" s="375" t="s">
        <v>1</v>
      </c>
      <c r="R172" s="17">
        <v>2</v>
      </c>
      <c r="T172" s="609" t="str">
        <f t="shared" si="1431"/>
        <v/>
      </c>
      <c r="U172" s="609" t="str">
        <f t="shared" si="1432"/>
        <v/>
      </c>
      <c r="V172" s="609" t="str">
        <f t="shared" si="1433"/>
        <v/>
      </c>
      <c r="W172" s="609" t="str">
        <f t="shared" si="1434"/>
        <v/>
      </c>
      <c r="X172" s="609" t="str">
        <f t="shared" si="1435"/>
        <v/>
      </c>
      <c r="Y172" s="609" t="str">
        <f t="shared" si="1436"/>
        <v/>
      </c>
      <c r="Z172" s="609" t="str">
        <f t="shared" si="1437"/>
        <v/>
      </c>
      <c r="AA172" s="609" t="str">
        <f t="shared" si="1438"/>
        <v/>
      </c>
      <c r="AB172" s="609" t="str">
        <f t="shared" si="1439"/>
        <v/>
      </c>
      <c r="AC172" s="609" t="str">
        <f t="shared" si="1440"/>
        <v/>
      </c>
      <c r="AD172" s="609">
        <f t="shared" si="1441"/>
        <v>0</v>
      </c>
      <c r="AE172" s="609" t="str">
        <f t="shared" si="1442"/>
        <v/>
      </c>
      <c r="AF172" s="609" t="str">
        <f t="shared" si="1443"/>
        <v/>
      </c>
      <c r="AG172" s="609" t="str">
        <f t="shared" si="1444"/>
        <v/>
      </c>
      <c r="AH172" s="609" t="str">
        <f t="shared" si="1445"/>
        <v/>
      </c>
      <c r="AI172" s="609" t="str">
        <f t="shared" si="1446"/>
        <v/>
      </c>
      <c r="AJ172" s="609" t="str">
        <f t="shared" si="1447"/>
        <v/>
      </c>
      <c r="AK172" s="609" t="str">
        <f t="shared" si="1448"/>
        <v/>
      </c>
      <c r="AL172" s="609" t="str">
        <f t="shared" si="1449"/>
        <v/>
      </c>
      <c r="AM172" s="609" t="str">
        <f t="shared" si="1450"/>
        <v/>
      </c>
      <c r="AN172" s="609" t="str">
        <f t="shared" si="1451"/>
        <v/>
      </c>
      <c r="AO172" s="609" t="str">
        <f t="shared" si="1452"/>
        <v/>
      </c>
      <c r="AP172" s="609" t="str">
        <f t="shared" si="1453"/>
        <v/>
      </c>
      <c r="AQ172" s="609" t="str">
        <f t="shared" si="1454"/>
        <v/>
      </c>
      <c r="AR172" s="609" t="str">
        <f t="shared" si="1455"/>
        <v/>
      </c>
      <c r="AS172" s="609" t="str">
        <f t="shared" si="1456"/>
        <v/>
      </c>
      <c r="AT172" s="609" t="str">
        <f t="shared" si="1457"/>
        <v/>
      </c>
      <c r="AU172" s="609" t="str">
        <f t="shared" si="1458"/>
        <v/>
      </c>
      <c r="AV172" s="609" t="str">
        <f t="shared" si="1459"/>
        <v/>
      </c>
      <c r="AW172" s="609" t="str">
        <f t="shared" si="1460"/>
        <v/>
      </c>
      <c r="AX172" s="609" t="str">
        <f t="shared" si="1461"/>
        <v/>
      </c>
      <c r="AY172" s="609" t="str">
        <f t="shared" si="1462"/>
        <v/>
      </c>
      <c r="AZ172" s="609" t="str">
        <f t="shared" si="1463"/>
        <v/>
      </c>
      <c r="BA172" s="609" t="str">
        <f t="shared" si="1464"/>
        <v/>
      </c>
      <c r="BB172" s="609" t="str">
        <f t="shared" si="1465"/>
        <v/>
      </c>
      <c r="BC172" s="609" t="str">
        <f t="shared" si="1466"/>
        <v/>
      </c>
      <c r="BD172" s="609" t="str">
        <f t="shared" si="1467"/>
        <v/>
      </c>
      <c r="BE172" s="609" t="str">
        <f t="shared" si="1468"/>
        <v/>
      </c>
      <c r="BF172" s="609" t="str">
        <f t="shared" si="1469"/>
        <v/>
      </c>
      <c r="BG172" s="609" t="str">
        <f t="shared" si="1470"/>
        <v/>
      </c>
      <c r="BH172" s="609" t="str">
        <f t="shared" si="1471"/>
        <v/>
      </c>
      <c r="BI172" s="609" t="str">
        <f t="shared" si="1472"/>
        <v/>
      </c>
      <c r="BJ172" s="609" t="str">
        <f t="shared" si="1473"/>
        <v/>
      </c>
      <c r="BK172" s="609" t="str">
        <f t="shared" si="1474"/>
        <v/>
      </c>
      <c r="BL172" s="609" t="str">
        <f t="shared" si="1475"/>
        <v/>
      </c>
      <c r="BM172" s="609" t="str">
        <f t="shared" si="1476"/>
        <v/>
      </c>
      <c r="BN172" s="609" t="str">
        <f t="shared" si="1477"/>
        <v/>
      </c>
      <c r="BO172" s="609" t="str">
        <f t="shared" si="1478"/>
        <v/>
      </c>
      <c r="BP172" s="609" t="str">
        <f t="shared" si="1479"/>
        <v/>
      </c>
      <c r="BQ172" s="609" t="str">
        <f t="shared" si="1480"/>
        <v/>
      </c>
      <c r="BR172" s="609">
        <f t="shared" si="1481"/>
        <v>0</v>
      </c>
      <c r="BS172" s="609" t="str">
        <f t="shared" si="1482"/>
        <v/>
      </c>
      <c r="BT172" s="609" t="str">
        <f t="shared" si="1483"/>
        <v/>
      </c>
      <c r="BU172" s="609" t="str">
        <f t="shared" si="1484"/>
        <v/>
      </c>
      <c r="BV172" s="21" t="str">
        <f>BV169&amp;"=2"</f>
        <v>EQ1-5=2</v>
      </c>
      <c r="BW172" s="18" t="str">
        <f>IF(R169=R172,"●","×")</f>
        <v>×</v>
      </c>
      <c r="BX172" s="7" t="s">
        <v>15</v>
      </c>
      <c r="BY172" s="233" t="str">
        <f t="shared" si="1428"/>
        <v>EQ0=1</v>
      </c>
      <c r="BZ172" s="19" t="str">
        <f>IF(INDEX($BV$5:$BW$354,MATCH(BY172,$BV$5:$BV$354,0),2)="●","●","×")</f>
        <v>×</v>
      </c>
      <c r="CA172" s="233" t="str">
        <f t="shared" si="1429"/>
        <v>EQ1=2</v>
      </c>
      <c r="CB172" s="19" t="str">
        <f>IF(INDEX($BV$5:$BW$354,MATCH(CA172,$BV$5:$BV$354,0),2)="●","●","×")</f>
        <v>×</v>
      </c>
      <c r="CC172" s="227" t="s">
        <v>14</v>
      </c>
      <c r="CD172" s="234" t="str">
        <f>IF(INDEX($BV$5:$BW$354,MATCH(CC172,$BV$5:$BV$354,0),2)="●","●","×")</f>
        <v>●</v>
      </c>
      <c r="CE172" s="2" t="s">
        <v>15</v>
      </c>
      <c r="CF172" s="232" t="str">
        <f>IF(AND(BW172="●",BZ172="●",CB172="●",CD172="●"),"●","×")</f>
        <v>×</v>
      </c>
      <c r="CG172" s="21" t="str">
        <f t="shared" si="1430"/>
        <v>×</v>
      </c>
      <c r="CH172" s="2"/>
      <c r="CK172" s="3"/>
      <c r="CL172" s="3"/>
      <c r="CM172" s="3"/>
      <c r="CN172" s="3"/>
      <c r="CO172" s="3"/>
      <c r="CP172" s="3"/>
      <c r="CQ172" s="3"/>
      <c r="CR172" s="3"/>
      <c r="CS172" s="3"/>
      <c r="CT172" s="3"/>
      <c r="CU172" s="3" t="s">
        <v>13</v>
      </c>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252"/>
      <c r="EI172" s="270" t="s">
        <v>14</v>
      </c>
      <c r="EJ172" s="255"/>
      <c r="EK172" s="3"/>
      <c r="EL172" s="256"/>
    </row>
    <row r="173" spans="12:142" ht="19.5" hidden="1">
      <c r="N173" s="16" t="str">
        <f>$Q173</f>
        <v>▶　C</v>
      </c>
      <c r="O173" s="14" t="s">
        <v>22</v>
      </c>
      <c r="Q173" s="375" t="s">
        <v>2</v>
      </c>
      <c r="R173" s="17">
        <v>3</v>
      </c>
      <c r="T173" s="609" t="str">
        <f t="shared" si="1431"/>
        <v/>
      </c>
      <c r="U173" s="609" t="str">
        <f t="shared" si="1432"/>
        <v/>
      </c>
      <c r="V173" s="609" t="str">
        <f t="shared" si="1433"/>
        <v/>
      </c>
      <c r="W173" s="609" t="str">
        <f t="shared" si="1434"/>
        <v/>
      </c>
      <c r="X173" s="609" t="str">
        <f t="shared" si="1435"/>
        <v/>
      </c>
      <c r="Y173" s="609" t="str">
        <f t="shared" si="1436"/>
        <v/>
      </c>
      <c r="Z173" s="609" t="str">
        <f t="shared" si="1437"/>
        <v/>
      </c>
      <c r="AA173" s="609" t="str">
        <f t="shared" si="1438"/>
        <v/>
      </c>
      <c r="AB173" s="609" t="str">
        <f t="shared" si="1439"/>
        <v/>
      </c>
      <c r="AC173" s="609" t="str">
        <f t="shared" si="1440"/>
        <v/>
      </c>
      <c r="AD173" s="609" t="str">
        <f t="shared" si="1441"/>
        <v/>
      </c>
      <c r="AE173" s="609" t="str">
        <f t="shared" si="1442"/>
        <v/>
      </c>
      <c r="AF173" s="609" t="str">
        <f t="shared" si="1443"/>
        <v/>
      </c>
      <c r="AG173" s="609" t="str">
        <f t="shared" si="1444"/>
        <v/>
      </c>
      <c r="AH173" s="609" t="str">
        <f t="shared" si="1445"/>
        <v/>
      </c>
      <c r="AI173" s="609" t="str">
        <f t="shared" si="1446"/>
        <v/>
      </c>
      <c r="AJ173" s="609" t="str">
        <f t="shared" si="1447"/>
        <v/>
      </c>
      <c r="AK173" s="609" t="str">
        <f t="shared" si="1448"/>
        <v/>
      </c>
      <c r="AL173" s="609" t="str">
        <f t="shared" si="1449"/>
        <v/>
      </c>
      <c r="AM173" s="609" t="str">
        <f t="shared" si="1450"/>
        <v/>
      </c>
      <c r="AN173" s="609" t="str">
        <f t="shared" si="1451"/>
        <v/>
      </c>
      <c r="AO173" s="609" t="str">
        <f t="shared" si="1452"/>
        <v/>
      </c>
      <c r="AP173" s="609" t="str">
        <f t="shared" si="1453"/>
        <v/>
      </c>
      <c r="AQ173" s="609" t="str">
        <f t="shared" si="1454"/>
        <v/>
      </c>
      <c r="AR173" s="609" t="str">
        <f t="shared" si="1455"/>
        <v/>
      </c>
      <c r="AS173" s="609" t="str">
        <f t="shared" si="1456"/>
        <v/>
      </c>
      <c r="AT173" s="609" t="str">
        <f t="shared" si="1457"/>
        <v/>
      </c>
      <c r="AU173" s="609" t="str">
        <f t="shared" si="1458"/>
        <v/>
      </c>
      <c r="AV173" s="609" t="str">
        <f t="shared" si="1459"/>
        <v/>
      </c>
      <c r="AW173" s="609" t="str">
        <f t="shared" si="1460"/>
        <v/>
      </c>
      <c r="AX173" s="609" t="str">
        <f t="shared" si="1461"/>
        <v/>
      </c>
      <c r="AY173" s="609" t="str">
        <f t="shared" si="1462"/>
        <v/>
      </c>
      <c r="AZ173" s="609" t="str">
        <f t="shared" si="1463"/>
        <v/>
      </c>
      <c r="BA173" s="609" t="str">
        <f t="shared" si="1464"/>
        <v/>
      </c>
      <c r="BB173" s="609" t="str">
        <f t="shared" si="1465"/>
        <v/>
      </c>
      <c r="BC173" s="609" t="str">
        <f t="shared" si="1466"/>
        <v/>
      </c>
      <c r="BD173" s="609" t="str">
        <f t="shared" si="1467"/>
        <v/>
      </c>
      <c r="BE173" s="609" t="str">
        <f t="shared" si="1468"/>
        <v/>
      </c>
      <c r="BF173" s="609" t="str">
        <f t="shared" si="1469"/>
        <v/>
      </c>
      <c r="BG173" s="609" t="str">
        <f t="shared" si="1470"/>
        <v/>
      </c>
      <c r="BH173" s="609" t="str">
        <f t="shared" si="1471"/>
        <v/>
      </c>
      <c r="BI173" s="609" t="str">
        <f t="shared" si="1472"/>
        <v/>
      </c>
      <c r="BJ173" s="609" t="str">
        <f t="shared" si="1473"/>
        <v/>
      </c>
      <c r="BK173" s="609" t="str">
        <f t="shared" si="1474"/>
        <v/>
      </c>
      <c r="BL173" s="609" t="str">
        <f t="shared" si="1475"/>
        <v/>
      </c>
      <c r="BM173" s="609" t="str">
        <f t="shared" si="1476"/>
        <v/>
      </c>
      <c r="BN173" s="609" t="str">
        <f t="shared" si="1477"/>
        <v/>
      </c>
      <c r="BO173" s="609" t="str">
        <f t="shared" si="1478"/>
        <v/>
      </c>
      <c r="BP173" s="609" t="str">
        <f t="shared" si="1479"/>
        <v/>
      </c>
      <c r="BQ173" s="609" t="str">
        <f t="shared" si="1480"/>
        <v/>
      </c>
      <c r="BR173" s="609">
        <f t="shared" si="1481"/>
        <v>0</v>
      </c>
      <c r="BS173" s="609" t="str">
        <f t="shared" si="1482"/>
        <v/>
      </c>
      <c r="BT173" s="609" t="str">
        <f t="shared" si="1483"/>
        <v/>
      </c>
      <c r="BU173" s="609" t="str">
        <f t="shared" si="1484"/>
        <v/>
      </c>
      <c r="BV173" s="21" t="str">
        <f>BV169&amp;"=3"</f>
        <v>EQ1-5=3</v>
      </c>
      <c r="BW173" s="18" t="str">
        <f>IF(R169=R173,"●","×")</f>
        <v>×</v>
      </c>
      <c r="BX173" s="7" t="s">
        <v>15</v>
      </c>
      <c r="BY173" s="233" t="str">
        <f t="shared" si="1428"/>
        <v>EQ0=1</v>
      </c>
      <c r="BZ173" s="19" t="str">
        <f>IF(INDEX($BV$5:$BW$354,MATCH(BY173,$BV$5:$BV$354,0),2)="●","●","×")</f>
        <v>×</v>
      </c>
      <c r="CA173" s="233" t="str">
        <f t="shared" si="1429"/>
        <v>EQ1=2</v>
      </c>
      <c r="CB173" s="19" t="str">
        <f>IF(INDEX($BV$5:$BW$354,MATCH(CA173,$BV$5:$BV$354,0),2)="●","●","×")</f>
        <v>×</v>
      </c>
      <c r="CC173" s="227" t="s">
        <v>14</v>
      </c>
      <c r="CD173" s="234" t="str">
        <f>IF(INDEX($BV$5:$BW$354,MATCH(CC173,$BV$5:$BV$354,0),2)="●","●","×")</f>
        <v>●</v>
      </c>
      <c r="CE173" s="2" t="s">
        <v>15</v>
      </c>
      <c r="CF173" s="232" t="str">
        <f>IF(AND(BW173="●",BZ173="●",CB173="●",CD173="●"),"●","×")</f>
        <v>×</v>
      </c>
      <c r="CG173" s="21" t="str">
        <f t="shared" si="1430"/>
        <v>×</v>
      </c>
      <c r="CH173" s="2"/>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252"/>
      <c r="EI173" s="270" t="s">
        <v>14</v>
      </c>
      <c r="EJ173" s="255"/>
      <c r="EK173" s="3"/>
      <c r="EL173" s="256"/>
    </row>
    <row r="174" spans="12:142" ht="20.25" hidden="1" thickBot="1">
      <c r="O174" s="343" t="str">
        <f>IF(R169=0,N169&amp;" "&amp;$O$4,"")</f>
        <v>EQ1-5 を回答ください</v>
      </c>
      <c r="P174" s="336" t="str">
        <f>IF(P169=$CH$2,"●","×")</f>
        <v>×</v>
      </c>
      <c r="Q174" s="375"/>
      <c r="R174" s="2"/>
      <c r="BV174" s="2"/>
      <c r="BW174" s="19"/>
      <c r="BY174" s="235"/>
      <c r="BZ174" s="228"/>
      <c r="CA174" s="235"/>
      <c r="CB174" s="228"/>
      <c r="CC174" s="225"/>
      <c r="CD174" s="236"/>
      <c r="CF174" s="12"/>
      <c r="CG174" s="12"/>
      <c r="CH174" s="2"/>
      <c r="EI174" s="272"/>
      <c r="EJ174" s="2"/>
      <c r="EK174" s="2"/>
      <c r="EL174" s="280"/>
    </row>
    <row r="175" spans="12:142" ht="20.25" hidden="1" thickBot="1">
      <c r="L175" t="str">
        <f>IF(S175=1,"▶","")</f>
        <v/>
      </c>
      <c r="N175" s="12" t="str">
        <f>$Q175</f>
        <v>EQ1-6</v>
      </c>
      <c r="O175" s="14" t="s">
        <v>355</v>
      </c>
      <c r="P175" s="2" t="str">
        <f>CH176</f>
        <v>該当なし</v>
      </c>
      <c r="Q175" s="375" t="s">
        <v>353</v>
      </c>
      <c r="R175" s="613">
        <f>IF(N176=Q176,R176,IF(N176=Q177,R177,IF(N176=Q178,R178,IF(N176=Q179,R179,IF(N176=Q180,R180,"-")))))</f>
        <v>0</v>
      </c>
      <c r="S175" s="691">
        <f>IF(R175=0,0,1)</f>
        <v>0</v>
      </c>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21" t="s">
        <v>353</v>
      </c>
      <c r="BW175" s="20" t="str">
        <f>IF(CG176="●","表示",IF(AND($Q$3="非表示",CG176="×"),"非表示",IF($Q$3="表示","表示")))</f>
        <v>非表示</v>
      </c>
      <c r="BY175" s="237"/>
      <c r="BZ175" s="228"/>
      <c r="CA175" s="237"/>
      <c r="CB175" s="228"/>
      <c r="CC175" s="225"/>
      <c r="CD175" s="238"/>
      <c r="CF175" s="12"/>
      <c r="CG175" s="12"/>
      <c r="CH175" s="2"/>
      <c r="CK175" s="281"/>
      <c r="CL175" s="281"/>
      <c r="CM175" s="281"/>
      <c r="CN175" s="281"/>
      <c r="CO175" s="281"/>
      <c r="CP175" s="281"/>
      <c r="CQ175" s="281"/>
      <c r="CR175" s="281"/>
      <c r="CS175" s="281"/>
      <c r="CT175" s="281"/>
      <c r="CU175" s="281"/>
      <c r="CV175" s="281"/>
      <c r="CW175" s="281"/>
      <c r="CX175" s="281"/>
      <c r="CY175" s="281"/>
      <c r="CZ175" s="281"/>
      <c r="DA175" s="281"/>
      <c r="DB175" s="281"/>
      <c r="DC175" s="281"/>
      <c r="DD175" s="281"/>
      <c r="DE175" s="281"/>
      <c r="DF175" s="281"/>
      <c r="DG175" s="281"/>
      <c r="DH175" s="281"/>
      <c r="DI175" s="281"/>
      <c r="DJ175" s="281"/>
      <c r="DK175" s="281"/>
      <c r="DL175" s="281"/>
      <c r="DM175" s="281"/>
      <c r="DN175" s="281"/>
      <c r="DO175" s="281"/>
      <c r="DP175" s="281"/>
      <c r="DQ175" s="281"/>
      <c r="DR175" s="281"/>
      <c r="DS175" s="281"/>
      <c r="DT175" s="281"/>
      <c r="DU175" s="281"/>
      <c r="DV175" s="281"/>
      <c r="DW175" s="281"/>
      <c r="DX175" s="281"/>
      <c r="DY175" s="281"/>
      <c r="DZ175" s="281"/>
      <c r="EA175" s="281"/>
      <c r="EB175" s="281"/>
      <c r="EC175" s="281"/>
      <c r="ED175" s="281"/>
      <c r="EE175" s="281"/>
      <c r="EF175" s="281"/>
      <c r="EG175" s="281"/>
      <c r="EH175" s="281"/>
      <c r="EI175" s="283"/>
      <c r="EJ175" s="281"/>
      <c r="EK175" s="281"/>
      <c r="EL175" s="285"/>
    </row>
    <row r="176" spans="12:142" ht="19.5" hidden="1">
      <c r="N176" s="8" t="str">
        <f>'【① 基本事項】'!J149</f>
        <v>▷　該当選択</v>
      </c>
      <c r="O176" s="1"/>
      <c r="Q176" s="536" t="s">
        <v>601</v>
      </c>
      <c r="R176" s="17">
        <v>0</v>
      </c>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21" t="str">
        <f>BV175&amp;"=0"</f>
        <v>EQ1-6=0</v>
      </c>
      <c r="BW176" s="18" t="str">
        <f>IF(R175=R176,"●","×")</f>
        <v>●</v>
      </c>
      <c r="BY176" s="233" t="str">
        <f t="shared" ref="BY176:BY180" si="1485">$BV$138</f>
        <v>EQ0=1</v>
      </c>
      <c r="BZ176" s="19" t="str">
        <f>IF(INDEX($BV$5:$BW$354,MATCH(BY176,$BV$5:$BV$354,0),2)="●","●","×")</f>
        <v>×</v>
      </c>
      <c r="CA176" s="233" t="str">
        <f t="shared" ref="CA176:CA180" si="1486">$BV$144</f>
        <v>EQ1=2</v>
      </c>
      <c r="CB176" s="19" t="str">
        <f>IF(INDEX($BV$5:$BW$354,MATCH(CA176,$BV$5:$BV$354,0),2)="●","●","×")</f>
        <v>×</v>
      </c>
      <c r="CC176" s="227" t="s">
        <v>14</v>
      </c>
      <c r="CD176" s="234" t="str">
        <f>IF(INDEX($BV$5:$BW$354,MATCH(CC176,$BV$5:$BV$354,0),2)="●","●","×")</f>
        <v>●</v>
      </c>
      <c r="CE176" s="2" t="s">
        <v>15</v>
      </c>
      <c r="CF176" s="231" t="str">
        <f>IF(AND(BW176="●",BZ176="●",CB176="●",CD176="●"),"●","×")</f>
        <v>×</v>
      </c>
      <c r="CG176" s="21" t="str">
        <f t="shared" ref="CG176:CG180" si="1487">IF(AND(BZ176="●",CB176="●",CD176="●"),"●","×")</f>
        <v>×</v>
      </c>
      <c r="CH176" s="2" t="str">
        <f>IF(CF176="●",$CH$2,IF(COUNTIF(CF177:CF180,"●")&gt;0,$CH$3,$CH$4))</f>
        <v>該当なし</v>
      </c>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251"/>
      <c r="EI176" s="271"/>
      <c r="EJ176" s="253"/>
      <c r="EK176" s="4"/>
      <c r="EL176" s="254"/>
    </row>
    <row r="177" spans="12:142" ht="19.5" hidden="1">
      <c r="N177" s="16" t="str">
        <f>$Q177</f>
        <v>▶　A</v>
      </c>
      <c r="O177" s="14" t="s">
        <v>409</v>
      </c>
      <c r="Q177" s="375" t="s">
        <v>0</v>
      </c>
      <c r="R177" s="17">
        <v>1</v>
      </c>
      <c r="T177" s="609" t="str">
        <f t="shared" ref="T177:T180" si="1488">IF(CK177="","",IF(CK177=$CF177,1,0))</f>
        <v/>
      </c>
      <c r="U177" s="609" t="str">
        <f t="shared" ref="U177:U180" si="1489">IF(CL177="","",IF(CL177=$CF177,1,0))</f>
        <v/>
      </c>
      <c r="V177" s="609">
        <f t="shared" ref="V177:V180" si="1490">IF(CM177="","",IF(CM177=$CF177,1,0))</f>
        <v>0</v>
      </c>
      <c r="W177" s="609" t="str">
        <f t="shared" ref="W177:W180" si="1491">IF(CN177="","",IF(CN177=$CF177,1,0))</f>
        <v/>
      </c>
      <c r="X177" s="609" t="str">
        <f t="shared" ref="X177:X180" si="1492">IF(CO177="","",IF(CO177=$CF177,1,0))</f>
        <v/>
      </c>
      <c r="Y177" s="609" t="str">
        <f t="shared" ref="Y177:Y180" si="1493">IF(CP177="","",IF(CP177=$CF177,1,0))</f>
        <v/>
      </c>
      <c r="Z177" s="609" t="str">
        <f t="shared" ref="Z177:Z180" si="1494">IF(CQ177="","",IF(CQ177=$CF177,1,0))</f>
        <v/>
      </c>
      <c r="AA177" s="609" t="str">
        <f t="shared" ref="AA177:AA180" si="1495">IF(CR177="","",IF(CR177=$CF177,1,0))</f>
        <v/>
      </c>
      <c r="AB177" s="609" t="str">
        <f t="shared" ref="AB177:AB180" si="1496">IF(CS177="","",IF(CS177=$CF177,1,0))</f>
        <v/>
      </c>
      <c r="AC177" s="609" t="str">
        <f t="shared" ref="AC177:AC180" si="1497">IF(CT177="","",IF(CT177=$CF177,1,0))</f>
        <v/>
      </c>
      <c r="AD177" s="609" t="str">
        <f t="shared" ref="AD177:AD180" si="1498">IF(CU177="","",IF(CU177=$CF177,1,0))</f>
        <v/>
      </c>
      <c r="AE177" s="609" t="str">
        <f t="shared" ref="AE177:AE180" si="1499">IF(CV177="","",IF(CV177=$CF177,1,0))</f>
        <v/>
      </c>
      <c r="AF177" s="609" t="str">
        <f t="shared" ref="AF177:AF180" si="1500">IF(CW177="","",IF(CW177=$CF177,1,0))</f>
        <v/>
      </c>
      <c r="AG177" s="609" t="str">
        <f t="shared" ref="AG177:AG180" si="1501">IF(CX177="","",IF(CX177=$CF177,1,0))</f>
        <v/>
      </c>
      <c r="AH177" s="609" t="str">
        <f t="shared" ref="AH177:AH180" si="1502">IF(CY177="","",IF(CY177=$CF177,1,0))</f>
        <v/>
      </c>
      <c r="AI177" s="609">
        <f t="shared" ref="AI177:AI180" si="1503">IF(CZ177="","",IF(CZ177=$CF177,1,0))</f>
        <v>0</v>
      </c>
      <c r="AJ177" s="609" t="str">
        <f t="shared" ref="AJ177:AJ180" si="1504">IF(DA177="","",IF(DA177=$CF177,1,0))</f>
        <v/>
      </c>
      <c r="AK177" s="609" t="str">
        <f t="shared" ref="AK177:AK180" si="1505">IF(DB177="","",IF(DB177=$CF177,1,0))</f>
        <v/>
      </c>
      <c r="AL177" s="609" t="str">
        <f t="shared" ref="AL177:AL180" si="1506">IF(DC177="","",IF(DC177=$CF177,1,0))</f>
        <v/>
      </c>
      <c r="AM177" s="609" t="str">
        <f t="shared" ref="AM177:AM180" si="1507">IF(DD177="","",IF(DD177=$CF177,1,0))</f>
        <v/>
      </c>
      <c r="AN177" s="609" t="str">
        <f t="shared" ref="AN177:AN180" si="1508">IF(DE177="","",IF(DE177=$CF177,1,0))</f>
        <v/>
      </c>
      <c r="AO177" s="609" t="str">
        <f t="shared" ref="AO177:AO180" si="1509">IF(DF177="","",IF(DF177=$CF177,1,0))</f>
        <v/>
      </c>
      <c r="AP177" s="609" t="str">
        <f t="shared" ref="AP177:AP180" si="1510">IF(DG177="","",IF(DG177=$CF177,1,0))</f>
        <v/>
      </c>
      <c r="AQ177" s="609" t="str">
        <f t="shared" ref="AQ177:AQ180" si="1511">IF(DH177="","",IF(DH177=$CF177,1,0))</f>
        <v/>
      </c>
      <c r="AR177" s="609" t="str">
        <f t="shared" ref="AR177:AR180" si="1512">IF(DI177="","",IF(DI177=$CF177,1,0))</f>
        <v/>
      </c>
      <c r="AS177" s="609" t="str">
        <f t="shared" ref="AS177:AS180" si="1513">IF(DJ177="","",IF(DJ177=$CF177,1,0))</f>
        <v/>
      </c>
      <c r="AT177" s="609" t="str">
        <f t="shared" ref="AT177:AT180" si="1514">IF(DK177="","",IF(DK177=$CF177,1,0))</f>
        <v/>
      </c>
      <c r="AU177" s="609" t="str">
        <f t="shared" ref="AU177:AU180" si="1515">IF(DL177="","",IF(DL177=$CF177,1,0))</f>
        <v/>
      </c>
      <c r="AV177" s="609" t="str">
        <f t="shared" ref="AV177:AV180" si="1516">IF(DM177="","",IF(DM177=$CF177,1,0))</f>
        <v/>
      </c>
      <c r="AW177" s="609" t="str">
        <f t="shared" ref="AW177:AW180" si="1517">IF(DN177="","",IF(DN177=$CF177,1,0))</f>
        <v/>
      </c>
      <c r="AX177" s="609" t="str">
        <f t="shared" ref="AX177:AX180" si="1518">IF(DO177="","",IF(DO177=$CF177,1,0))</f>
        <v/>
      </c>
      <c r="AY177" s="609" t="str">
        <f t="shared" ref="AY177:AY180" si="1519">IF(DP177="","",IF(DP177=$CF177,1,0))</f>
        <v/>
      </c>
      <c r="AZ177" s="609" t="str">
        <f t="shared" ref="AZ177:AZ180" si="1520">IF(DQ177="","",IF(DQ177=$CF177,1,0))</f>
        <v/>
      </c>
      <c r="BA177" s="609" t="str">
        <f t="shared" ref="BA177:BA180" si="1521">IF(DR177="","",IF(DR177=$CF177,1,0))</f>
        <v/>
      </c>
      <c r="BB177" s="609" t="str">
        <f t="shared" ref="BB177:BB180" si="1522">IF(DS177="","",IF(DS177=$CF177,1,0))</f>
        <v/>
      </c>
      <c r="BC177" s="609" t="str">
        <f t="shared" ref="BC177:BC180" si="1523">IF(DT177="","",IF(DT177=$CF177,1,0))</f>
        <v/>
      </c>
      <c r="BD177" s="609" t="str">
        <f t="shared" ref="BD177:BD180" si="1524">IF(DU177="","",IF(DU177=$CF177,1,0))</f>
        <v/>
      </c>
      <c r="BE177" s="609" t="str">
        <f t="shared" ref="BE177:BE180" si="1525">IF(DV177="","",IF(DV177=$CF177,1,0))</f>
        <v/>
      </c>
      <c r="BF177" s="609" t="str">
        <f t="shared" ref="BF177:BF180" si="1526">IF(DW177="","",IF(DW177=$CF177,1,0))</f>
        <v/>
      </c>
      <c r="BG177" s="609" t="str">
        <f t="shared" ref="BG177:BG180" si="1527">IF(DX177="","",IF(DX177=$CF177,1,0))</f>
        <v/>
      </c>
      <c r="BH177" s="609" t="str">
        <f t="shared" ref="BH177:BH180" si="1528">IF(DY177="","",IF(DY177=$CF177,1,0))</f>
        <v/>
      </c>
      <c r="BI177" s="609" t="str">
        <f t="shared" ref="BI177:BI180" si="1529">IF(DZ177="","",IF(DZ177=$CF177,1,0))</f>
        <v/>
      </c>
      <c r="BJ177" s="609" t="str">
        <f t="shared" ref="BJ177:BJ180" si="1530">IF(EA177="","",IF(EA177=$CF177,1,0))</f>
        <v/>
      </c>
      <c r="BK177" s="609" t="str">
        <f t="shared" ref="BK177:BK180" si="1531">IF(EB177="","",IF(EB177=$CF177,1,0))</f>
        <v/>
      </c>
      <c r="BL177" s="609" t="str">
        <f t="shared" ref="BL177:BL180" si="1532">IF(EC177="","",IF(EC177=$CF177,1,0))</f>
        <v/>
      </c>
      <c r="BM177" s="609" t="str">
        <f t="shared" ref="BM177:BM180" si="1533">IF(ED177="","",IF(ED177=$CF177,1,0))</f>
        <v/>
      </c>
      <c r="BN177" s="609" t="str">
        <f t="shared" ref="BN177:BN180" si="1534">IF(EE177="","",IF(EE177=$CF177,1,0))</f>
        <v/>
      </c>
      <c r="BO177" s="609" t="str">
        <f t="shared" ref="BO177:BO180" si="1535">IF(EF177="","",IF(EF177=$CF177,1,0))</f>
        <v/>
      </c>
      <c r="BP177" s="609" t="str">
        <f t="shared" ref="BP177:BP180" si="1536">IF(EG177="","",IF(EG177=$CF177,1,0))</f>
        <v/>
      </c>
      <c r="BQ177" s="609" t="str">
        <f t="shared" ref="BQ177:BQ180" si="1537">IF(EH177="","",IF(EH177=$CF177,1,0))</f>
        <v/>
      </c>
      <c r="BR177" s="609">
        <f t="shared" ref="BR177:BR180" si="1538">IF(EI177="","",IF(EI177=$CF177,1,0))</f>
        <v>0</v>
      </c>
      <c r="BS177" s="609" t="str">
        <f t="shared" ref="BS177:BS180" si="1539">IF(EJ177="","",IF(EJ177=$CF177,1,0))</f>
        <v/>
      </c>
      <c r="BT177" s="609" t="str">
        <f t="shared" ref="BT177:BT180" si="1540">IF(EK177="","",IF(EK177=$CF177,1,0))</f>
        <v/>
      </c>
      <c r="BU177" s="609" t="str">
        <f t="shared" ref="BU177:BU180" si="1541">IF(EL177="","",IF(EL177=$CF177,1,0))</f>
        <v/>
      </c>
      <c r="BV177" s="21" t="str">
        <f>BV175&amp;"=1"</f>
        <v>EQ1-6=1</v>
      </c>
      <c r="BW177" s="18" t="str">
        <f>IF(R175=R177,"●","×")</f>
        <v>×</v>
      </c>
      <c r="BX177" s="7" t="s">
        <v>15</v>
      </c>
      <c r="BY177" s="233" t="str">
        <f t="shared" si="1485"/>
        <v>EQ0=1</v>
      </c>
      <c r="BZ177" s="19" t="str">
        <f>IF(INDEX($BV$5:$BW$354,MATCH(BY177,$BV$5:$BV$354,0),2)="●","●","×")</f>
        <v>×</v>
      </c>
      <c r="CA177" s="233" t="str">
        <f t="shared" si="1486"/>
        <v>EQ1=2</v>
      </c>
      <c r="CB177" s="19" t="str">
        <f>IF(INDEX($BV$5:$BW$354,MATCH(CA177,$BV$5:$BV$354,0),2)="●","●","×")</f>
        <v>×</v>
      </c>
      <c r="CC177" s="227" t="s">
        <v>14</v>
      </c>
      <c r="CD177" s="234" t="str">
        <f>IF(INDEX($BV$5:$BW$354,MATCH(CC177,$BV$5:$BV$354,0),2)="●","●","×")</f>
        <v>●</v>
      </c>
      <c r="CE177" s="2" t="s">
        <v>15</v>
      </c>
      <c r="CF177" s="232" t="str">
        <f>IF(AND(BW177="●",BZ177="●",CB177="●",CD177="●"),"●","×")</f>
        <v>×</v>
      </c>
      <c r="CG177" s="21" t="str">
        <f t="shared" si="1487"/>
        <v>×</v>
      </c>
      <c r="CH177" s="2"/>
      <c r="CK177" s="3"/>
      <c r="CL177" s="3"/>
      <c r="CM177" s="3" t="s">
        <v>13</v>
      </c>
      <c r="CN177" s="3"/>
      <c r="CO177" s="3"/>
      <c r="CP177" s="3"/>
      <c r="CQ177" s="3"/>
      <c r="CR177" s="3"/>
      <c r="CS177" s="3"/>
      <c r="CT177" s="3"/>
      <c r="CU177" s="3"/>
      <c r="CV177" s="3"/>
      <c r="CW177" s="3"/>
      <c r="CX177" s="3"/>
      <c r="CY177" s="3"/>
      <c r="CZ177" s="3" t="s">
        <v>13</v>
      </c>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252"/>
      <c r="EI177" s="270" t="s">
        <v>14</v>
      </c>
      <c r="EJ177" s="255"/>
      <c r="EK177" s="3"/>
      <c r="EL177" s="256"/>
    </row>
    <row r="178" spans="12:142" ht="19.5" hidden="1">
      <c r="N178" s="16" t="str">
        <f>$Q178</f>
        <v>▶　B</v>
      </c>
      <c r="O178" s="14" t="s">
        <v>410</v>
      </c>
      <c r="Q178" s="375" t="s">
        <v>1</v>
      </c>
      <c r="R178" s="17">
        <v>2</v>
      </c>
      <c r="T178" s="609" t="str">
        <f t="shared" si="1488"/>
        <v/>
      </c>
      <c r="U178" s="609" t="str">
        <f t="shared" si="1489"/>
        <v/>
      </c>
      <c r="V178" s="609">
        <f t="shared" si="1490"/>
        <v>0</v>
      </c>
      <c r="W178" s="609" t="str">
        <f t="shared" si="1491"/>
        <v/>
      </c>
      <c r="X178" s="609" t="str">
        <f t="shared" si="1492"/>
        <v/>
      </c>
      <c r="Y178" s="609" t="str">
        <f t="shared" si="1493"/>
        <v/>
      </c>
      <c r="Z178" s="609" t="str">
        <f t="shared" si="1494"/>
        <v/>
      </c>
      <c r="AA178" s="609" t="str">
        <f t="shared" si="1495"/>
        <v/>
      </c>
      <c r="AB178" s="609" t="str">
        <f t="shared" si="1496"/>
        <v/>
      </c>
      <c r="AC178" s="609" t="str">
        <f t="shared" si="1497"/>
        <v/>
      </c>
      <c r="AD178" s="609" t="str">
        <f t="shared" si="1498"/>
        <v/>
      </c>
      <c r="AE178" s="609" t="str">
        <f t="shared" si="1499"/>
        <v/>
      </c>
      <c r="AF178" s="609" t="str">
        <f t="shared" si="1500"/>
        <v/>
      </c>
      <c r="AG178" s="609" t="str">
        <f t="shared" si="1501"/>
        <v/>
      </c>
      <c r="AH178" s="609" t="str">
        <f t="shared" si="1502"/>
        <v/>
      </c>
      <c r="AI178" s="609" t="str">
        <f t="shared" si="1503"/>
        <v/>
      </c>
      <c r="AJ178" s="609" t="str">
        <f t="shared" si="1504"/>
        <v/>
      </c>
      <c r="AK178" s="609" t="str">
        <f t="shared" si="1505"/>
        <v/>
      </c>
      <c r="AL178" s="609" t="str">
        <f t="shared" si="1506"/>
        <v/>
      </c>
      <c r="AM178" s="609" t="str">
        <f t="shared" si="1507"/>
        <v/>
      </c>
      <c r="AN178" s="609" t="str">
        <f t="shared" si="1508"/>
        <v/>
      </c>
      <c r="AO178" s="609" t="str">
        <f t="shared" si="1509"/>
        <v/>
      </c>
      <c r="AP178" s="609" t="str">
        <f t="shared" si="1510"/>
        <v/>
      </c>
      <c r="AQ178" s="609" t="str">
        <f t="shared" si="1511"/>
        <v/>
      </c>
      <c r="AR178" s="609" t="str">
        <f t="shared" si="1512"/>
        <v/>
      </c>
      <c r="AS178" s="609" t="str">
        <f t="shared" si="1513"/>
        <v/>
      </c>
      <c r="AT178" s="609" t="str">
        <f t="shared" si="1514"/>
        <v/>
      </c>
      <c r="AU178" s="609" t="str">
        <f t="shared" si="1515"/>
        <v/>
      </c>
      <c r="AV178" s="609" t="str">
        <f t="shared" si="1516"/>
        <v/>
      </c>
      <c r="AW178" s="609" t="str">
        <f t="shared" si="1517"/>
        <v/>
      </c>
      <c r="AX178" s="609" t="str">
        <f t="shared" si="1518"/>
        <v/>
      </c>
      <c r="AY178" s="609" t="str">
        <f t="shared" si="1519"/>
        <v/>
      </c>
      <c r="AZ178" s="609" t="str">
        <f t="shared" si="1520"/>
        <v/>
      </c>
      <c r="BA178" s="609" t="str">
        <f t="shared" si="1521"/>
        <v/>
      </c>
      <c r="BB178" s="609" t="str">
        <f t="shared" si="1522"/>
        <v/>
      </c>
      <c r="BC178" s="609" t="str">
        <f t="shared" si="1523"/>
        <v/>
      </c>
      <c r="BD178" s="609" t="str">
        <f t="shared" si="1524"/>
        <v/>
      </c>
      <c r="BE178" s="609" t="str">
        <f t="shared" si="1525"/>
        <v/>
      </c>
      <c r="BF178" s="609" t="str">
        <f t="shared" si="1526"/>
        <v/>
      </c>
      <c r="BG178" s="609" t="str">
        <f t="shared" si="1527"/>
        <v/>
      </c>
      <c r="BH178" s="609" t="str">
        <f t="shared" si="1528"/>
        <v/>
      </c>
      <c r="BI178" s="609" t="str">
        <f t="shared" si="1529"/>
        <v/>
      </c>
      <c r="BJ178" s="609" t="str">
        <f t="shared" si="1530"/>
        <v/>
      </c>
      <c r="BK178" s="609" t="str">
        <f t="shared" si="1531"/>
        <v/>
      </c>
      <c r="BL178" s="609" t="str">
        <f t="shared" si="1532"/>
        <v/>
      </c>
      <c r="BM178" s="609" t="str">
        <f t="shared" si="1533"/>
        <v/>
      </c>
      <c r="BN178" s="609" t="str">
        <f t="shared" si="1534"/>
        <v/>
      </c>
      <c r="BO178" s="609" t="str">
        <f t="shared" si="1535"/>
        <v/>
      </c>
      <c r="BP178" s="609" t="str">
        <f t="shared" si="1536"/>
        <v/>
      </c>
      <c r="BQ178" s="609" t="str">
        <f t="shared" si="1537"/>
        <v/>
      </c>
      <c r="BR178" s="609">
        <f t="shared" si="1538"/>
        <v>0</v>
      </c>
      <c r="BS178" s="609" t="str">
        <f t="shared" si="1539"/>
        <v/>
      </c>
      <c r="BT178" s="609" t="str">
        <f t="shared" si="1540"/>
        <v/>
      </c>
      <c r="BU178" s="609" t="str">
        <f t="shared" si="1541"/>
        <v/>
      </c>
      <c r="BV178" s="21" t="str">
        <f>BV175&amp;"=2"</f>
        <v>EQ1-6=2</v>
      </c>
      <c r="BW178" s="18" t="str">
        <f>IF(R175=R178,"●","×")</f>
        <v>×</v>
      </c>
      <c r="BX178" s="7" t="s">
        <v>15</v>
      </c>
      <c r="BY178" s="233" t="str">
        <f t="shared" si="1485"/>
        <v>EQ0=1</v>
      </c>
      <c r="BZ178" s="19" t="str">
        <f>IF(INDEX($BV$5:$BW$354,MATCH(BY178,$BV$5:$BV$354,0),2)="●","●","×")</f>
        <v>×</v>
      </c>
      <c r="CA178" s="233" t="str">
        <f t="shared" si="1486"/>
        <v>EQ1=2</v>
      </c>
      <c r="CB178" s="19" t="str">
        <f>IF(INDEX($BV$5:$BW$354,MATCH(CA178,$BV$5:$BV$354,0),2)="●","●","×")</f>
        <v>×</v>
      </c>
      <c r="CC178" s="227" t="s">
        <v>14</v>
      </c>
      <c r="CD178" s="234" t="str">
        <f>IF(INDEX($BV$5:$BW$354,MATCH(CC178,$BV$5:$BV$354,0),2)="●","●","×")</f>
        <v>●</v>
      </c>
      <c r="CE178" s="2" t="s">
        <v>15</v>
      </c>
      <c r="CF178" s="232" t="str">
        <f>IF(AND(BW178="●",BZ178="●",CB178="●",CD178="●"),"●","×")</f>
        <v>×</v>
      </c>
      <c r="CG178" s="21" t="str">
        <f t="shared" si="1487"/>
        <v>×</v>
      </c>
      <c r="CH178" s="2"/>
      <c r="CK178" s="3"/>
      <c r="CL178" s="3"/>
      <c r="CM178" s="3" t="s">
        <v>13</v>
      </c>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252"/>
      <c r="EI178" s="270" t="s">
        <v>14</v>
      </c>
      <c r="EJ178" s="255"/>
      <c r="EK178" s="3"/>
      <c r="EL178" s="256"/>
    </row>
    <row r="179" spans="12:142" ht="19.5" hidden="1">
      <c r="N179" s="16" t="str">
        <f>$Q179</f>
        <v>▶　C</v>
      </c>
      <c r="O179" s="14" t="s">
        <v>411</v>
      </c>
      <c r="Q179" s="375" t="s">
        <v>2</v>
      </c>
      <c r="R179" s="17">
        <v>3</v>
      </c>
      <c r="T179" s="609" t="str">
        <f t="shared" si="1488"/>
        <v/>
      </c>
      <c r="U179" s="609" t="str">
        <f t="shared" si="1489"/>
        <v/>
      </c>
      <c r="V179" s="609" t="str">
        <f t="shared" si="1490"/>
        <v/>
      </c>
      <c r="W179" s="609" t="str">
        <f t="shared" si="1491"/>
        <v/>
      </c>
      <c r="X179" s="609" t="str">
        <f t="shared" si="1492"/>
        <v/>
      </c>
      <c r="Y179" s="609" t="str">
        <f t="shared" si="1493"/>
        <v/>
      </c>
      <c r="Z179" s="609" t="str">
        <f t="shared" si="1494"/>
        <v/>
      </c>
      <c r="AA179" s="609" t="str">
        <f t="shared" si="1495"/>
        <v/>
      </c>
      <c r="AB179" s="609" t="str">
        <f t="shared" si="1496"/>
        <v/>
      </c>
      <c r="AC179" s="609" t="str">
        <f t="shared" si="1497"/>
        <v/>
      </c>
      <c r="AD179" s="609" t="str">
        <f t="shared" si="1498"/>
        <v/>
      </c>
      <c r="AE179" s="609" t="str">
        <f t="shared" si="1499"/>
        <v/>
      </c>
      <c r="AF179" s="609" t="str">
        <f t="shared" si="1500"/>
        <v/>
      </c>
      <c r="AG179" s="609" t="str">
        <f t="shared" si="1501"/>
        <v/>
      </c>
      <c r="AH179" s="609" t="str">
        <f t="shared" si="1502"/>
        <v/>
      </c>
      <c r="AI179" s="609" t="str">
        <f t="shared" si="1503"/>
        <v/>
      </c>
      <c r="AJ179" s="609">
        <f t="shared" si="1504"/>
        <v>0</v>
      </c>
      <c r="AK179" s="609" t="str">
        <f t="shared" si="1505"/>
        <v/>
      </c>
      <c r="AL179" s="609" t="str">
        <f t="shared" si="1506"/>
        <v/>
      </c>
      <c r="AM179" s="609" t="str">
        <f t="shared" si="1507"/>
        <v/>
      </c>
      <c r="AN179" s="609" t="str">
        <f t="shared" si="1508"/>
        <v/>
      </c>
      <c r="AO179" s="609" t="str">
        <f t="shared" si="1509"/>
        <v/>
      </c>
      <c r="AP179" s="609" t="str">
        <f t="shared" si="1510"/>
        <v/>
      </c>
      <c r="AQ179" s="609" t="str">
        <f t="shared" si="1511"/>
        <v/>
      </c>
      <c r="AR179" s="609" t="str">
        <f t="shared" si="1512"/>
        <v/>
      </c>
      <c r="AS179" s="609" t="str">
        <f t="shared" si="1513"/>
        <v/>
      </c>
      <c r="AT179" s="609" t="str">
        <f t="shared" si="1514"/>
        <v/>
      </c>
      <c r="AU179" s="609" t="str">
        <f t="shared" si="1515"/>
        <v/>
      </c>
      <c r="AV179" s="609" t="str">
        <f t="shared" si="1516"/>
        <v/>
      </c>
      <c r="AW179" s="609" t="str">
        <f t="shared" si="1517"/>
        <v/>
      </c>
      <c r="AX179" s="609" t="str">
        <f t="shared" si="1518"/>
        <v/>
      </c>
      <c r="AY179" s="609" t="str">
        <f t="shared" si="1519"/>
        <v/>
      </c>
      <c r="AZ179" s="609" t="str">
        <f t="shared" si="1520"/>
        <v/>
      </c>
      <c r="BA179" s="609" t="str">
        <f t="shared" si="1521"/>
        <v/>
      </c>
      <c r="BB179" s="609" t="str">
        <f t="shared" si="1522"/>
        <v/>
      </c>
      <c r="BC179" s="609" t="str">
        <f t="shared" si="1523"/>
        <v/>
      </c>
      <c r="BD179" s="609" t="str">
        <f t="shared" si="1524"/>
        <v/>
      </c>
      <c r="BE179" s="609" t="str">
        <f t="shared" si="1525"/>
        <v/>
      </c>
      <c r="BF179" s="609" t="str">
        <f t="shared" si="1526"/>
        <v/>
      </c>
      <c r="BG179" s="609" t="str">
        <f t="shared" si="1527"/>
        <v/>
      </c>
      <c r="BH179" s="609" t="str">
        <f t="shared" si="1528"/>
        <v/>
      </c>
      <c r="BI179" s="609" t="str">
        <f t="shared" si="1529"/>
        <v/>
      </c>
      <c r="BJ179" s="609" t="str">
        <f t="shared" si="1530"/>
        <v/>
      </c>
      <c r="BK179" s="609" t="str">
        <f t="shared" si="1531"/>
        <v/>
      </c>
      <c r="BL179" s="609" t="str">
        <f t="shared" si="1532"/>
        <v/>
      </c>
      <c r="BM179" s="609" t="str">
        <f t="shared" si="1533"/>
        <v/>
      </c>
      <c r="BN179" s="609" t="str">
        <f t="shared" si="1534"/>
        <v/>
      </c>
      <c r="BO179" s="609" t="str">
        <f t="shared" si="1535"/>
        <v/>
      </c>
      <c r="BP179" s="609" t="str">
        <f t="shared" si="1536"/>
        <v/>
      </c>
      <c r="BQ179" s="609" t="str">
        <f t="shared" si="1537"/>
        <v/>
      </c>
      <c r="BR179" s="609">
        <f t="shared" si="1538"/>
        <v>0</v>
      </c>
      <c r="BS179" s="609" t="str">
        <f t="shared" si="1539"/>
        <v/>
      </c>
      <c r="BT179" s="609" t="str">
        <f t="shared" si="1540"/>
        <v/>
      </c>
      <c r="BU179" s="609" t="str">
        <f t="shared" si="1541"/>
        <v/>
      </c>
      <c r="BV179" s="21" t="str">
        <f>BV175&amp;"=3"</f>
        <v>EQ1-6=3</v>
      </c>
      <c r="BW179" s="18" t="str">
        <f>IF(R175=R179,"●","×")</f>
        <v>×</v>
      </c>
      <c r="BX179" s="7" t="s">
        <v>15</v>
      </c>
      <c r="BY179" s="233" t="str">
        <f t="shared" si="1485"/>
        <v>EQ0=1</v>
      </c>
      <c r="BZ179" s="19" t="str">
        <f>IF(INDEX($BV$5:$BW$354,MATCH(BY179,$BV$5:$BV$354,0),2)="●","●","×")</f>
        <v>×</v>
      </c>
      <c r="CA179" s="233" t="str">
        <f t="shared" si="1486"/>
        <v>EQ1=2</v>
      </c>
      <c r="CB179" s="19" t="str">
        <f>IF(INDEX($BV$5:$BW$354,MATCH(CA179,$BV$5:$BV$354,0),2)="●","●","×")</f>
        <v>×</v>
      </c>
      <c r="CC179" s="227" t="s">
        <v>14</v>
      </c>
      <c r="CD179" s="234" t="str">
        <f>IF(INDEX($BV$5:$BW$354,MATCH(CC179,$BV$5:$BV$354,0),2)="●","●","×")</f>
        <v>●</v>
      </c>
      <c r="CE179" s="2" t="s">
        <v>15</v>
      </c>
      <c r="CF179" s="232" t="str">
        <f>IF(AND(BW179="●",BZ179="●",CB179="●",CD179="●"),"●","×")</f>
        <v>×</v>
      </c>
      <c r="CG179" s="21" t="str">
        <f t="shared" si="1487"/>
        <v>×</v>
      </c>
      <c r="CH179" s="2"/>
      <c r="CK179" s="3"/>
      <c r="CL179" s="3"/>
      <c r="CM179" s="3"/>
      <c r="CN179" s="3"/>
      <c r="CO179" s="3"/>
      <c r="CP179" s="3"/>
      <c r="CQ179" s="3"/>
      <c r="CR179" s="3"/>
      <c r="CS179" s="3"/>
      <c r="CT179" s="3"/>
      <c r="CU179" s="3"/>
      <c r="CV179" s="3"/>
      <c r="CW179" s="3"/>
      <c r="CX179" s="3"/>
      <c r="CY179" s="3"/>
      <c r="CZ179" s="3"/>
      <c r="DA179" s="3" t="s">
        <v>13</v>
      </c>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252"/>
      <c r="EI179" s="270" t="s">
        <v>14</v>
      </c>
      <c r="EJ179" s="255"/>
      <c r="EK179" s="3"/>
      <c r="EL179" s="256"/>
    </row>
    <row r="180" spans="12:142" ht="19.5" hidden="1">
      <c r="N180" s="16" t="str">
        <f>$Q180</f>
        <v>▶　D</v>
      </c>
      <c r="O180" s="14" t="s">
        <v>412</v>
      </c>
      <c r="Q180" s="375" t="s">
        <v>23</v>
      </c>
      <c r="R180" s="17">
        <v>4</v>
      </c>
      <c r="T180" s="609" t="str">
        <f t="shared" si="1488"/>
        <v/>
      </c>
      <c r="U180" s="609" t="str">
        <f t="shared" si="1489"/>
        <v/>
      </c>
      <c r="V180" s="609" t="str">
        <f t="shared" si="1490"/>
        <v/>
      </c>
      <c r="W180" s="609" t="str">
        <f t="shared" si="1491"/>
        <v/>
      </c>
      <c r="X180" s="609" t="str">
        <f t="shared" si="1492"/>
        <v/>
      </c>
      <c r="Y180" s="609" t="str">
        <f t="shared" si="1493"/>
        <v/>
      </c>
      <c r="Z180" s="609" t="str">
        <f t="shared" si="1494"/>
        <v/>
      </c>
      <c r="AA180" s="609" t="str">
        <f t="shared" si="1495"/>
        <v/>
      </c>
      <c r="AB180" s="609" t="str">
        <f t="shared" si="1496"/>
        <v/>
      </c>
      <c r="AC180" s="609" t="str">
        <f t="shared" si="1497"/>
        <v/>
      </c>
      <c r="AD180" s="609" t="str">
        <f t="shared" si="1498"/>
        <v/>
      </c>
      <c r="AE180" s="609" t="str">
        <f t="shared" si="1499"/>
        <v/>
      </c>
      <c r="AF180" s="609" t="str">
        <f t="shared" si="1500"/>
        <v/>
      </c>
      <c r="AG180" s="609" t="str">
        <f t="shared" si="1501"/>
        <v/>
      </c>
      <c r="AH180" s="609" t="str">
        <f t="shared" si="1502"/>
        <v/>
      </c>
      <c r="AI180" s="609" t="str">
        <f t="shared" si="1503"/>
        <v/>
      </c>
      <c r="AJ180" s="609" t="str">
        <f t="shared" si="1504"/>
        <v/>
      </c>
      <c r="AK180" s="609" t="str">
        <f t="shared" si="1505"/>
        <v/>
      </c>
      <c r="AL180" s="609" t="str">
        <f t="shared" si="1506"/>
        <v/>
      </c>
      <c r="AM180" s="609" t="str">
        <f t="shared" si="1507"/>
        <v/>
      </c>
      <c r="AN180" s="609" t="str">
        <f t="shared" si="1508"/>
        <v/>
      </c>
      <c r="AO180" s="609" t="str">
        <f t="shared" si="1509"/>
        <v/>
      </c>
      <c r="AP180" s="609" t="str">
        <f t="shared" si="1510"/>
        <v/>
      </c>
      <c r="AQ180" s="609" t="str">
        <f t="shared" si="1511"/>
        <v/>
      </c>
      <c r="AR180" s="609" t="str">
        <f t="shared" si="1512"/>
        <v/>
      </c>
      <c r="AS180" s="609" t="str">
        <f t="shared" si="1513"/>
        <v/>
      </c>
      <c r="AT180" s="609" t="str">
        <f t="shared" si="1514"/>
        <v/>
      </c>
      <c r="AU180" s="609" t="str">
        <f t="shared" si="1515"/>
        <v/>
      </c>
      <c r="AV180" s="609" t="str">
        <f t="shared" si="1516"/>
        <v/>
      </c>
      <c r="AW180" s="609" t="str">
        <f t="shared" si="1517"/>
        <v/>
      </c>
      <c r="AX180" s="609" t="str">
        <f t="shared" si="1518"/>
        <v/>
      </c>
      <c r="AY180" s="609" t="str">
        <f t="shared" si="1519"/>
        <v/>
      </c>
      <c r="AZ180" s="609" t="str">
        <f t="shared" si="1520"/>
        <v/>
      </c>
      <c r="BA180" s="609" t="str">
        <f t="shared" si="1521"/>
        <v/>
      </c>
      <c r="BB180" s="609" t="str">
        <f t="shared" si="1522"/>
        <v/>
      </c>
      <c r="BC180" s="609" t="str">
        <f t="shared" si="1523"/>
        <v/>
      </c>
      <c r="BD180" s="609" t="str">
        <f t="shared" si="1524"/>
        <v/>
      </c>
      <c r="BE180" s="609" t="str">
        <f t="shared" si="1525"/>
        <v/>
      </c>
      <c r="BF180" s="609" t="str">
        <f t="shared" si="1526"/>
        <v/>
      </c>
      <c r="BG180" s="609" t="str">
        <f t="shared" si="1527"/>
        <v/>
      </c>
      <c r="BH180" s="609" t="str">
        <f t="shared" si="1528"/>
        <v/>
      </c>
      <c r="BI180" s="609" t="str">
        <f t="shared" si="1529"/>
        <v/>
      </c>
      <c r="BJ180" s="609" t="str">
        <f t="shared" si="1530"/>
        <v/>
      </c>
      <c r="BK180" s="609" t="str">
        <f t="shared" si="1531"/>
        <v/>
      </c>
      <c r="BL180" s="609" t="str">
        <f t="shared" si="1532"/>
        <v/>
      </c>
      <c r="BM180" s="609" t="str">
        <f t="shared" si="1533"/>
        <v/>
      </c>
      <c r="BN180" s="609" t="str">
        <f t="shared" si="1534"/>
        <v/>
      </c>
      <c r="BO180" s="609" t="str">
        <f t="shared" si="1535"/>
        <v/>
      </c>
      <c r="BP180" s="609" t="str">
        <f t="shared" si="1536"/>
        <v/>
      </c>
      <c r="BQ180" s="609" t="str">
        <f t="shared" si="1537"/>
        <v/>
      </c>
      <c r="BR180" s="609">
        <f t="shared" si="1538"/>
        <v>0</v>
      </c>
      <c r="BS180" s="609" t="str">
        <f t="shared" si="1539"/>
        <v/>
      </c>
      <c r="BT180" s="609" t="str">
        <f t="shared" si="1540"/>
        <v/>
      </c>
      <c r="BU180" s="609" t="str">
        <f t="shared" si="1541"/>
        <v/>
      </c>
      <c r="BV180" s="21" t="str">
        <f>BV175&amp;"=4"</f>
        <v>EQ1-6=4</v>
      </c>
      <c r="BW180" s="18" t="str">
        <f>IF(R175=R180,"●","×")</f>
        <v>×</v>
      </c>
      <c r="BX180" s="7" t="s">
        <v>15</v>
      </c>
      <c r="BY180" s="233" t="str">
        <f t="shared" si="1485"/>
        <v>EQ0=1</v>
      </c>
      <c r="BZ180" s="19" t="str">
        <f>IF(INDEX($BV$5:$BW$354,MATCH(BY180,$BV$5:$BV$354,0),2)="●","●","×")</f>
        <v>×</v>
      </c>
      <c r="CA180" s="233" t="str">
        <f t="shared" si="1486"/>
        <v>EQ1=2</v>
      </c>
      <c r="CB180" s="19" t="str">
        <f>IF(INDEX($BV$5:$BW$354,MATCH(CA180,$BV$5:$BV$354,0),2)="●","●","×")</f>
        <v>×</v>
      </c>
      <c r="CC180" s="227" t="s">
        <v>14</v>
      </c>
      <c r="CD180" s="234" t="str">
        <f>IF(INDEX($BV$5:$BW$354,MATCH(CC180,$BV$5:$BV$354,0),2)="●","●","×")</f>
        <v>●</v>
      </c>
      <c r="CE180" s="2" t="s">
        <v>15</v>
      </c>
      <c r="CF180" s="232" t="str">
        <f>IF(AND(BW180="●",BZ180="●",CB180="●",CD180="●"),"●","×")</f>
        <v>×</v>
      </c>
      <c r="CG180" s="21" t="str">
        <f t="shared" si="1487"/>
        <v>×</v>
      </c>
      <c r="CH180" s="2"/>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252"/>
      <c r="EI180" s="270" t="s">
        <v>14</v>
      </c>
      <c r="EJ180" s="255"/>
      <c r="EK180" s="3"/>
      <c r="EL180" s="256"/>
    </row>
    <row r="181" spans="12:142" ht="19.5" hidden="1">
      <c r="L181" s="10"/>
      <c r="N181" s="16"/>
      <c r="O181" s="343" t="str">
        <f>IF(R175=0,N175&amp;" "&amp;$O$4,"")</f>
        <v>EQ1-6 を回答ください</v>
      </c>
      <c r="P181" s="336" t="str">
        <f>IF(P175=$CH$2,"●","×")</f>
        <v>×</v>
      </c>
      <c r="Q181" s="375"/>
      <c r="R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0"/>
      <c r="BY181" s="225"/>
      <c r="BZ181" s="228"/>
      <c r="CA181" s="225"/>
      <c r="CB181" s="228"/>
      <c r="CC181" s="225"/>
      <c r="CD181" s="228"/>
      <c r="CF181" s="12"/>
      <c r="CG181" s="12"/>
      <c r="CH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73"/>
      <c r="EJ181" s="2"/>
      <c r="EK181" s="2"/>
      <c r="EL181" s="280"/>
    </row>
    <row r="182" spans="12:142" ht="25.5" hidden="1">
      <c r="L182" s="241" t="s">
        <v>289</v>
      </c>
      <c r="M182" s="242"/>
      <c r="N182" s="243" t="s">
        <v>553</v>
      </c>
      <c r="O182" s="246"/>
      <c r="Q182" s="375"/>
      <c r="R182" s="2"/>
      <c r="BV182" s="2"/>
      <c r="BW182" s="19"/>
      <c r="BY182" s="225"/>
      <c r="BZ182" s="228"/>
      <c r="CA182" s="225"/>
      <c r="CB182" s="228"/>
      <c r="CC182" s="225"/>
      <c r="CD182" s="228"/>
      <c r="CF182" s="12"/>
      <c r="CG182" s="12"/>
      <c r="CH182" s="2"/>
      <c r="EI182" s="272"/>
      <c r="EJ182" s="2"/>
      <c r="EK182" s="2"/>
      <c r="EL182" s="280"/>
    </row>
    <row r="183" spans="12:142" ht="20.25" hidden="1" thickBot="1">
      <c r="O183" s="335" t="str">
        <f>IF(P184=$CH$2,N184&amp;" ","")&amp;IF(P189=$CH$2,N189&amp;" ","")&amp;IF(P194=$CH$2,N194&amp;" ","")&amp;IF(P200=$CH$2,N200&amp;" ","")&amp;" "&amp;$O$4</f>
        <v>FQ0  を回答ください</v>
      </c>
      <c r="P183" s="336" t="str">
        <f>IF(R183=$CH$2,"●","×")</f>
        <v>●</v>
      </c>
      <c r="Q183" s="375"/>
      <c r="R183" s="332" t="str">
        <f>IF(COUNTIF(P184:P205,$CH$2)&gt;0,$CH$2,"")</f>
        <v>回答待ち</v>
      </c>
      <c r="BV183" s="2"/>
      <c r="BW183" s="19"/>
      <c r="BY183" s="235"/>
      <c r="BZ183" s="228"/>
      <c r="CA183" s="235"/>
      <c r="CB183" s="228"/>
      <c r="CC183" s="225"/>
      <c r="CD183" s="236"/>
      <c r="CF183" s="12"/>
      <c r="CG183" s="12"/>
      <c r="CH183" s="2"/>
      <c r="EI183" s="272"/>
      <c r="EJ183" s="2"/>
      <c r="EK183" s="2"/>
      <c r="EL183" s="280"/>
    </row>
    <row r="184" spans="12:142" ht="20.25" hidden="1" thickBot="1">
      <c r="L184" t="str">
        <f>IF(S184=1,"▶","")</f>
        <v/>
      </c>
      <c r="N184" s="12" t="str">
        <f>$Q184</f>
        <v>FQ0</v>
      </c>
      <c r="O184" s="14" t="s">
        <v>554</v>
      </c>
      <c r="P184" s="2" t="str">
        <f>CH185</f>
        <v>回答待ち</v>
      </c>
      <c r="Q184" s="375" t="s">
        <v>284</v>
      </c>
      <c r="R184" s="613">
        <f>IF(N185=Q185,R185,IF(N185=Q186,R186,IF(N185=Q187,R187,"-")))</f>
        <v>0</v>
      </c>
      <c r="S184" s="691">
        <f>IF(R184=0,0,1)</f>
        <v>0</v>
      </c>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21" t="str">
        <f>Q184</f>
        <v>FQ0</v>
      </c>
      <c r="BW184" s="20" t="str">
        <f>IF(CG185="●","表示",IF(AND($Q$3="非表示",CG185="×"),"非表示",IF($Q$3="表示","表示")))</f>
        <v>表示</v>
      </c>
      <c r="BY184" s="237"/>
      <c r="BZ184" s="228"/>
      <c r="CA184" s="237"/>
      <c r="CB184" s="228"/>
      <c r="CC184" s="225"/>
      <c r="CD184" s="238"/>
      <c r="CF184" s="12"/>
      <c r="CG184" s="12"/>
      <c r="CH184" s="2"/>
      <c r="CK184" s="281"/>
      <c r="CL184" s="281"/>
      <c r="CM184" s="281"/>
      <c r="CN184" s="281"/>
      <c r="CO184" s="281"/>
      <c r="CP184" s="281"/>
      <c r="CQ184" s="281"/>
      <c r="CR184" s="281"/>
      <c r="CS184" s="281"/>
      <c r="CT184" s="281"/>
      <c r="CU184" s="281"/>
      <c r="CV184" s="281"/>
      <c r="CW184" s="281"/>
      <c r="CX184" s="281"/>
      <c r="CY184" s="281"/>
      <c r="CZ184" s="281"/>
      <c r="DA184" s="281"/>
      <c r="DB184" s="281"/>
      <c r="DC184" s="281"/>
      <c r="DD184" s="281"/>
      <c r="DE184" s="281"/>
      <c r="DF184" s="281"/>
      <c r="DG184" s="281"/>
      <c r="DH184" s="281"/>
      <c r="DI184" s="281"/>
      <c r="DJ184" s="281"/>
      <c r="DK184" s="281"/>
      <c r="DL184" s="281"/>
      <c r="DM184" s="281"/>
      <c r="DN184" s="281"/>
      <c r="DO184" s="281"/>
      <c r="DP184" s="281"/>
      <c r="DQ184" s="281"/>
      <c r="DR184" s="281"/>
      <c r="DS184" s="281"/>
      <c r="DT184" s="281"/>
      <c r="DU184" s="281"/>
      <c r="DV184" s="281"/>
      <c r="DW184" s="281"/>
      <c r="DX184" s="281"/>
      <c r="DY184" s="281"/>
      <c r="DZ184" s="281"/>
      <c r="EA184" s="281"/>
      <c r="EB184" s="281"/>
      <c r="EC184" s="281"/>
      <c r="ED184" s="281"/>
      <c r="EE184" s="281"/>
      <c r="EF184" s="281"/>
      <c r="EG184" s="281"/>
      <c r="EH184" s="281"/>
      <c r="EI184" s="283"/>
      <c r="EJ184" s="281"/>
      <c r="EK184" s="281"/>
      <c r="EL184" s="285"/>
    </row>
    <row r="185" spans="12:142" ht="19.5" hidden="1">
      <c r="N185" s="8" t="str">
        <f>'【① 基本事項】'!F159</f>
        <v>▷　該当選択</v>
      </c>
      <c r="O185" s="1"/>
      <c r="Q185" s="536" t="s">
        <v>601</v>
      </c>
      <c r="R185" s="17">
        <v>0</v>
      </c>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21" t="str">
        <f>BV184&amp;"=0"</f>
        <v>FQ0=0</v>
      </c>
      <c r="BW185" s="18" t="str">
        <f>IF(R184=R185,"●","×")</f>
        <v>●</v>
      </c>
      <c r="BY185" s="233" t="s">
        <v>14</v>
      </c>
      <c r="BZ185" s="19" t="str">
        <f>IF(INDEX($BV$5:$BW$354,MATCH(BY185,$BV$5:$BV$354,0),2)="●","●","×")</f>
        <v>●</v>
      </c>
      <c r="CA185" s="233" t="s">
        <v>14</v>
      </c>
      <c r="CB185" s="19" t="str">
        <f>IF(INDEX($BV$5:$BW$354,MATCH(CA185,$BV$5:$BV$354,0),2)="●","●","×")</f>
        <v>●</v>
      </c>
      <c r="CC185" s="227" t="s">
        <v>14</v>
      </c>
      <c r="CD185" s="234" t="str">
        <f>IF(INDEX($BV$5:$BW$354,MATCH(CC185,$BV$5:$BV$354,0),2)="●","●","×")</f>
        <v>●</v>
      </c>
      <c r="CE185" s="2" t="s">
        <v>15</v>
      </c>
      <c r="CF185" s="231" t="str">
        <f>IF(AND(BW185="●",BZ185="●",CB185="●",CD185="●"),"●","×")</f>
        <v>●</v>
      </c>
      <c r="CG185" s="21" t="str">
        <f t="shared" ref="CG185:CG187" si="1542">IF(AND(BZ185="●",CB185="●",CD185="●"),"●","×")</f>
        <v>●</v>
      </c>
      <c r="CH185" s="2" t="str">
        <f>IF(CF185="●",$CH$2,IF(COUNTIF(CF186:CF187,"●")&gt;0,$CH$3,$CH$4))</f>
        <v>回答待ち</v>
      </c>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251"/>
      <c r="EI185" s="271"/>
      <c r="EJ185" s="253"/>
      <c r="EK185" s="4"/>
      <c r="EL185" s="254"/>
    </row>
    <row r="186" spans="12:142" ht="19.5" hidden="1">
      <c r="N186" s="16" t="str">
        <f>$Q186</f>
        <v>▶　A</v>
      </c>
      <c r="O186" s="14" t="s">
        <v>419</v>
      </c>
      <c r="Q186" s="375" t="s">
        <v>0</v>
      </c>
      <c r="R186" s="17">
        <v>1</v>
      </c>
      <c r="T186" s="609" t="str">
        <f t="shared" ref="T186:T187" si="1543">IF(CK186="","",IF(CK186=$CF186,1,0))</f>
        <v/>
      </c>
      <c r="U186" s="609" t="str">
        <f t="shared" ref="U186:U187" si="1544">IF(CL186="","",IF(CL186=$CF186,1,0))</f>
        <v/>
      </c>
      <c r="V186" s="609" t="str">
        <f t="shared" ref="V186:V187" si="1545">IF(CM186="","",IF(CM186=$CF186,1,0))</f>
        <v/>
      </c>
      <c r="W186" s="609" t="str">
        <f t="shared" ref="W186:W187" si="1546">IF(CN186="","",IF(CN186=$CF186,1,0))</f>
        <v/>
      </c>
      <c r="X186" s="609" t="str">
        <f t="shared" ref="X186:X187" si="1547">IF(CO186="","",IF(CO186=$CF186,1,0))</f>
        <v/>
      </c>
      <c r="Y186" s="609" t="str">
        <f t="shared" ref="Y186:Y187" si="1548">IF(CP186="","",IF(CP186=$CF186,1,0))</f>
        <v/>
      </c>
      <c r="Z186" s="609" t="str">
        <f t="shared" ref="Z186:Z187" si="1549">IF(CQ186="","",IF(CQ186=$CF186,1,0))</f>
        <v/>
      </c>
      <c r="AA186" s="609" t="str">
        <f t="shared" ref="AA186:AA187" si="1550">IF(CR186="","",IF(CR186=$CF186,1,0))</f>
        <v/>
      </c>
      <c r="AB186" s="609" t="str">
        <f t="shared" ref="AB186:AB187" si="1551">IF(CS186="","",IF(CS186=$CF186,1,0))</f>
        <v/>
      </c>
      <c r="AC186" s="609" t="str">
        <f t="shared" ref="AC186:AC187" si="1552">IF(CT186="","",IF(CT186=$CF186,1,0))</f>
        <v/>
      </c>
      <c r="AD186" s="609" t="str">
        <f t="shared" ref="AD186:AD187" si="1553">IF(CU186="","",IF(CU186=$CF186,1,0))</f>
        <v/>
      </c>
      <c r="AE186" s="609" t="str">
        <f t="shared" ref="AE186:AE187" si="1554">IF(CV186="","",IF(CV186=$CF186,1,0))</f>
        <v/>
      </c>
      <c r="AF186" s="609" t="str">
        <f t="shared" ref="AF186:AF187" si="1555">IF(CW186="","",IF(CW186=$CF186,1,0))</f>
        <v/>
      </c>
      <c r="AG186" s="609" t="str">
        <f t="shared" ref="AG186:AG187" si="1556">IF(CX186="","",IF(CX186=$CF186,1,0))</f>
        <v/>
      </c>
      <c r="AH186" s="609" t="str">
        <f t="shared" ref="AH186:AH187" si="1557">IF(CY186="","",IF(CY186=$CF186,1,0))</f>
        <v/>
      </c>
      <c r="AI186" s="609" t="str">
        <f t="shared" ref="AI186:AI187" si="1558">IF(CZ186="","",IF(CZ186=$CF186,1,0))</f>
        <v/>
      </c>
      <c r="AJ186" s="609" t="str">
        <f t="shared" ref="AJ186:AJ187" si="1559">IF(DA186="","",IF(DA186=$CF186,1,0))</f>
        <v/>
      </c>
      <c r="AK186" s="609" t="str">
        <f t="shared" ref="AK186:AK187" si="1560">IF(DB186="","",IF(DB186=$CF186,1,0))</f>
        <v/>
      </c>
      <c r="AL186" s="609" t="str">
        <f t="shared" ref="AL186:AL187" si="1561">IF(DC186="","",IF(DC186=$CF186,1,0))</f>
        <v/>
      </c>
      <c r="AM186" s="609" t="str">
        <f t="shared" ref="AM186:AM187" si="1562">IF(DD186="","",IF(DD186=$CF186,1,0))</f>
        <v/>
      </c>
      <c r="AN186" s="609" t="str">
        <f t="shared" ref="AN186:AN187" si="1563">IF(DE186="","",IF(DE186=$CF186,1,0))</f>
        <v/>
      </c>
      <c r="AO186" s="609" t="str">
        <f t="shared" ref="AO186:AO187" si="1564">IF(DF186="","",IF(DF186=$CF186,1,0))</f>
        <v/>
      </c>
      <c r="AP186" s="609" t="str">
        <f t="shared" ref="AP186:AP187" si="1565">IF(DG186="","",IF(DG186=$CF186,1,0))</f>
        <v/>
      </c>
      <c r="AQ186" s="609" t="str">
        <f t="shared" ref="AQ186:AQ187" si="1566">IF(DH186="","",IF(DH186=$CF186,1,0))</f>
        <v/>
      </c>
      <c r="AR186" s="609" t="str">
        <f t="shared" ref="AR186:AR187" si="1567">IF(DI186="","",IF(DI186=$CF186,1,0))</f>
        <v/>
      </c>
      <c r="AS186" s="609" t="str">
        <f t="shared" ref="AS186:AS187" si="1568">IF(DJ186="","",IF(DJ186=$CF186,1,0))</f>
        <v/>
      </c>
      <c r="AT186" s="609" t="str">
        <f t="shared" ref="AT186:AT187" si="1569">IF(DK186="","",IF(DK186=$CF186,1,0))</f>
        <v/>
      </c>
      <c r="AU186" s="609" t="str">
        <f t="shared" ref="AU186:AU187" si="1570">IF(DL186="","",IF(DL186=$CF186,1,0))</f>
        <v/>
      </c>
      <c r="AV186" s="609" t="str">
        <f t="shared" ref="AV186:AV187" si="1571">IF(DM186="","",IF(DM186=$CF186,1,0))</f>
        <v/>
      </c>
      <c r="AW186" s="609" t="str">
        <f t="shared" ref="AW186:AW187" si="1572">IF(DN186="","",IF(DN186=$CF186,1,0))</f>
        <v/>
      </c>
      <c r="AX186" s="609" t="str">
        <f t="shared" ref="AX186:AX187" si="1573">IF(DO186="","",IF(DO186=$CF186,1,0))</f>
        <v/>
      </c>
      <c r="AY186" s="609" t="str">
        <f t="shared" ref="AY186:AY187" si="1574">IF(DP186="","",IF(DP186=$CF186,1,0))</f>
        <v/>
      </c>
      <c r="AZ186" s="609" t="str">
        <f t="shared" ref="AZ186:AZ187" si="1575">IF(DQ186="","",IF(DQ186=$CF186,1,0))</f>
        <v/>
      </c>
      <c r="BA186" s="609" t="str">
        <f t="shared" ref="BA186:BA187" si="1576">IF(DR186="","",IF(DR186=$CF186,1,0))</f>
        <v/>
      </c>
      <c r="BB186" s="609" t="str">
        <f t="shared" ref="BB186:BB187" si="1577">IF(DS186="","",IF(DS186=$CF186,1,0))</f>
        <v/>
      </c>
      <c r="BC186" s="609" t="str">
        <f t="shared" ref="BC186:BC187" si="1578">IF(DT186="","",IF(DT186=$CF186,1,0))</f>
        <v/>
      </c>
      <c r="BD186" s="609" t="str">
        <f t="shared" ref="BD186:BD187" si="1579">IF(DU186="","",IF(DU186=$CF186,1,0))</f>
        <v/>
      </c>
      <c r="BE186" s="609" t="str">
        <f t="shared" ref="BE186:BE187" si="1580">IF(DV186="","",IF(DV186=$CF186,1,0))</f>
        <v/>
      </c>
      <c r="BF186" s="609" t="str">
        <f t="shared" ref="BF186:BF187" si="1581">IF(DW186="","",IF(DW186=$CF186,1,0))</f>
        <v/>
      </c>
      <c r="BG186" s="609" t="str">
        <f t="shared" ref="BG186:BG187" si="1582">IF(DX186="","",IF(DX186=$CF186,1,0))</f>
        <v/>
      </c>
      <c r="BH186" s="609" t="str">
        <f t="shared" ref="BH186:BH187" si="1583">IF(DY186="","",IF(DY186=$CF186,1,0))</f>
        <v/>
      </c>
      <c r="BI186" s="609" t="str">
        <f t="shared" ref="BI186:BI187" si="1584">IF(DZ186="","",IF(DZ186=$CF186,1,0))</f>
        <v/>
      </c>
      <c r="BJ186" s="609" t="str">
        <f t="shared" ref="BJ186:BJ187" si="1585">IF(EA186="","",IF(EA186=$CF186,1,0))</f>
        <v/>
      </c>
      <c r="BK186" s="609" t="str">
        <f t="shared" ref="BK186:BK187" si="1586">IF(EB186="","",IF(EB186=$CF186,1,0))</f>
        <v/>
      </c>
      <c r="BL186" s="609" t="str">
        <f t="shared" ref="BL186:BL187" si="1587">IF(EC186="","",IF(EC186=$CF186,1,0))</f>
        <v/>
      </c>
      <c r="BM186" s="609" t="str">
        <f t="shared" ref="BM186:BM187" si="1588">IF(ED186="","",IF(ED186=$CF186,1,0))</f>
        <v/>
      </c>
      <c r="BN186" s="609" t="str">
        <f t="shared" ref="BN186:BN187" si="1589">IF(EE186="","",IF(EE186=$CF186,1,0))</f>
        <v/>
      </c>
      <c r="BO186" s="609" t="str">
        <f t="shared" ref="BO186:BO187" si="1590">IF(EF186="","",IF(EF186=$CF186,1,0))</f>
        <v/>
      </c>
      <c r="BP186" s="609" t="str">
        <f t="shared" ref="BP186:BP187" si="1591">IF(EG186="","",IF(EG186=$CF186,1,0))</f>
        <v/>
      </c>
      <c r="BQ186" s="609" t="str">
        <f t="shared" ref="BQ186:BQ187" si="1592">IF(EH186="","",IF(EH186=$CF186,1,0))</f>
        <v/>
      </c>
      <c r="BR186" s="609">
        <f t="shared" ref="BR186:BR187" si="1593">IF(EI186="","",IF(EI186=$CF186,1,0))</f>
        <v>0</v>
      </c>
      <c r="BS186" s="609" t="str">
        <f t="shared" ref="BS186:BS187" si="1594">IF(EJ186="","",IF(EJ186=$CF186,1,0))</f>
        <v/>
      </c>
      <c r="BT186" s="609" t="str">
        <f t="shared" ref="BT186:BT187" si="1595">IF(EK186="","",IF(EK186=$CF186,1,0))</f>
        <v/>
      </c>
      <c r="BU186" s="609" t="str">
        <f t="shared" ref="BU186:BU187" si="1596">IF(EL186="","",IF(EL186=$CF186,1,0))</f>
        <v/>
      </c>
      <c r="BV186" s="21" t="str">
        <f>BV184&amp;"=1"</f>
        <v>FQ0=1</v>
      </c>
      <c r="BW186" s="18" t="str">
        <f>IF(R184=R186,"●","×")</f>
        <v>×</v>
      </c>
      <c r="BX186" s="7" t="s">
        <v>15</v>
      </c>
      <c r="BY186" s="233" t="s">
        <v>14</v>
      </c>
      <c r="BZ186" s="19" t="str">
        <f>IF(INDEX($BV$5:$BW$354,MATCH(BY186,$BV$5:$BV$354,0),2)="●","●","×")</f>
        <v>●</v>
      </c>
      <c r="CA186" s="233" t="s">
        <v>14</v>
      </c>
      <c r="CB186" s="19" t="str">
        <f>IF(INDEX($BV$5:$BW$354,MATCH(CA186,$BV$5:$BV$354,0),2)="●","●","×")</f>
        <v>●</v>
      </c>
      <c r="CC186" s="227" t="s">
        <v>14</v>
      </c>
      <c r="CD186" s="234" t="str">
        <f>IF(INDEX($BV$5:$BW$354,MATCH(CC186,$BV$5:$BV$354,0),2)="●","●","×")</f>
        <v>●</v>
      </c>
      <c r="CE186" s="2" t="s">
        <v>15</v>
      </c>
      <c r="CF186" s="232" t="str">
        <f>IF(AND(BW186="●",BZ186="●",CB186="●",CD186="●"),"●","×")</f>
        <v>×</v>
      </c>
      <c r="CG186" s="21" t="str">
        <f t="shared" si="1542"/>
        <v>●</v>
      </c>
      <c r="CH186" s="2"/>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252"/>
      <c r="EI186" s="270" t="s">
        <v>14</v>
      </c>
      <c r="EJ186" s="255"/>
      <c r="EK186" s="3"/>
      <c r="EL186" s="256"/>
    </row>
    <row r="187" spans="12:142" ht="19.5" hidden="1">
      <c r="N187" s="16" t="str">
        <f>$Q187</f>
        <v>▶　B</v>
      </c>
      <c r="O187" s="14" t="s">
        <v>414</v>
      </c>
      <c r="Q187" s="375" t="s">
        <v>1</v>
      </c>
      <c r="R187" s="17">
        <v>2</v>
      </c>
      <c r="T187" s="609" t="str">
        <f t="shared" si="1543"/>
        <v/>
      </c>
      <c r="U187" s="609" t="str">
        <f t="shared" si="1544"/>
        <v/>
      </c>
      <c r="V187" s="609" t="str">
        <f t="shared" si="1545"/>
        <v/>
      </c>
      <c r="W187" s="609" t="str">
        <f t="shared" si="1546"/>
        <v/>
      </c>
      <c r="X187" s="609" t="str">
        <f t="shared" si="1547"/>
        <v/>
      </c>
      <c r="Y187" s="609" t="str">
        <f t="shared" si="1548"/>
        <v/>
      </c>
      <c r="Z187" s="609" t="str">
        <f t="shared" si="1549"/>
        <v/>
      </c>
      <c r="AA187" s="609" t="str">
        <f t="shared" si="1550"/>
        <v/>
      </c>
      <c r="AB187" s="609" t="str">
        <f t="shared" si="1551"/>
        <v/>
      </c>
      <c r="AC187" s="609" t="str">
        <f t="shared" si="1552"/>
        <v/>
      </c>
      <c r="AD187" s="609" t="str">
        <f t="shared" si="1553"/>
        <v/>
      </c>
      <c r="AE187" s="609" t="str">
        <f t="shared" si="1554"/>
        <v/>
      </c>
      <c r="AF187" s="609" t="str">
        <f t="shared" si="1555"/>
        <v/>
      </c>
      <c r="AG187" s="609" t="str">
        <f t="shared" si="1556"/>
        <v/>
      </c>
      <c r="AH187" s="609" t="str">
        <f t="shared" si="1557"/>
        <v/>
      </c>
      <c r="AI187" s="609" t="str">
        <f t="shared" si="1558"/>
        <v/>
      </c>
      <c r="AJ187" s="609" t="str">
        <f t="shared" si="1559"/>
        <v/>
      </c>
      <c r="AK187" s="609" t="str">
        <f t="shared" si="1560"/>
        <v/>
      </c>
      <c r="AL187" s="609" t="str">
        <f t="shared" si="1561"/>
        <v/>
      </c>
      <c r="AM187" s="609" t="str">
        <f t="shared" si="1562"/>
        <v/>
      </c>
      <c r="AN187" s="609" t="str">
        <f t="shared" si="1563"/>
        <v/>
      </c>
      <c r="AO187" s="609" t="str">
        <f t="shared" si="1564"/>
        <v/>
      </c>
      <c r="AP187" s="609" t="str">
        <f t="shared" si="1565"/>
        <v/>
      </c>
      <c r="AQ187" s="609" t="str">
        <f t="shared" si="1566"/>
        <v/>
      </c>
      <c r="AR187" s="609" t="str">
        <f t="shared" si="1567"/>
        <v/>
      </c>
      <c r="AS187" s="609" t="str">
        <f t="shared" si="1568"/>
        <v/>
      </c>
      <c r="AT187" s="609" t="str">
        <f t="shared" si="1569"/>
        <v/>
      </c>
      <c r="AU187" s="609" t="str">
        <f t="shared" si="1570"/>
        <v/>
      </c>
      <c r="AV187" s="609" t="str">
        <f t="shared" si="1571"/>
        <v/>
      </c>
      <c r="AW187" s="609" t="str">
        <f t="shared" si="1572"/>
        <v/>
      </c>
      <c r="AX187" s="609" t="str">
        <f t="shared" si="1573"/>
        <v/>
      </c>
      <c r="AY187" s="609" t="str">
        <f t="shared" si="1574"/>
        <v/>
      </c>
      <c r="AZ187" s="609" t="str">
        <f t="shared" si="1575"/>
        <v/>
      </c>
      <c r="BA187" s="609" t="str">
        <f t="shared" si="1576"/>
        <v/>
      </c>
      <c r="BB187" s="609" t="str">
        <f t="shared" si="1577"/>
        <v/>
      </c>
      <c r="BC187" s="609" t="str">
        <f t="shared" si="1578"/>
        <v/>
      </c>
      <c r="BD187" s="609" t="str">
        <f t="shared" si="1579"/>
        <v/>
      </c>
      <c r="BE187" s="609" t="str">
        <f t="shared" si="1580"/>
        <v/>
      </c>
      <c r="BF187" s="609" t="str">
        <f t="shared" si="1581"/>
        <v/>
      </c>
      <c r="BG187" s="609" t="str">
        <f t="shared" si="1582"/>
        <v/>
      </c>
      <c r="BH187" s="609" t="str">
        <f t="shared" si="1583"/>
        <v/>
      </c>
      <c r="BI187" s="609" t="str">
        <f t="shared" si="1584"/>
        <v/>
      </c>
      <c r="BJ187" s="609" t="str">
        <f t="shared" si="1585"/>
        <v/>
      </c>
      <c r="BK187" s="609" t="str">
        <f t="shared" si="1586"/>
        <v/>
      </c>
      <c r="BL187" s="609" t="str">
        <f t="shared" si="1587"/>
        <v/>
      </c>
      <c r="BM187" s="609" t="str">
        <f t="shared" si="1588"/>
        <v/>
      </c>
      <c r="BN187" s="609" t="str">
        <f t="shared" si="1589"/>
        <v/>
      </c>
      <c r="BO187" s="609" t="str">
        <f t="shared" si="1590"/>
        <v/>
      </c>
      <c r="BP187" s="609" t="str">
        <f t="shared" si="1591"/>
        <v/>
      </c>
      <c r="BQ187" s="609" t="str">
        <f t="shared" si="1592"/>
        <v/>
      </c>
      <c r="BR187" s="609">
        <f t="shared" si="1593"/>
        <v>0</v>
      </c>
      <c r="BS187" s="609" t="str">
        <f t="shared" si="1594"/>
        <v/>
      </c>
      <c r="BT187" s="609" t="str">
        <f t="shared" si="1595"/>
        <v/>
      </c>
      <c r="BU187" s="609" t="str">
        <f t="shared" si="1596"/>
        <v/>
      </c>
      <c r="BV187" s="21" t="str">
        <f>BV184&amp;"=2"</f>
        <v>FQ0=2</v>
      </c>
      <c r="BW187" s="18" t="str">
        <f>IF(R184=R187,"●","×")</f>
        <v>×</v>
      </c>
      <c r="BX187" s="7" t="s">
        <v>15</v>
      </c>
      <c r="BY187" s="233" t="s">
        <v>14</v>
      </c>
      <c r="BZ187" s="19" t="str">
        <f>IF(INDEX($BV$5:$BW$354,MATCH(BY187,$BV$5:$BV$354,0),2)="●","●","×")</f>
        <v>●</v>
      </c>
      <c r="CA187" s="233" t="s">
        <v>14</v>
      </c>
      <c r="CB187" s="19" t="str">
        <f>IF(INDEX($BV$5:$BW$354,MATCH(CA187,$BV$5:$BV$354,0),2)="●","●","×")</f>
        <v>●</v>
      </c>
      <c r="CC187" s="227" t="s">
        <v>14</v>
      </c>
      <c r="CD187" s="234" t="str">
        <f>IF(INDEX($BV$5:$BW$354,MATCH(CC187,$BV$5:$BV$354,0),2)="●","●","×")</f>
        <v>●</v>
      </c>
      <c r="CE187" s="2" t="s">
        <v>15</v>
      </c>
      <c r="CF187" s="232" t="str">
        <f>IF(AND(BW187="●",BZ187="●",CB187="●",CD187="●"),"●","×")</f>
        <v>×</v>
      </c>
      <c r="CG187" s="21" t="str">
        <f t="shared" si="1542"/>
        <v>●</v>
      </c>
      <c r="CH187" s="2"/>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252"/>
      <c r="EI187" s="270" t="s">
        <v>14</v>
      </c>
      <c r="EJ187" s="255"/>
      <c r="EK187" s="3"/>
      <c r="EL187" s="256"/>
    </row>
    <row r="188" spans="12:142" ht="20.25" hidden="1" thickBot="1">
      <c r="O188" s="343" t="str">
        <f>IF(R184=0,N184&amp;" "&amp;$O$4,"")</f>
        <v>FQ0 を回答ください</v>
      </c>
      <c r="P188" s="336" t="str">
        <f>IF(P184=$CH$2,"●","×")</f>
        <v>●</v>
      </c>
      <c r="Q188" s="375"/>
      <c r="R188" s="2"/>
      <c r="BV188" s="2"/>
      <c r="BW188" s="19"/>
      <c r="BY188" s="235"/>
      <c r="BZ188" s="228"/>
      <c r="CA188" s="235"/>
      <c r="CB188" s="228"/>
      <c r="CC188" s="225"/>
      <c r="CD188" s="236"/>
      <c r="CF188" s="12"/>
      <c r="CG188" s="12"/>
      <c r="CH188" s="2"/>
      <c r="EI188" s="272"/>
      <c r="EJ188" s="2"/>
      <c r="EK188" s="2"/>
      <c r="EL188" s="280"/>
    </row>
    <row r="189" spans="12:142" ht="38.25" hidden="1" thickBot="1">
      <c r="L189" t="str">
        <f>IF(S189=1,"▶","")</f>
        <v/>
      </c>
      <c r="N189" s="12" t="str">
        <f>$Q189</f>
        <v>FQ1</v>
      </c>
      <c r="O189" s="14" t="s">
        <v>649</v>
      </c>
      <c r="P189" s="2" t="str">
        <f>CH190</f>
        <v>該当なし</v>
      </c>
      <c r="Q189" s="375" t="s">
        <v>292</v>
      </c>
      <c r="R189" s="613">
        <f>IF(N190=Q190,R190,IF(N190=Q191,R191,IF(N190=Q192,R192,"-")))</f>
        <v>0</v>
      </c>
      <c r="S189" s="691">
        <f>IF(R189=0,0,1)</f>
        <v>0</v>
      </c>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21" t="str">
        <f>Q189</f>
        <v>FQ1</v>
      </c>
      <c r="BW189" s="20" t="str">
        <f>IF(CG190="●","表示",IF(AND($Q$3="非表示",CG190="×"),"非表示",IF($Q$3="表示","表示")))</f>
        <v>非表示</v>
      </c>
      <c r="BY189" s="237"/>
      <c r="BZ189" s="228"/>
      <c r="CA189" s="237"/>
      <c r="CB189" s="228"/>
      <c r="CC189" s="225"/>
      <c r="CD189" s="238"/>
      <c r="CF189" s="12"/>
      <c r="CG189" s="12"/>
      <c r="CH189" s="2"/>
      <c r="CK189" s="281"/>
      <c r="CL189" s="281"/>
      <c r="CM189" s="281"/>
      <c r="CN189" s="281"/>
      <c r="CO189" s="281"/>
      <c r="CP189" s="281"/>
      <c r="CQ189" s="281"/>
      <c r="CR189" s="281"/>
      <c r="CS189" s="281"/>
      <c r="CT189" s="281"/>
      <c r="CU189" s="281"/>
      <c r="CV189" s="281"/>
      <c r="CW189" s="281"/>
      <c r="CX189" s="281"/>
      <c r="CY189" s="281"/>
      <c r="CZ189" s="281"/>
      <c r="DA189" s="281"/>
      <c r="DB189" s="281"/>
      <c r="DC189" s="281"/>
      <c r="DD189" s="281"/>
      <c r="DE189" s="281"/>
      <c r="DF189" s="281"/>
      <c r="DG189" s="281"/>
      <c r="DH189" s="281"/>
      <c r="DI189" s="281"/>
      <c r="DJ189" s="281"/>
      <c r="DK189" s="281"/>
      <c r="DL189" s="281"/>
      <c r="DM189" s="281"/>
      <c r="DN189" s="281"/>
      <c r="DO189" s="281"/>
      <c r="DP189" s="281"/>
      <c r="DQ189" s="281"/>
      <c r="DR189" s="281"/>
      <c r="DS189" s="281"/>
      <c r="DT189" s="281"/>
      <c r="DU189" s="281"/>
      <c r="DV189" s="281"/>
      <c r="DW189" s="281"/>
      <c r="DX189" s="281"/>
      <c r="DY189" s="281"/>
      <c r="DZ189" s="281"/>
      <c r="EA189" s="281"/>
      <c r="EB189" s="281"/>
      <c r="EC189" s="281"/>
      <c r="ED189" s="281"/>
      <c r="EE189" s="281"/>
      <c r="EF189" s="281"/>
      <c r="EG189" s="281"/>
      <c r="EH189" s="281"/>
      <c r="EI189" s="283"/>
      <c r="EJ189" s="281"/>
      <c r="EK189" s="281"/>
      <c r="EL189" s="285"/>
    </row>
    <row r="190" spans="12:142" ht="19.5" hidden="1">
      <c r="N190" s="8" t="str">
        <f>'【① 基本事項】'!F164</f>
        <v>▷　該当選択</v>
      </c>
      <c r="O190" s="1"/>
      <c r="Q190" s="536" t="s">
        <v>601</v>
      </c>
      <c r="R190" s="17">
        <v>0</v>
      </c>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21" t="str">
        <f>BV189&amp;"=0"</f>
        <v>FQ1=0</v>
      </c>
      <c r="BW190" s="18" t="str">
        <f>IF(R189=R190,"●","×")</f>
        <v>●</v>
      </c>
      <c r="BY190" s="233" t="str">
        <f>$BV$186</f>
        <v>FQ0=1</v>
      </c>
      <c r="BZ190" s="19" t="str">
        <f>IF(INDEX($BV$5:$BW$354,MATCH(BY190,$BV$5:$BV$354,0),2)="●","●","×")</f>
        <v>×</v>
      </c>
      <c r="CA190" s="233" t="s">
        <v>14</v>
      </c>
      <c r="CB190" s="19" t="str">
        <f>IF(INDEX($BV$5:$BW$354,MATCH(CA190,$BV$5:$BV$354,0),2)="●","●","×")</f>
        <v>●</v>
      </c>
      <c r="CC190" s="227" t="s">
        <v>14</v>
      </c>
      <c r="CD190" s="234" t="str">
        <f>IF(INDEX($BV$5:$BW$354,MATCH(CC190,$BV$5:$BV$354,0),2)="●","●","×")</f>
        <v>●</v>
      </c>
      <c r="CE190" s="2" t="s">
        <v>15</v>
      </c>
      <c r="CF190" s="231" t="str">
        <f>IF(AND(BW190="●",BZ190="●",CB190="●",CD190="●"),"●","×")</f>
        <v>×</v>
      </c>
      <c r="CG190" s="21" t="str">
        <f t="shared" ref="CG190:CG192" si="1597">IF(AND(BZ190="●",CB190="●",CD190="●"),"●","×")</f>
        <v>×</v>
      </c>
      <c r="CH190" s="2" t="str">
        <f>IF(CF190="●",$CH$2,IF(COUNTIF(CF191:CF192,"●")&gt;0,$CH$3,$CH$4))</f>
        <v>該当なし</v>
      </c>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251"/>
      <c r="EI190" s="271"/>
      <c r="EJ190" s="253"/>
      <c r="EK190" s="4"/>
      <c r="EL190" s="254"/>
    </row>
    <row r="191" spans="12:142" ht="19.5" hidden="1">
      <c r="N191" s="16" t="str">
        <f>$Q191</f>
        <v>▶　A</v>
      </c>
      <c r="O191" s="14" t="s">
        <v>555</v>
      </c>
      <c r="Q191" s="375" t="s">
        <v>0</v>
      </c>
      <c r="R191" s="17">
        <v>1</v>
      </c>
      <c r="T191" s="609" t="str">
        <f t="shared" ref="T191:T192" si="1598">IF(CK191="","",IF(CK191=$CF191,1,0))</f>
        <v/>
      </c>
      <c r="U191" s="609" t="str">
        <f t="shared" ref="U191:U192" si="1599">IF(CL191="","",IF(CL191=$CF191,1,0))</f>
        <v/>
      </c>
      <c r="V191" s="609" t="str">
        <f t="shared" ref="V191:V192" si="1600">IF(CM191="","",IF(CM191=$CF191,1,0))</f>
        <v/>
      </c>
      <c r="W191" s="609" t="str">
        <f t="shared" ref="W191:W192" si="1601">IF(CN191="","",IF(CN191=$CF191,1,0))</f>
        <v/>
      </c>
      <c r="X191" s="609" t="str">
        <f t="shared" ref="X191:X192" si="1602">IF(CO191="","",IF(CO191=$CF191,1,0))</f>
        <v/>
      </c>
      <c r="Y191" s="609" t="str">
        <f t="shared" ref="Y191:Y192" si="1603">IF(CP191="","",IF(CP191=$CF191,1,0))</f>
        <v/>
      </c>
      <c r="Z191" s="609" t="str">
        <f t="shared" ref="Z191:Z192" si="1604">IF(CQ191="","",IF(CQ191=$CF191,1,0))</f>
        <v/>
      </c>
      <c r="AA191" s="609" t="str">
        <f t="shared" ref="AA191:AA192" si="1605">IF(CR191="","",IF(CR191=$CF191,1,0))</f>
        <v/>
      </c>
      <c r="AB191" s="609" t="str">
        <f t="shared" ref="AB191:AB192" si="1606">IF(CS191="","",IF(CS191=$CF191,1,0))</f>
        <v/>
      </c>
      <c r="AC191" s="609" t="str">
        <f t="shared" ref="AC191:AC192" si="1607">IF(CT191="","",IF(CT191=$CF191,1,0))</f>
        <v/>
      </c>
      <c r="AD191" s="609" t="str">
        <f t="shared" ref="AD191:AD192" si="1608">IF(CU191="","",IF(CU191=$CF191,1,0))</f>
        <v/>
      </c>
      <c r="AE191" s="609" t="str">
        <f t="shared" ref="AE191:AE192" si="1609">IF(CV191="","",IF(CV191=$CF191,1,0))</f>
        <v/>
      </c>
      <c r="AF191" s="609" t="str">
        <f t="shared" ref="AF191:AF192" si="1610">IF(CW191="","",IF(CW191=$CF191,1,0))</f>
        <v/>
      </c>
      <c r="AG191" s="609" t="str">
        <f t="shared" ref="AG191:AG192" si="1611">IF(CX191="","",IF(CX191=$CF191,1,0))</f>
        <v/>
      </c>
      <c r="AH191" s="609" t="str">
        <f t="shared" ref="AH191:AH192" si="1612">IF(CY191="","",IF(CY191=$CF191,1,0))</f>
        <v/>
      </c>
      <c r="AI191" s="609" t="str">
        <f t="shared" ref="AI191:AI192" si="1613">IF(CZ191="","",IF(CZ191=$CF191,1,0))</f>
        <v/>
      </c>
      <c r="AJ191" s="609" t="str">
        <f t="shared" ref="AJ191:AJ192" si="1614">IF(DA191="","",IF(DA191=$CF191,1,0))</f>
        <v/>
      </c>
      <c r="AK191" s="609" t="str">
        <f t="shared" ref="AK191:AK192" si="1615">IF(DB191="","",IF(DB191=$CF191,1,0))</f>
        <v/>
      </c>
      <c r="AL191" s="609" t="str">
        <f t="shared" ref="AL191:AL192" si="1616">IF(DC191="","",IF(DC191=$CF191,1,0))</f>
        <v/>
      </c>
      <c r="AM191" s="609" t="str">
        <f t="shared" ref="AM191:AM192" si="1617">IF(DD191="","",IF(DD191=$CF191,1,0))</f>
        <v/>
      </c>
      <c r="AN191" s="609" t="str">
        <f t="shared" ref="AN191:AN192" si="1618">IF(DE191="","",IF(DE191=$CF191,1,0))</f>
        <v/>
      </c>
      <c r="AO191" s="609" t="str">
        <f t="shared" ref="AO191:AO192" si="1619">IF(DF191="","",IF(DF191=$CF191,1,0))</f>
        <v/>
      </c>
      <c r="AP191" s="609" t="str">
        <f t="shared" ref="AP191:AP192" si="1620">IF(DG191="","",IF(DG191=$CF191,1,0))</f>
        <v/>
      </c>
      <c r="AQ191" s="609" t="str">
        <f t="shared" ref="AQ191:AQ192" si="1621">IF(DH191="","",IF(DH191=$CF191,1,0))</f>
        <v/>
      </c>
      <c r="AR191" s="609" t="str">
        <f t="shared" ref="AR191:AR192" si="1622">IF(DI191="","",IF(DI191=$CF191,1,0))</f>
        <v/>
      </c>
      <c r="AS191" s="609" t="str">
        <f t="shared" ref="AS191:AS192" si="1623">IF(DJ191="","",IF(DJ191=$CF191,1,0))</f>
        <v/>
      </c>
      <c r="AT191" s="609">
        <f t="shared" ref="AT191:AT192" si="1624">IF(DK191="","",IF(DK191=$CF191,1,0))</f>
        <v>0</v>
      </c>
      <c r="AU191" s="609" t="str">
        <f t="shared" ref="AU191:AU192" si="1625">IF(DL191="","",IF(DL191=$CF191,1,0))</f>
        <v/>
      </c>
      <c r="AV191" s="609" t="str">
        <f t="shared" ref="AV191:AV192" si="1626">IF(DM191="","",IF(DM191=$CF191,1,0))</f>
        <v/>
      </c>
      <c r="AW191" s="609" t="str">
        <f t="shared" ref="AW191:AW192" si="1627">IF(DN191="","",IF(DN191=$CF191,1,0))</f>
        <v/>
      </c>
      <c r="AX191" s="609" t="str">
        <f t="shared" ref="AX191:AX192" si="1628">IF(DO191="","",IF(DO191=$CF191,1,0))</f>
        <v/>
      </c>
      <c r="AY191" s="609" t="str">
        <f t="shared" ref="AY191:AY192" si="1629">IF(DP191="","",IF(DP191=$CF191,1,0))</f>
        <v/>
      </c>
      <c r="AZ191" s="609" t="str">
        <f t="shared" ref="AZ191:AZ192" si="1630">IF(DQ191="","",IF(DQ191=$CF191,1,0))</f>
        <v/>
      </c>
      <c r="BA191" s="609" t="str">
        <f t="shared" ref="BA191:BA192" si="1631">IF(DR191="","",IF(DR191=$CF191,1,0))</f>
        <v/>
      </c>
      <c r="BB191" s="609" t="str">
        <f t="shared" ref="BB191:BB192" si="1632">IF(DS191="","",IF(DS191=$CF191,1,0))</f>
        <v/>
      </c>
      <c r="BC191" s="609" t="str">
        <f t="shared" ref="BC191:BC192" si="1633">IF(DT191="","",IF(DT191=$CF191,1,0))</f>
        <v/>
      </c>
      <c r="BD191" s="609" t="str">
        <f t="shared" ref="BD191:BD192" si="1634">IF(DU191="","",IF(DU191=$CF191,1,0))</f>
        <v/>
      </c>
      <c r="BE191" s="609" t="str">
        <f t="shared" ref="BE191:BE192" si="1635">IF(DV191="","",IF(DV191=$CF191,1,0))</f>
        <v/>
      </c>
      <c r="BF191" s="609" t="str">
        <f t="shared" ref="BF191:BF192" si="1636">IF(DW191="","",IF(DW191=$CF191,1,0))</f>
        <v/>
      </c>
      <c r="BG191" s="609" t="str">
        <f t="shared" ref="BG191:BG192" si="1637">IF(DX191="","",IF(DX191=$CF191,1,0))</f>
        <v/>
      </c>
      <c r="BH191" s="609" t="str">
        <f t="shared" ref="BH191:BH192" si="1638">IF(DY191="","",IF(DY191=$CF191,1,0))</f>
        <v/>
      </c>
      <c r="BI191" s="609" t="str">
        <f t="shared" ref="BI191:BI192" si="1639">IF(DZ191="","",IF(DZ191=$CF191,1,0))</f>
        <v/>
      </c>
      <c r="BJ191" s="609" t="str">
        <f t="shared" ref="BJ191:BJ192" si="1640">IF(EA191="","",IF(EA191=$CF191,1,0))</f>
        <v/>
      </c>
      <c r="BK191" s="609" t="str">
        <f t="shared" ref="BK191:BK192" si="1641">IF(EB191="","",IF(EB191=$CF191,1,0))</f>
        <v/>
      </c>
      <c r="BL191" s="609" t="str">
        <f t="shared" ref="BL191:BL192" si="1642">IF(EC191="","",IF(EC191=$CF191,1,0))</f>
        <v/>
      </c>
      <c r="BM191" s="609" t="str">
        <f t="shared" ref="BM191:BM192" si="1643">IF(ED191="","",IF(ED191=$CF191,1,0))</f>
        <v/>
      </c>
      <c r="BN191" s="609" t="str">
        <f t="shared" ref="BN191:BN192" si="1644">IF(EE191="","",IF(EE191=$CF191,1,0))</f>
        <v/>
      </c>
      <c r="BO191" s="609" t="str">
        <f t="shared" ref="BO191:BO192" si="1645">IF(EF191="","",IF(EF191=$CF191,1,0))</f>
        <v/>
      </c>
      <c r="BP191" s="609" t="str">
        <f t="shared" ref="BP191:BP192" si="1646">IF(EG191="","",IF(EG191=$CF191,1,0))</f>
        <v/>
      </c>
      <c r="BQ191" s="609" t="str">
        <f t="shared" ref="BQ191:BQ192" si="1647">IF(EH191="","",IF(EH191=$CF191,1,0))</f>
        <v/>
      </c>
      <c r="BR191" s="609">
        <f t="shared" ref="BR191:BR192" si="1648">IF(EI191="","",IF(EI191=$CF191,1,0))</f>
        <v>0</v>
      </c>
      <c r="BS191" s="609" t="str">
        <f t="shared" ref="BS191:BS192" si="1649">IF(EJ191="","",IF(EJ191=$CF191,1,0))</f>
        <v/>
      </c>
      <c r="BT191" s="609" t="str">
        <f t="shared" ref="BT191:BT192" si="1650">IF(EK191="","",IF(EK191=$CF191,1,0))</f>
        <v/>
      </c>
      <c r="BU191" s="609" t="str">
        <f t="shared" ref="BU191:BU192" si="1651">IF(EL191="","",IF(EL191=$CF191,1,0))</f>
        <v/>
      </c>
      <c r="BV191" s="21" t="str">
        <f>BV189&amp;"=1"</f>
        <v>FQ1=1</v>
      </c>
      <c r="BW191" s="18" t="str">
        <f>IF(R189=R191,"●","×")</f>
        <v>×</v>
      </c>
      <c r="BX191" s="7" t="s">
        <v>15</v>
      </c>
      <c r="BY191" s="233" t="str">
        <f t="shared" ref="BY191:BY192" si="1652">$BV$186</f>
        <v>FQ0=1</v>
      </c>
      <c r="BZ191" s="19" t="str">
        <f>IF(INDEX($BV$5:$BW$354,MATCH(BY191,$BV$5:$BV$354,0),2)="●","●","×")</f>
        <v>×</v>
      </c>
      <c r="CA191" s="233" t="s">
        <v>14</v>
      </c>
      <c r="CB191" s="19" t="str">
        <f>IF(INDEX($BV$5:$BW$354,MATCH(CA191,$BV$5:$BV$354,0),2)="●","●","×")</f>
        <v>●</v>
      </c>
      <c r="CC191" s="227" t="s">
        <v>14</v>
      </c>
      <c r="CD191" s="234" t="str">
        <f>IF(INDEX($BV$5:$BW$354,MATCH(CC191,$BV$5:$BV$354,0),2)="●","●","×")</f>
        <v>●</v>
      </c>
      <c r="CE191" s="2" t="s">
        <v>15</v>
      </c>
      <c r="CF191" s="232" t="str">
        <f>IF(AND(BW191="●",BZ191="●",CB191="●",CD191="●"),"●","×")</f>
        <v>×</v>
      </c>
      <c r="CG191" s="21" t="str">
        <f t="shared" si="1597"/>
        <v>×</v>
      </c>
      <c r="CH191" s="2"/>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t="s">
        <v>13</v>
      </c>
      <c r="DL191" s="3"/>
      <c r="DM191" s="3"/>
      <c r="DN191" s="3"/>
      <c r="DO191" s="3"/>
      <c r="DP191" s="3"/>
      <c r="DQ191" s="3"/>
      <c r="DR191" s="3"/>
      <c r="DS191" s="3"/>
      <c r="DT191" s="3"/>
      <c r="DU191" s="3"/>
      <c r="DV191" s="3"/>
      <c r="DW191" s="3"/>
      <c r="DX191" s="3"/>
      <c r="DY191" s="3"/>
      <c r="DZ191" s="3"/>
      <c r="EA191" s="3"/>
      <c r="EB191" s="3"/>
      <c r="EC191" s="3"/>
      <c r="ED191" s="3"/>
      <c r="EE191" s="3"/>
      <c r="EF191" s="3"/>
      <c r="EG191" s="3"/>
      <c r="EH191" s="252"/>
      <c r="EI191" s="270" t="s">
        <v>13</v>
      </c>
      <c r="EJ191" s="255"/>
      <c r="EK191" s="3"/>
      <c r="EL191" s="256"/>
    </row>
    <row r="192" spans="12:142" ht="19.5" hidden="1">
      <c r="N192" s="16" t="str">
        <f>$Q192</f>
        <v>▶　B</v>
      </c>
      <c r="O192" s="14" t="s">
        <v>556</v>
      </c>
      <c r="Q192" s="375" t="s">
        <v>1</v>
      </c>
      <c r="R192" s="17">
        <v>2</v>
      </c>
      <c r="T192" s="609" t="str">
        <f t="shared" si="1598"/>
        <v/>
      </c>
      <c r="U192" s="609" t="str">
        <f t="shared" si="1599"/>
        <v/>
      </c>
      <c r="V192" s="609" t="str">
        <f t="shared" si="1600"/>
        <v/>
      </c>
      <c r="W192" s="609" t="str">
        <f t="shared" si="1601"/>
        <v/>
      </c>
      <c r="X192" s="609" t="str">
        <f t="shared" si="1602"/>
        <v/>
      </c>
      <c r="Y192" s="609" t="str">
        <f t="shared" si="1603"/>
        <v/>
      </c>
      <c r="Z192" s="609" t="str">
        <f t="shared" si="1604"/>
        <v/>
      </c>
      <c r="AA192" s="609" t="str">
        <f t="shared" si="1605"/>
        <v/>
      </c>
      <c r="AB192" s="609" t="str">
        <f t="shared" si="1606"/>
        <v/>
      </c>
      <c r="AC192" s="609" t="str">
        <f t="shared" si="1607"/>
        <v/>
      </c>
      <c r="AD192" s="609" t="str">
        <f t="shared" si="1608"/>
        <v/>
      </c>
      <c r="AE192" s="609" t="str">
        <f t="shared" si="1609"/>
        <v/>
      </c>
      <c r="AF192" s="609" t="str">
        <f t="shared" si="1610"/>
        <v/>
      </c>
      <c r="AG192" s="609" t="str">
        <f t="shared" si="1611"/>
        <v/>
      </c>
      <c r="AH192" s="609" t="str">
        <f t="shared" si="1612"/>
        <v/>
      </c>
      <c r="AI192" s="609" t="str">
        <f t="shared" si="1613"/>
        <v/>
      </c>
      <c r="AJ192" s="609" t="str">
        <f t="shared" si="1614"/>
        <v/>
      </c>
      <c r="AK192" s="609" t="str">
        <f t="shared" si="1615"/>
        <v/>
      </c>
      <c r="AL192" s="609" t="str">
        <f t="shared" si="1616"/>
        <v/>
      </c>
      <c r="AM192" s="609" t="str">
        <f t="shared" si="1617"/>
        <v/>
      </c>
      <c r="AN192" s="609" t="str">
        <f t="shared" si="1618"/>
        <v/>
      </c>
      <c r="AO192" s="609" t="str">
        <f t="shared" si="1619"/>
        <v/>
      </c>
      <c r="AP192" s="609" t="str">
        <f t="shared" si="1620"/>
        <v/>
      </c>
      <c r="AQ192" s="609" t="str">
        <f t="shared" si="1621"/>
        <v/>
      </c>
      <c r="AR192" s="609" t="str">
        <f t="shared" si="1622"/>
        <v/>
      </c>
      <c r="AS192" s="609" t="str">
        <f t="shared" si="1623"/>
        <v/>
      </c>
      <c r="AT192" s="609" t="str">
        <f t="shared" si="1624"/>
        <v/>
      </c>
      <c r="AU192" s="609" t="str">
        <f t="shared" si="1625"/>
        <v/>
      </c>
      <c r="AV192" s="609" t="str">
        <f t="shared" si="1626"/>
        <v/>
      </c>
      <c r="AW192" s="609" t="str">
        <f t="shared" si="1627"/>
        <v/>
      </c>
      <c r="AX192" s="609" t="str">
        <f t="shared" si="1628"/>
        <v/>
      </c>
      <c r="AY192" s="609" t="str">
        <f t="shared" si="1629"/>
        <v/>
      </c>
      <c r="AZ192" s="609" t="str">
        <f t="shared" si="1630"/>
        <v/>
      </c>
      <c r="BA192" s="609" t="str">
        <f t="shared" si="1631"/>
        <v/>
      </c>
      <c r="BB192" s="609" t="str">
        <f t="shared" si="1632"/>
        <v/>
      </c>
      <c r="BC192" s="609" t="str">
        <f t="shared" si="1633"/>
        <v/>
      </c>
      <c r="BD192" s="609" t="str">
        <f t="shared" si="1634"/>
        <v/>
      </c>
      <c r="BE192" s="609" t="str">
        <f t="shared" si="1635"/>
        <v/>
      </c>
      <c r="BF192" s="609" t="str">
        <f t="shared" si="1636"/>
        <v/>
      </c>
      <c r="BG192" s="609" t="str">
        <f t="shared" si="1637"/>
        <v/>
      </c>
      <c r="BH192" s="609" t="str">
        <f t="shared" si="1638"/>
        <v/>
      </c>
      <c r="BI192" s="609" t="str">
        <f t="shared" si="1639"/>
        <v/>
      </c>
      <c r="BJ192" s="609" t="str">
        <f t="shared" si="1640"/>
        <v/>
      </c>
      <c r="BK192" s="609" t="str">
        <f t="shared" si="1641"/>
        <v/>
      </c>
      <c r="BL192" s="609" t="str">
        <f t="shared" si="1642"/>
        <v/>
      </c>
      <c r="BM192" s="609" t="str">
        <f t="shared" si="1643"/>
        <v/>
      </c>
      <c r="BN192" s="609" t="str">
        <f t="shared" si="1644"/>
        <v/>
      </c>
      <c r="BO192" s="609" t="str">
        <f t="shared" si="1645"/>
        <v/>
      </c>
      <c r="BP192" s="609" t="str">
        <f t="shared" si="1646"/>
        <v/>
      </c>
      <c r="BQ192" s="609" t="str">
        <f t="shared" si="1647"/>
        <v/>
      </c>
      <c r="BR192" s="609">
        <f t="shared" si="1648"/>
        <v>0</v>
      </c>
      <c r="BS192" s="609" t="str">
        <f t="shared" si="1649"/>
        <v/>
      </c>
      <c r="BT192" s="609" t="str">
        <f t="shared" si="1650"/>
        <v/>
      </c>
      <c r="BU192" s="609" t="str">
        <f t="shared" si="1651"/>
        <v/>
      </c>
      <c r="BV192" s="21" t="str">
        <f>BV189&amp;"=2"</f>
        <v>FQ1=2</v>
      </c>
      <c r="BW192" s="18" t="str">
        <f>IF(R189=R192,"●","×")</f>
        <v>×</v>
      </c>
      <c r="BX192" s="7" t="s">
        <v>15</v>
      </c>
      <c r="BY192" s="233" t="str">
        <f t="shared" si="1652"/>
        <v>FQ0=1</v>
      </c>
      <c r="BZ192" s="19" t="str">
        <f>IF(INDEX($BV$5:$BW$354,MATCH(BY192,$BV$5:$BV$354,0),2)="●","●","×")</f>
        <v>×</v>
      </c>
      <c r="CA192" s="233" t="s">
        <v>14</v>
      </c>
      <c r="CB192" s="19" t="str">
        <f>IF(INDEX($BV$5:$BW$354,MATCH(CA192,$BV$5:$BV$354,0),2)="●","●","×")</f>
        <v>●</v>
      </c>
      <c r="CC192" s="227" t="s">
        <v>14</v>
      </c>
      <c r="CD192" s="234" t="str">
        <f>IF(INDEX($BV$5:$BW$354,MATCH(CC192,$BV$5:$BV$354,0),2)="●","●","×")</f>
        <v>●</v>
      </c>
      <c r="CE192" s="2" t="s">
        <v>15</v>
      </c>
      <c r="CF192" s="232" t="str">
        <f>IF(AND(BW192="●",BZ192="●",CB192="●",CD192="●"),"●","×")</f>
        <v>×</v>
      </c>
      <c r="CG192" s="21" t="str">
        <f t="shared" si="1597"/>
        <v>×</v>
      </c>
      <c r="CH192" s="2"/>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252"/>
      <c r="EI192" s="270" t="s">
        <v>13</v>
      </c>
      <c r="EJ192" s="255"/>
      <c r="EK192" s="3"/>
      <c r="EL192" s="256"/>
    </row>
    <row r="193" spans="12:142" ht="20.25" hidden="1" thickBot="1">
      <c r="O193" s="343" t="str">
        <f>IF(R189=0,N189&amp;" "&amp;$O$4,"")</f>
        <v>FQ1 を回答ください</v>
      </c>
      <c r="P193" s="336" t="str">
        <f>IF(P189=$CH$2,"●","×")</f>
        <v>×</v>
      </c>
      <c r="Q193" s="375"/>
      <c r="R193" s="2"/>
      <c r="BV193" s="2"/>
      <c r="BW193" s="19"/>
      <c r="BY193" s="235"/>
      <c r="BZ193" s="228"/>
      <c r="CA193" s="235"/>
      <c r="CB193" s="228"/>
      <c r="CC193" s="225"/>
      <c r="CD193" s="236"/>
      <c r="CF193" s="12"/>
      <c r="CG193" s="12"/>
      <c r="CH193" s="2"/>
      <c r="EI193" s="272"/>
      <c r="EJ193" s="2"/>
      <c r="EK193" s="2"/>
      <c r="EL193" s="280"/>
    </row>
    <row r="194" spans="12:142" ht="20.25" hidden="1" thickBot="1">
      <c r="L194" t="str">
        <f>IF(S194=1,"▶","")</f>
        <v/>
      </c>
      <c r="N194" s="12" t="str">
        <f>$Q194</f>
        <v>FQ1-1</v>
      </c>
      <c r="O194" s="14" t="s">
        <v>557</v>
      </c>
      <c r="P194" s="2" t="str">
        <f>CH195</f>
        <v>該当なし</v>
      </c>
      <c r="Q194" s="375" t="s">
        <v>293</v>
      </c>
      <c r="R194" s="249">
        <f>IF(N195=Q195,R195,IF(N195=Q196,R196,IF(N195=Q197,R197,IF(N195=Q198,R198,"-"))))</f>
        <v>0</v>
      </c>
      <c r="S194" s="691">
        <f>IF(R194=0,0,1)</f>
        <v>0</v>
      </c>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21" t="str">
        <f>Q194</f>
        <v>FQ1-1</v>
      </c>
      <c r="BW194" s="20" t="str">
        <f>IF(CG195="●","表示",IF(AND($Q$3="非表示",CG195="×"),"非表示",IF($Q$3="表示","表示")))</f>
        <v>非表示</v>
      </c>
      <c r="BY194" s="237"/>
      <c r="BZ194" s="228"/>
      <c r="CA194" s="237"/>
      <c r="CB194" s="228"/>
      <c r="CC194" s="225"/>
      <c r="CD194" s="238"/>
      <c r="CF194" s="12"/>
      <c r="CG194" s="12"/>
      <c r="CH194" s="2"/>
      <c r="CK194" s="281"/>
      <c r="CL194" s="281"/>
      <c r="CM194" s="281"/>
      <c r="CN194" s="281"/>
      <c r="CO194" s="281"/>
      <c r="CP194" s="281"/>
      <c r="CQ194" s="281"/>
      <c r="CR194" s="281"/>
      <c r="CS194" s="281"/>
      <c r="CT194" s="281"/>
      <c r="CU194" s="281"/>
      <c r="CV194" s="281"/>
      <c r="CW194" s="281"/>
      <c r="CX194" s="281"/>
      <c r="CY194" s="281"/>
      <c r="CZ194" s="281"/>
      <c r="DA194" s="281"/>
      <c r="DB194" s="281"/>
      <c r="DC194" s="281"/>
      <c r="DD194" s="281"/>
      <c r="DE194" s="281"/>
      <c r="DF194" s="281"/>
      <c r="DG194" s="281"/>
      <c r="DH194" s="281"/>
      <c r="DI194" s="281"/>
      <c r="DJ194" s="281"/>
      <c r="DK194" s="281"/>
      <c r="DL194" s="281"/>
      <c r="DM194" s="281"/>
      <c r="DN194" s="281"/>
      <c r="DO194" s="281"/>
      <c r="DP194" s="281"/>
      <c r="DQ194" s="281"/>
      <c r="DR194" s="281"/>
      <c r="DS194" s="281"/>
      <c r="DT194" s="281"/>
      <c r="DU194" s="281"/>
      <c r="DV194" s="281"/>
      <c r="DW194" s="281"/>
      <c r="DX194" s="281"/>
      <c r="DY194" s="281"/>
      <c r="DZ194" s="281"/>
      <c r="EA194" s="281"/>
      <c r="EB194" s="281"/>
      <c r="EC194" s="281"/>
      <c r="ED194" s="281"/>
      <c r="EE194" s="281"/>
      <c r="EF194" s="281"/>
      <c r="EG194" s="281"/>
      <c r="EH194" s="281"/>
      <c r="EI194" s="283"/>
      <c r="EJ194" s="281"/>
      <c r="EK194" s="281"/>
      <c r="EL194" s="285"/>
    </row>
    <row r="195" spans="12:142" ht="19.5" hidden="1">
      <c r="N195" s="8" t="str">
        <f>'【① 基本事項】'!F169</f>
        <v>▷　該当選択</v>
      </c>
      <c r="O195" s="1"/>
      <c r="Q195" s="536" t="s">
        <v>601</v>
      </c>
      <c r="R195" s="17">
        <v>0</v>
      </c>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21" t="str">
        <f>BV194&amp;"=0"</f>
        <v>FQ1-1=0</v>
      </c>
      <c r="BW195" s="18" t="str">
        <f>IF(R194=R195,"●","×")</f>
        <v>●</v>
      </c>
      <c r="BY195" s="233" t="str">
        <f t="shared" ref="BY195:BY198" si="1653">$BV$186</f>
        <v>FQ0=1</v>
      </c>
      <c r="BZ195" s="19" t="str">
        <f>IF(INDEX($BV$5:$BW$354,MATCH(BY195,$BV$5:$BV$354,0),2)="●","●","×")</f>
        <v>×</v>
      </c>
      <c r="CA195" s="233" t="s">
        <v>387</v>
      </c>
      <c r="CB195" s="19" t="str">
        <f>IF(INDEX($BV$5:$BW$354,MATCH(CA195,$BV$5:$BV$354,0),2)="●","●","×")</f>
        <v>×</v>
      </c>
      <c r="CC195" s="227" t="s">
        <v>14</v>
      </c>
      <c r="CD195" s="234" t="str">
        <f>IF(INDEX($BV$5:$BW$354,MATCH(CC195,$BV$5:$BV$354,0),2)="●","●","×")</f>
        <v>●</v>
      </c>
      <c r="CE195" s="2" t="s">
        <v>15</v>
      </c>
      <c r="CF195" s="231" t="str">
        <f>IF(AND(BW195="●",BZ195="●",CB195="●",CD195="●"),"●","×")</f>
        <v>×</v>
      </c>
      <c r="CG195" s="21" t="str">
        <f t="shared" ref="CG195:CG198" si="1654">IF(AND(BZ195="●",CB195="●",CD195="●"),"●","×")</f>
        <v>×</v>
      </c>
      <c r="CH195" s="2" t="str">
        <f>IF(CF195="●",$CH$2,IF(COUNTIF(CF196:CF198,"●")&gt;0,$CH$3,$CH$4))</f>
        <v>該当なし</v>
      </c>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251"/>
      <c r="EI195" s="271"/>
      <c r="EJ195" s="253"/>
      <c r="EK195" s="4"/>
      <c r="EL195" s="254"/>
    </row>
    <row r="196" spans="12:142" ht="19.5" hidden="1">
      <c r="N196" s="16" t="str">
        <f>$Q196</f>
        <v>▶　A</v>
      </c>
      <c r="O196" s="14" t="s">
        <v>436</v>
      </c>
      <c r="Q196" s="375" t="s">
        <v>0</v>
      </c>
      <c r="R196" s="17">
        <v>1</v>
      </c>
      <c r="T196" s="609" t="str">
        <f t="shared" ref="T196:T198" si="1655">IF(CK196="","",IF(CK196=$CF196,1,0))</f>
        <v/>
      </c>
      <c r="U196" s="609" t="str">
        <f t="shared" ref="U196:U198" si="1656">IF(CL196="","",IF(CL196=$CF196,1,0))</f>
        <v/>
      </c>
      <c r="V196" s="609" t="str">
        <f t="shared" ref="V196:V198" si="1657">IF(CM196="","",IF(CM196=$CF196,1,0))</f>
        <v/>
      </c>
      <c r="W196" s="609" t="str">
        <f t="shared" ref="W196:W198" si="1658">IF(CN196="","",IF(CN196=$CF196,1,0))</f>
        <v/>
      </c>
      <c r="X196" s="609" t="str">
        <f t="shared" ref="X196:X198" si="1659">IF(CO196="","",IF(CO196=$CF196,1,0))</f>
        <v/>
      </c>
      <c r="Y196" s="609" t="str">
        <f t="shared" ref="Y196:Y198" si="1660">IF(CP196="","",IF(CP196=$CF196,1,0))</f>
        <v/>
      </c>
      <c r="Z196" s="609" t="str">
        <f t="shared" ref="Z196:Z198" si="1661">IF(CQ196="","",IF(CQ196=$CF196,1,0))</f>
        <v/>
      </c>
      <c r="AA196" s="609" t="str">
        <f t="shared" ref="AA196:AA198" si="1662">IF(CR196="","",IF(CR196=$CF196,1,0))</f>
        <v/>
      </c>
      <c r="AB196" s="609" t="str">
        <f t="shared" ref="AB196:AB198" si="1663">IF(CS196="","",IF(CS196=$CF196,1,0))</f>
        <v/>
      </c>
      <c r="AC196" s="609" t="str">
        <f t="shared" ref="AC196:AC198" si="1664">IF(CT196="","",IF(CT196=$CF196,1,0))</f>
        <v/>
      </c>
      <c r="AD196" s="609" t="str">
        <f t="shared" ref="AD196:AD198" si="1665">IF(CU196="","",IF(CU196=$CF196,1,0))</f>
        <v/>
      </c>
      <c r="AE196" s="609" t="str">
        <f t="shared" ref="AE196:AE198" si="1666">IF(CV196="","",IF(CV196=$CF196,1,0))</f>
        <v/>
      </c>
      <c r="AF196" s="609" t="str">
        <f t="shared" ref="AF196:AF198" si="1667">IF(CW196="","",IF(CW196=$CF196,1,0))</f>
        <v/>
      </c>
      <c r="AG196" s="609" t="str">
        <f t="shared" ref="AG196:AG198" si="1668">IF(CX196="","",IF(CX196=$CF196,1,0))</f>
        <v/>
      </c>
      <c r="AH196" s="609" t="str">
        <f t="shared" ref="AH196:AH198" si="1669">IF(CY196="","",IF(CY196=$CF196,1,0))</f>
        <v/>
      </c>
      <c r="AI196" s="609" t="str">
        <f t="shared" ref="AI196:AI198" si="1670">IF(CZ196="","",IF(CZ196=$CF196,1,0))</f>
        <v/>
      </c>
      <c r="AJ196" s="609" t="str">
        <f t="shared" ref="AJ196:AJ198" si="1671">IF(DA196="","",IF(DA196=$CF196,1,0))</f>
        <v/>
      </c>
      <c r="AK196" s="609" t="str">
        <f t="shared" ref="AK196:AK198" si="1672">IF(DB196="","",IF(DB196=$CF196,1,0))</f>
        <v/>
      </c>
      <c r="AL196" s="609" t="str">
        <f t="shared" ref="AL196:AL198" si="1673">IF(DC196="","",IF(DC196=$CF196,1,0))</f>
        <v/>
      </c>
      <c r="AM196" s="609" t="str">
        <f t="shared" ref="AM196:AM198" si="1674">IF(DD196="","",IF(DD196=$CF196,1,0))</f>
        <v/>
      </c>
      <c r="AN196" s="609" t="str">
        <f t="shared" ref="AN196:AN198" si="1675">IF(DE196="","",IF(DE196=$CF196,1,0))</f>
        <v/>
      </c>
      <c r="AO196" s="609" t="str">
        <f t="shared" ref="AO196:AO198" si="1676">IF(DF196="","",IF(DF196=$CF196,1,0))</f>
        <v/>
      </c>
      <c r="AP196" s="609" t="str">
        <f t="shared" ref="AP196:AP198" si="1677">IF(DG196="","",IF(DG196=$CF196,1,0))</f>
        <v/>
      </c>
      <c r="AQ196" s="609" t="str">
        <f t="shared" ref="AQ196:AQ198" si="1678">IF(DH196="","",IF(DH196=$CF196,1,0))</f>
        <v/>
      </c>
      <c r="AR196" s="609" t="str">
        <f t="shared" ref="AR196:AR198" si="1679">IF(DI196="","",IF(DI196=$CF196,1,0))</f>
        <v/>
      </c>
      <c r="AS196" s="609" t="str">
        <f t="shared" ref="AS196:AS198" si="1680">IF(DJ196="","",IF(DJ196=$CF196,1,0))</f>
        <v/>
      </c>
      <c r="AT196" s="609" t="str">
        <f t="shared" ref="AT196:AT198" si="1681">IF(DK196="","",IF(DK196=$CF196,1,0))</f>
        <v/>
      </c>
      <c r="AU196" s="609" t="str">
        <f t="shared" ref="AU196:AU198" si="1682">IF(DL196="","",IF(DL196=$CF196,1,0))</f>
        <v/>
      </c>
      <c r="AV196" s="609" t="str">
        <f t="shared" ref="AV196:AV198" si="1683">IF(DM196="","",IF(DM196=$CF196,1,0))</f>
        <v/>
      </c>
      <c r="AW196" s="609" t="str">
        <f t="shared" ref="AW196:AW198" si="1684">IF(DN196="","",IF(DN196=$CF196,1,0))</f>
        <v/>
      </c>
      <c r="AX196" s="609">
        <f t="shared" ref="AX196:AX198" si="1685">IF(DO196="","",IF(DO196=$CF196,1,0))</f>
        <v>0</v>
      </c>
      <c r="AY196" s="609" t="str">
        <f t="shared" ref="AY196:AY198" si="1686">IF(DP196="","",IF(DP196=$CF196,1,0))</f>
        <v/>
      </c>
      <c r="AZ196" s="609" t="str">
        <f t="shared" ref="AZ196:AZ198" si="1687">IF(DQ196="","",IF(DQ196=$CF196,1,0))</f>
        <v/>
      </c>
      <c r="BA196" s="609" t="str">
        <f t="shared" ref="BA196:BA198" si="1688">IF(DR196="","",IF(DR196=$CF196,1,0))</f>
        <v/>
      </c>
      <c r="BB196" s="609" t="str">
        <f t="shared" ref="BB196:BB198" si="1689">IF(DS196="","",IF(DS196=$CF196,1,0))</f>
        <v/>
      </c>
      <c r="BC196" s="609" t="str">
        <f t="shared" ref="BC196:BC198" si="1690">IF(DT196="","",IF(DT196=$CF196,1,0))</f>
        <v/>
      </c>
      <c r="BD196" s="609" t="str">
        <f t="shared" ref="BD196:BD198" si="1691">IF(DU196="","",IF(DU196=$CF196,1,0))</f>
        <v/>
      </c>
      <c r="BE196" s="609" t="str">
        <f t="shared" ref="BE196:BE198" si="1692">IF(DV196="","",IF(DV196=$CF196,1,0))</f>
        <v/>
      </c>
      <c r="BF196" s="609" t="str">
        <f t="shared" ref="BF196:BF198" si="1693">IF(DW196="","",IF(DW196=$CF196,1,0))</f>
        <v/>
      </c>
      <c r="BG196" s="609" t="str">
        <f t="shared" ref="BG196:BG198" si="1694">IF(DX196="","",IF(DX196=$CF196,1,0))</f>
        <v/>
      </c>
      <c r="BH196" s="609" t="str">
        <f t="shared" ref="BH196:BH198" si="1695">IF(DY196="","",IF(DY196=$CF196,1,0))</f>
        <v/>
      </c>
      <c r="BI196" s="609" t="str">
        <f t="shared" ref="BI196:BI198" si="1696">IF(DZ196="","",IF(DZ196=$CF196,1,0))</f>
        <v/>
      </c>
      <c r="BJ196" s="609" t="str">
        <f t="shared" ref="BJ196:BJ198" si="1697">IF(EA196="","",IF(EA196=$CF196,1,0))</f>
        <v/>
      </c>
      <c r="BK196" s="609" t="str">
        <f t="shared" ref="BK196:BK198" si="1698">IF(EB196="","",IF(EB196=$CF196,1,0))</f>
        <v/>
      </c>
      <c r="BL196" s="609" t="str">
        <f t="shared" ref="BL196:BL198" si="1699">IF(EC196="","",IF(EC196=$CF196,1,0))</f>
        <v/>
      </c>
      <c r="BM196" s="609" t="str">
        <f t="shared" ref="BM196:BM198" si="1700">IF(ED196="","",IF(ED196=$CF196,1,0))</f>
        <v/>
      </c>
      <c r="BN196" s="609" t="str">
        <f t="shared" ref="BN196:BN198" si="1701">IF(EE196="","",IF(EE196=$CF196,1,0))</f>
        <v/>
      </c>
      <c r="BO196" s="609" t="str">
        <f t="shared" ref="BO196:BO198" si="1702">IF(EF196="","",IF(EF196=$CF196,1,0))</f>
        <v/>
      </c>
      <c r="BP196" s="609" t="str">
        <f t="shared" ref="BP196:BP198" si="1703">IF(EG196="","",IF(EG196=$CF196,1,0))</f>
        <v/>
      </c>
      <c r="BQ196" s="609" t="str">
        <f t="shared" ref="BQ196:BQ198" si="1704">IF(EH196="","",IF(EH196=$CF196,1,0))</f>
        <v/>
      </c>
      <c r="BR196" s="609">
        <f t="shared" ref="BR196:BR198" si="1705">IF(EI196="","",IF(EI196=$CF196,1,0))</f>
        <v>0</v>
      </c>
      <c r="BS196" s="609" t="str">
        <f t="shared" ref="BS196:BS198" si="1706">IF(EJ196="","",IF(EJ196=$CF196,1,0))</f>
        <v/>
      </c>
      <c r="BT196" s="609" t="str">
        <f t="shared" ref="BT196:BT198" si="1707">IF(EK196="","",IF(EK196=$CF196,1,0))</f>
        <v/>
      </c>
      <c r="BU196" s="609" t="str">
        <f t="shared" ref="BU196:BU198" si="1708">IF(EL196="","",IF(EL196=$CF196,1,0))</f>
        <v/>
      </c>
      <c r="BV196" s="21" t="str">
        <f>BV194&amp;"=1"</f>
        <v>FQ1-1=1</v>
      </c>
      <c r="BW196" s="18" t="str">
        <f>IF(R194=R196,"●","×")</f>
        <v>×</v>
      </c>
      <c r="BX196" s="7" t="s">
        <v>15</v>
      </c>
      <c r="BY196" s="233" t="str">
        <f t="shared" si="1653"/>
        <v>FQ0=1</v>
      </c>
      <c r="BZ196" s="19" t="str">
        <f>IF(INDEX($BV$5:$BW$354,MATCH(BY196,$BV$5:$BV$354,0),2)="●","●","×")</f>
        <v>×</v>
      </c>
      <c r="CA196" s="233" t="s">
        <v>387</v>
      </c>
      <c r="CB196" s="19" t="str">
        <f>IF(INDEX($BV$5:$BW$354,MATCH(CA196,$BV$5:$BV$354,0),2)="●","●","×")</f>
        <v>×</v>
      </c>
      <c r="CC196" s="227" t="s">
        <v>14</v>
      </c>
      <c r="CD196" s="234" t="str">
        <f>IF(INDEX($BV$5:$BW$354,MATCH(CC196,$BV$5:$BV$354,0),2)="●","●","×")</f>
        <v>●</v>
      </c>
      <c r="CE196" s="2" t="s">
        <v>15</v>
      </c>
      <c r="CF196" s="232" t="str">
        <f>IF(AND(BW196="●",BZ196="●",CB196="●",CD196="●"),"●","×")</f>
        <v>×</v>
      </c>
      <c r="CG196" s="21" t="str">
        <f t="shared" si="1654"/>
        <v>×</v>
      </c>
      <c r="CH196" s="2"/>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t="s">
        <v>13</v>
      </c>
      <c r="DP196" s="3"/>
      <c r="DQ196" s="3"/>
      <c r="DR196" s="3"/>
      <c r="DS196" s="3"/>
      <c r="DT196" s="3"/>
      <c r="DU196" s="3"/>
      <c r="DV196" s="3"/>
      <c r="DW196" s="3"/>
      <c r="DX196" s="3"/>
      <c r="DY196" s="3"/>
      <c r="DZ196" s="3"/>
      <c r="EA196" s="3"/>
      <c r="EB196" s="3"/>
      <c r="EC196" s="3"/>
      <c r="ED196" s="3"/>
      <c r="EE196" s="3"/>
      <c r="EF196" s="3"/>
      <c r="EG196" s="3"/>
      <c r="EH196" s="252"/>
      <c r="EI196" s="270" t="s">
        <v>14</v>
      </c>
      <c r="EJ196" s="255"/>
      <c r="EK196" s="3"/>
      <c r="EL196" s="256"/>
    </row>
    <row r="197" spans="12:142" ht="19.5" hidden="1">
      <c r="N197" s="16" t="str">
        <f>$Q197</f>
        <v>▶　B</v>
      </c>
      <c r="O197" s="14" t="s">
        <v>437</v>
      </c>
      <c r="Q197" s="375" t="s">
        <v>1</v>
      </c>
      <c r="R197" s="17">
        <v>2</v>
      </c>
      <c r="T197" s="609" t="str">
        <f t="shared" si="1655"/>
        <v/>
      </c>
      <c r="U197" s="609" t="str">
        <f t="shared" si="1656"/>
        <v/>
      </c>
      <c r="V197" s="609" t="str">
        <f t="shared" si="1657"/>
        <v/>
      </c>
      <c r="W197" s="609" t="str">
        <f t="shared" si="1658"/>
        <v/>
      </c>
      <c r="X197" s="609" t="str">
        <f t="shared" si="1659"/>
        <v/>
      </c>
      <c r="Y197" s="609" t="str">
        <f t="shared" si="1660"/>
        <v/>
      </c>
      <c r="Z197" s="609" t="str">
        <f t="shared" si="1661"/>
        <v/>
      </c>
      <c r="AA197" s="609" t="str">
        <f t="shared" si="1662"/>
        <v/>
      </c>
      <c r="AB197" s="609" t="str">
        <f t="shared" si="1663"/>
        <v/>
      </c>
      <c r="AC197" s="609" t="str">
        <f t="shared" si="1664"/>
        <v/>
      </c>
      <c r="AD197" s="609" t="str">
        <f t="shared" si="1665"/>
        <v/>
      </c>
      <c r="AE197" s="609" t="str">
        <f t="shared" si="1666"/>
        <v/>
      </c>
      <c r="AF197" s="609">
        <f t="shared" si="1667"/>
        <v>0</v>
      </c>
      <c r="AG197" s="609">
        <f t="shared" si="1668"/>
        <v>0</v>
      </c>
      <c r="AH197" s="609">
        <f t="shared" si="1669"/>
        <v>0</v>
      </c>
      <c r="AI197" s="609" t="str">
        <f t="shared" si="1670"/>
        <v/>
      </c>
      <c r="AJ197" s="609" t="str">
        <f t="shared" si="1671"/>
        <v/>
      </c>
      <c r="AK197" s="609" t="str">
        <f t="shared" si="1672"/>
        <v/>
      </c>
      <c r="AL197" s="609" t="str">
        <f t="shared" si="1673"/>
        <v/>
      </c>
      <c r="AM197" s="609" t="str">
        <f t="shared" si="1674"/>
        <v/>
      </c>
      <c r="AN197" s="609" t="str">
        <f t="shared" si="1675"/>
        <v/>
      </c>
      <c r="AO197" s="609" t="str">
        <f t="shared" si="1676"/>
        <v/>
      </c>
      <c r="AP197" s="609" t="str">
        <f t="shared" si="1677"/>
        <v/>
      </c>
      <c r="AQ197" s="609" t="str">
        <f t="shared" si="1678"/>
        <v/>
      </c>
      <c r="AR197" s="609" t="str">
        <f t="shared" si="1679"/>
        <v/>
      </c>
      <c r="AS197" s="609" t="str">
        <f t="shared" si="1680"/>
        <v/>
      </c>
      <c r="AT197" s="609" t="str">
        <f t="shared" si="1681"/>
        <v/>
      </c>
      <c r="AU197" s="609" t="str">
        <f t="shared" si="1682"/>
        <v/>
      </c>
      <c r="AV197" s="609" t="str">
        <f t="shared" si="1683"/>
        <v/>
      </c>
      <c r="AW197" s="609" t="str">
        <f t="shared" si="1684"/>
        <v/>
      </c>
      <c r="AX197" s="609">
        <f t="shared" si="1685"/>
        <v>0</v>
      </c>
      <c r="AY197" s="609" t="str">
        <f t="shared" si="1686"/>
        <v/>
      </c>
      <c r="AZ197" s="609" t="str">
        <f t="shared" si="1687"/>
        <v/>
      </c>
      <c r="BA197" s="609" t="str">
        <f t="shared" si="1688"/>
        <v/>
      </c>
      <c r="BB197" s="609" t="str">
        <f t="shared" si="1689"/>
        <v/>
      </c>
      <c r="BC197" s="609" t="str">
        <f t="shared" si="1690"/>
        <v/>
      </c>
      <c r="BD197" s="609" t="str">
        <f t="shared" si="1691"/>
        <v/>
      </c>
      <c r="BE197" s="609" t="str">
        <f t="shared" si="1692"/>
        <v/>
      </c>
      <c r="BF197" s="609" t="str">
        <f t="shared" si="1693"/>
        <v/>
      </c>
      <c r="BG197" s="609" t="str">
        <f t="shared" si="1694"/>
        <v/>
      </c>
      <c r="BH197" s="609" t="str">
        <f t="shared" si="1695"/>
        <v/>
      </c>
      <c r="BI197" s="609" t="str">
        <f t="shared" si="1696"/>
        <v/>
      </c>
      <c r="BJ197" s="609" t="str">
        <f t="shared" si="1697"/>
        <v/>
      </c>
      <c r="BK197" s="609" t="str">
        <f t="shared" si="1698"/>
        <v/>
      </c>
      <c r="BL197" s="609" t="str">
        <f t="shared" si="1699"/>
        <v/>
      </c>
      <c r="BM197" s="609" t="str">
        <f t="shared" si="1700"/>
        <v/>
      </c>
      <c r="BN197" s="609" t="str">
        <f t="shared" si="1701"/>
        <v/>
      </c>
      <c r="BO197" s="609" t="str">
        <f t="shared" si="1702"/>
        <v/>
      </c>
      <c r="BP197" s="609" t="str">
        <f t="shared" si="1703"/>
        <v/>
      </c>
      <c r="BQ197" s="609" t="str">
        <f t="shared" si="1704"/>
        <v/>
      </c>
      <c r="BR197" s="609">
        <f t="shared" si="1705"/>
        <v>0</v>
      </c>
      <c r="BS197" s="609" t="str">
        <f t="shared" si="1706"/>
        <v/>
      </c>
      <c r="BT197" s="609" t="str">
        <f t="shared" si="1707"/>
        <v/>
      </c>
      <c r="BU197" s="609" t="str">
        <f t="shared" si="1708"/>
        <v/>
      </c>
      <c r="BV197" s="21" t="str">
        <f>BV194&amp;"=2"</f>
        <v>FQ1-1=2</v>
      </c>
      <c r="BW197" s="18" t="str">
        <f>IF(R194=R197,"●","×")</f>
        <v>×</v>
      </c>
      <c r="BX197" s="7" t="s">
        <v>15</v>
      </c>
      <c r="BY197" s="233" t="str">
        <f t="shared" si="1653"/>
        <v>FQ0=1</v>
      </c>
      <c r="BZ197" s="19" t="str">
        <f>IF(INDEX($BV$5:$BW$354,MATCH(BY197,$BV$5:$BV$354,0),2)="●","●","×")</f>
        <v>×</v>
      </c>
      <c r="CA197" s="233" t="s">
        <v>387</v>
      </c>
      <c r="CB197" s="19" t="str">
        <f>IF(INDEX($BV$5:$BW$354,MATCH(CA197,$BV$5:$BV$354,0),2)="●","●","×")</f>
        <v>×</v>
      </c>
      <c r="CC197" s="227" t="s">
        <v>14</v>
      </c>
      <c r="CD197" s="234" t="str">
        <f>IF(INDEX($BV$5:$BW$354,MATCH(CC197,$BV$5:$BV$354,0),2)="●","●","×")</f>
        <v>●</v>
      </c>
      <c r="CE197" s="2" t="s">
        <v>15</v>
      </c>
      <c r="CF197" s="232" t="str">
        <f>IF(AND(BW197="●",BZ197="●",CB197="●",CD197="●"),"●","×")</f>
        <v>×</v>
      </c>
      <c r="CG197" s="21" t="str">
        <f t="shared" si="1654"/>
        <v>×</v>
      </c>
      <c r="CH197" s="2"/>
      <c r="CK197" s="3"/>
      <c r="CL197" s="3"/>
      <c r="CM197" s="3"/>
      <c r="CN197" s="3"/>
      <c r="CO197" s="3"/>
      <c r="CP197" s="3"/>
      <c r="CQ197" s="3"/>
      <c r="CR197" s="3"/>
      <c r="CS197" s="3"/>
      <c r="CT197" s="3"/>
      <c r="CU197" s="3"/>
      <c r="CV197" s="3"/>
      <c r="CW197" s="3" t="s">
        <v>13</v>
      </c>
      <c r="CX197" s="3" t="s">
        <v>13</v>
      </c>
      <c r="CY197" s="3" t="s">
        <v>13</v>
      </c>
      <c r="CZ197" s="3"/>
      <c r="DA197" s="3"/>
      <c r="DB197" s="3"/>
      <c r="DC197" s="3"/>
      <c r="DD197" s="3"/>
      <c r="DE197" s="3"/>
      <c r="DF197" s="3"/>
      <c r="DG197" s="3"/>
      <c r="DH197" s="3"/>
      <c r="DI197" s="3"/>
      <c r="DJ197" s="3"/>
      <c r="DK197" s="3"/>
      <c r="DL197" s="3"/>
      <c r="DM197" s="3"/>
      <c r="DN197" s="3"/>
      <c r="DO197" s="3" t="s">
        <v>13</v>
      </c>
      <c r="DP197" s="3"/>
      <c r="DQ197" s="3"/>
      <c r="DR197" s="3"/>
      <c r="DS197" s="3"/>
      <c r="DT197" s="3"/>
      <c r="DU197" s="3"/>
      <c r="DV197" s="3"/>
      <c r="DW197" s="3"/>
      <c r="DX197" s="3"/>
      <c r="DY197" s="3"/>
      <c r="DZ197" s="3"/>
      <c r="EA197" s="3"/>
      <c r="EB197" s="3"/>
      <c r="EC197" s="3"/>
      <c r="ED197" s="3"/>
      <c r="EE197" s="3"/>
      <c r="EF197" s="3"/>
      <c r="EG197" s="3"/>
      <c r="EH197" s="252"/>
      <c r="EI197" s="270" t="s">
        <v>14</v>
      </c>
      <c r="EJ197" s="255"/>
      <c r="EK197" s="3"/>
      <c r="EL197" s="256"/>
    </row>
    <row r="198" spans="12:142" ht="19.5" hidden="1">
      <c r="N198" s="16" t="str">
        <f>$Q198</f>
        <v>▶　C</v>
      </c>
      <c r="O198" s="14" t="s">
        <v>438</v>
      </c>
      <c r="Q198" s="375" t="s">
        <v>2</v>
      </c>
      <c r="R198" s="17">
        <v>3</v>
      </c>
      <c r="T198" s="609" t="str">
        <f t="shared" si="1655"/>
        <v/>
      </c>
      <c r="U198" s="609" t="str">
        <f t="shared" si="1656"/>
        <v/>
      </c>
      <c r="V198" s="609" t="str">
        <f t="shared" si="1657"/>
        <v/>
      </c>
      <c r="W198" s="609" t="str">
        <f t="shared" si="1658"/>
        <v/>
      </c>
      <c r="X198" s="609" t="str">
        <f t="shared" si="1659"/>
        <v/>
      </c>
      <c r="Y198" s="609" t="str">
        <f t="shared" si="1660"/>
        <v/>
      </c>
      <c r="Z198" s="609" t="str">
        <f t="shared" si="1661"/>
        <v/>
      </c>
      <c r="AA198" s="609">
        <f t="shared" si="1662"/>
        <v>0</v>
      </c>
      <c r="AB198" s="609" t="str">
        <f t="shared" si="1663"/>
        <v/>
      </c>
      <c r="AC198" s="609" t="str">
        <f t="shared" si="1664"/>
        <v/>
      </c>
      <c r="AD198" s="609" t="str">
        <f t="shared" si="1665"/>
        <v/>
      </c>
      <c r="AE198" s="609">
        <f t="shared" si="1666"/>
        <v>0</v>
      </c>
      <c r="AF198" s="609" t="str">
        <f t="shared" si="1667"/>
        <v/>
      </c>
      <c r="AG198" s="609">
        <f t="shared" si="1668"/>
        <v>0</v>
      </c>
      <c r="AH198" s="609" t="str">
        <f t="shared" si="1669"/>
        <v/>
      </c>
      <c r="AI198" s="609" t="str">
        <f t="shared" si="1670"/>
        <v/>
      </c>
      <c r="AJ198" s="609" t="str">
        <f t="shared" si="1671"/>
        <v/>
      </c>
      <c r="AK198" s="609" t="str">
        <f t="shared" si="1672"/>
        <v/>
      </c>
      <c r="AL198" s="609" t="str">
        <f t="shared" si="1673"/>
        <v/>
      </c>
      <c r="AM198" s="609" t="str">
        <f t="shared" si="1674"/>
        <v/>
      </c>
      <c r="AN198" s="609" t="str">
        <f t="shared" si="1675"/>
        <v/>
      </c>
      <c r="AO198" s="609" t="str">
        <f t="shared" si="1676"/>
        <v/>
      </c>
      <c r="AP198" s="609" t="str">
        <f t="shared" si="1677"/>
        <v/>
      </c>
      <c r="AQ198" s="609" t="str">
        <f t="shared" si="1678"/>
        <v/>
      </c>
      <c r="AR198" s="609" t="str">
        <f t="shared" si="1679"/>
        <v/>
      </c>
      <c r="AS198" s="609" t="str">
        <f t="shared" si="1680"/>
        <v/>
      </c>
      <c r="AT198" s="609" t="str">
        <f t="shared" si="1681"/>
        <v/>
      </c>
      <c r="AU198" s="609" t="str">
        <f t="shared" si="1682"/>
        <v/>
      </c>
      <c r="AV198" s="609" t="str">
        <f t="shared" si="1683"/>
        <v/>
      </c>
      <c r="AW198" s="609" t="str">
        <f t="shared" si="1684"/>
        <v/>
      </c>
      <c r="AX198" s="609" t="str">
        <f t="shared" si="1685"/>
        <v/>
      </c>
      <c r="AY198" s="609" t="str">
        <f t="shared" si="1686"/>
        <v/>
      </c>
      <c r="AZ198" s="609" t="str">
        <f t="shared" si="1687"/>
        <v/>
      </c>
      <c r="BA198" s="609" t="str">
        <f t="shared" si="1688"/>
        <v/>
      </c>
      <c r="BB198" s="609" t="str">
        <f t="shared" si="1689"/>
        <v/>
      </c>
      <c r="BC198" s="609" t="str">
        <f t="shared" si="1690"/>
        <v/>
      </c>
      <c r="BD198" s="609" t="str">
        <f t="shared" si="1691"/>
        <v/>
      </c>
      <c r="BE198" s="609" t="str">
        <f t="shared" si="1692"/>
        <v/>
      </c>
      <c r="BF198" s="609" t="str">
        <f t="shared" si="1693"/>
        <v/>
      </c>
      <c r="BG198" s="609" t="str">
        <f t="shared" si="1694"/>
        <v/>
      </c>
      <c r="BH198" s="609" t="str">
        <f t="shared" si="1695"/>
        <v/>
      </c>
      <c r="BI198" s="609" t="str">
        <f t="shared" si="1696"/>
        <v/>
      </c>
      <c r="BJ198" s="609" t="str">
        <f t="shared" si="1697"/>
        <v/>
      </c>
      <c r="BK198" s="609" t="str">
        <f t="shared" si="1698"/>
        <v/>
      </c>
      <c r="BL198" s="609" t="str">
        <f t="shared" si="1699"/>
        <v/>
      </c>
      <c r="BM198" s="609" t="str">
        <f t="shared" si="1700"/>
        <v/>
      </c>
      <c r="BN198" s="609" t="str">
        <f t="shared" si="1701"/>
        <v/>
      </c>
      <c r="BO198" s="609" t="str">
        <f t="shared" si="1702"/>
        <v/>
      </c>
      <c r="BP198" s="609" t="str">
        <f t="shared" si="1703"/>
        <v/>
      </c>
      <c r="BQ198" s="609" t="str">
        <f t="shared" si="1704"/>
        <v/>
      </c>
      <c r="BR198" s="609">
        <f t="shared" si="1705"/>
        <v>0</v>
      </c>
      <c r="BS198" s="609">
        <f t="shared" si="1706"/>
        <v>0</v>
      </c>
      <c r="BT198" s="609" t="str">
        <f t="shared" si="1707"/>
        <v/>
      </c>
      <c r="BU198" s="609">
        <f t="shared" si="1708"/>
        <v>0</v>
      </c>
      <c r="BV198" s="21" t="str">
        <f>BV194&amp;"=3"</f>
        <v>FQ1-1=3</v>
      </c>
      <c r="BW198" s="18" t="str">
        <f>IF(R194=R198,"●","×")</f>
        <v>×</v>
      </c>
      <c r="BX198" s="7" t="s">
        <v>15</v>
      </c>
      <c r="BY198" s="233" t="str">
        <f t="shared" si="1653"/>
        <v>FQ0=1</v>
      </c>
      <c r="BZ198" s="19" t="str">
        <f>IF(INDEX($BV$5:$BW$354,MATCH(BY198,$BV$5:$BV$354,0),2)="●","●","×")</f>
        <v>×</v>
      </c>
      <c r="CA198" s="233" t="s">
        <v>387</v>
      </c>
      <c r="CB198" s="19" t="str">
        <f>IF(INDEX($BV$5:$BW$354,MATCH(CA198,$BV$5:$BV$354,0),2)="●","●","×")</f>
        <v>×</v>
      </c>
      <c r="CC198" s="227" t="s">
        <v>14</v>
      </c>
      <c r="CD198" s="234" t="str">
        <f>IF(INDEX($BV$5:$BW$354,MATCH(CC198,$BV$5:$BV$354,0),2)="●","●","×")</f>
        <v>●</v>
      </c>
      <c r="CE198" s="2" t="s">
        <v>15</v>
      </c>
      <c r="CF198" s="232" t="str">
        <f>IF(AND(BW198="●",BZ198="●",CB198="●",CD198="●"),"●","×")</f>
        <v>×</v>
      </c>
      <c r="CG198" s="21" t="str">
        <f t="shared" si="1654"/>
        <v>×</v>
      </c>
      <c r="CH198" s="2"/>
      <c r="CK198" s="3"/>
      <c r="CL198" s="3"/>
      <c r="CM198" s="3"/>
      <c r="CN198" s="3"/>
      <c r="CO198" s="3"/>
      <c r="CP198" s="3"/>
      <c r="CQ198" s="3"/>
      <c r="CR198" s="3" t="s">
        <v>13</v>
      </c>
      <c r="CS198" s="3"/>
      <c r="CT198" s="3"/>
      <c r="CU198" s="3"/>
      <c r="CV198" s="3" t="s">
        <v>13</v>
      </c>
      <c r="CW198" s="3"/>
      <c r="CX198" s="3" t="s">
        <v>13</v>
      </c>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252"/>
      <c r="EI198" s="270" t="s">
        <v>14</v>
      </c>
      <c r="EJ198" s="255" t="s">
        <v>13</v>
      </c>
      <c r="EK198" s="3"/>
      <c r="EL198" s="256" t="s">
        <v>13</v>
      </c>
    </row>
    <row r="199" spans="12:142" ht="20.25" hidden="1" thickBot="1">
      <c r="O199" s="343" t="str">
        <f>IF(R194=0,N194&amp;" "&amp;$O$4,"")</f>
        <v>FQ1-1 を回答ください</v>
      </c>
      <c r="P199" s="336" t="str">
        <f>IF(P194=$CH$2,"●","×")</f>
        <v>×</v>
      </c>
      <c r="Q199" s="375"/>
      <c r="R199" s="2"/>
      <c r="BV199" s="2"/>
      <c r="BW199" s="19"/>
      <c r="BY199" s="235"/>
      <c r="BZ199" s="228"/>
      <c r="CA199" s="235"/>
      <c r="CB199" s="228"/>
      <c r="CC199" s="225"/>
      <c r="CD199" s="236"/>
      <c r="CF199" s="12"/>
      <c r="CG199" s="12"/>
      <c r="CH199" s="2"/>
      <c r="EI199" s="272"/>
      <c r="EJ199" s="2"/>
      <c r="EK199" s="2"/>
      <c r="EL199" s="280"/>
    </row>
    <row r="200" spans="12:142" ht="20.25" hidden="1" thickBot="1">
      <c r="L200" t="str">
        <f>IF(S200=1,"▶","")</f>
        <v/>
      </c>
      <c r="N200" s="12" t="str">
        <f>$Q200</f>
        <v>FQ1-2</v>
      </c>
      <c r="O200" s="14" t="s">
        <v>558</v>
      </c>
      <c r="P200" s="2" t="str">
        <f>CH201</f>
        <v>該当なし</v>
      </c>
      <c r="Q200" s="375" t="s">
        <v>294</v>
      </c>
      <c r="R200" s="249">
        <f>IF(N201=Q201,R201,IF(N201=Q202,R202,IF(N201=Q203,R203,IF(N201=Q204,R204,"-"))))</f>
        <v>0</v>
      </c>
      <c r="S200" s="691">
        <f>IF(R200=0,0,1)</f>
        <v>0</v>
      </c>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21" t="str">
        <f>Q200</f>
        <v>FQ1-2</v>
      </c>
      <c r="BW200" s="20" t="str">
        <f>IF(CG201="●","表示",IF(AND($Q$3="非表示",CG201="×"),"非表示",IF($Q$3="表示","表示")))</f>
        <v>非表示</v>
      </c>
      <c r="BY200" s="237"/>
      <c r="BZ200" s="228"/>
      <c r="CA200" s="237"/>
      <c r="CB200" s="228"/>
      <c r="CC200" s="225"/>
      <c r="CD200" s="238"/>
      <c r="CF200" s="12"/>
      <c r="CG200" s="12"/>
      <c r="CH200" s="2"/>
      <c r="CK200" s="281"/>
      <c r="CL200" s="281"/>
      <c r="CM200" s="281"/>
      <c r="CN200" s="281"/>
      <c r="CO200" s="281"/>
      <c r="CP200" s="281"/>
      <c r="CQ200" s="281"/>
      <c r="CR200" s="281"/>
      <c r="CS200" s="281"/>
      <c r="CT200" s="281"/>
      <c r="CU200" s="281"/>
      <c r="CV200" s="281"/>
      <c r="CW200" s="281"/>
      <c r="CX200" s="281"/>
      <c r="CY200" s="281"/>
      <c r="CZ200" s="281"/>
      <c r="DA200" s="281"/>
      <c r="DB200" s="281"/>
      <c r="DC200" s="281"/>
      <c r="DD200" s="281"/>
      <c r="DE200" s="281"/>
      <c r="DF200" s="281"/>
      <c r="DG200" s="281"/>
      <c r="DH200" s="281"/>
      <c r="DI200" s="281"/>
      <c r="DJ200" s="281"/>
      <c r="DK200" s="281"/>
      <c r="DL200" s="281"/>
      <c r="DM200" s="281"/>
      <c r="DN200" s="281"/>
      <c r="DO200" s="281"/>
      <c r="DP200" s="281"/>
      <c r="DQ200" s="281"/>
      <c r="DR200" s="281"/>
      <c r="DS200" s="281"/>
      <c r="DT200" s="281"/>
      <c r="DU200" s="281"/>
      <c r="DV200" s="281"/>
      <c r="DW200" s="281"/>
      <c r="DX200" s="281"/>
      <c r="DY200" s="281"/>
      <c r="DZ200" s="281"/>
      <c r="EA200" s="281"/>
      <c r="EB200" s="281"/>
      <c r="EC200" s="281"/>
      <c r="ED200" s="281"/>
      <c r="EE200" s="281"/>
      <c r="EF200" s="281"/>
      <c r="EG200" s="281"/>
      <c r="EH200" s="281"/>
      <c r="EI200" s="283"/>
      <c r="EJ200" s="281"/>
      <c r="EK200" s="281"/>
      <c r="EL200" s="285"/>
    </row>
    <row r="201" spans="12:142" ht="19.5" hidden="1">
      <c r="N201" s="8" t="str">
        <f>'【① 基本事項】'!J169</f>
        <v>▷　該当選択</v>
      </c>
      <c r="O201" s="1"/>
      <c r="Q201" s="536" t="s">
        <v>601</v>
      </c>
      <c r="R201" s="17">
        <v>0</v>
      </c>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21" t="str">
        <f>BV200&amp;"=0"</f>
        <v>FQ1-2=0</v>
      </c>
      <c r="BW201" s="18" t="str">
        <f>IF(R200=R201,"●","×")</f>
        <v>●</v>
      </c>
      <c r="BY201" s="233" t="str">
        <f t="shared" ref="BY201:BY204" si="1709">$BV$186</f>
        <v>FQ0=1</v>
      </c>
      <c r="BZ201" s="19" t="str">
        <f>IF(INDEX($BV$5:$BW$354,MATCH(BY201,$BV$5:$BV$354,0),2)="●","●","×")</f>
        <v>×</v>
      </c>
      <c r="CA201" s="233" t="s">
        <v>388</v>
      </c>
      <c r="CB201" s="19" t="str">
        <f>IF(INDEX($BV$5:$BW$354,MATCH(CA201,$BV$5:$BV$354,0),2)="●","●","×")</f>
        <v>×</v>
      </c>
      <c r="CC201" s="227" t="s">
        <v>14</v>
      </c>
      <c r="CD201" s="234" t="str">
        <f>IF(INDEX($BV$5:$BW$354,MATCH(CC201,$BV$5:$BV$354,0),2)="●","●","×")</f>
        <v>●</v>
      </c>
      <c r="CE201" s="2" t="s">
        <v>15</v>
      </c>
      <c r="CF201" s="231" t="str">
        <f>IF(AND(BW201="●",BZ201="●",CB201="●",CD201="●"),"●","×")</f>
        <v>×</v>
      </c>
      <c r="CG201" s="21" t="str">
        <f t="shared" ref="CG201:CG204" si="1710">IF(AND(BZ201="●",CB201="●",CD201="●"),"●","×")</f>
        <v>×</v>
      </c>
      <c r="CH201" s="2" t="str">
        <f>IF(CF201="●",$CH$2,IF(COUNTIF(CF202:CF204,"●")&gt;0,$CH$3,$CH$4))</f>
        <v>該当なし</v>
      </c>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251"/>
      <c r="EI201" s="271"/>
      <c r="EJ201" s="253"/>
      <c r="EK201" s="4"/>
      <c r="EL201" s="254"/>
    </row>
    <row r="202" spans="12:142" ht="19.5" hidden="1">
      <c r="N202" s="16" t="str">
        <f>$Q202</f>
        <v>▶　A</v>
      </c>
      <c r="O202" s="14" t="s">
        <v>436</v>
      </c>
      <c r="Q202" s="375" t="s">
        <v>0</v>
      </c>
      <c r="R202" s="17">
        <v>1</v>
      </c>
      <c r="T202" s="609" t="str">
        <f t="shared" ref="T202:T204" si="1711">IF(CK202="","",IF(CK202=$CF202,1,0))</f>
        <v/>
      </c>
      <c r="U202" s="609" t="str">
        <f t="shared" ref="U202:U204" si="1712">IF(CL202="","",IF(CL202=$CF202,1,0))</f>
        <v/>
      </c>
      <c r="V202" s="609" t="str">
        <f t="shared" ref="V202:V204" si="1713">IF(CM202="","",IF(CM202=$CF202,1,0))</f>
        <v/>
      </c>
      <c r="W202" s="609" t="str">
        <f t="shared" ref="W202:W204" si="1714">IF(CN202="","",IF(CN202=$CF202,1,0))</f>
        <v/>
      </c>
      <c r="X202" s="609" t="str">
        <f t="shared" ref="X202:X204" si="1715">IF(CO202="","",IF(CO202=$CF202,1,0))</f>
        <v/>
      </c>
      <c r="Y202" s="609" t="str">
        <f t="shared" ref="Y202:Y204" si="1716">IF(CP202="","",IF(CP202=$CF202,1,0))</f>
        <v/>
      </c>
      <c r="Z202" s="609" t="str">
        <f t="shared" ref="Z202:Z204" si="1717">IF(CQ202="","",IF(CQ202=$CF202,1,0))</f>
        <v/>
      </c>
      <c r="AA202" s="609" t="str">
        <f t="shared" ref="AA202:AA204" si="1718">IF(CR202="","",IF(CR202=$CF202,1,0))</f>
        <v/>
      </c>
      <c r="AB202" s="609" t="str">
        <f t="shared" ref="AB202:AB204" si="1719">IF(CS202="","",IF(CS202=$CF202,1,0))</f>
        <v/>
      </c>
      <c r="AC202" s="609" t="str">
        <f t="shared" ref="AC202:AC204" si="1720">IF(CT202="","",IF(CT202=$CF202,1,0))</f>
        <v/>
      </c>
      <c r="AD202" s="609" t="str">
        <f t="shared" ref="AD202:AD204" si="1721">IF(CU202="","",IF(CU202=$CF202,1,0))</f>
        <v/>
      </c>
      <c r="AE202" s="609" t="str">
        <f t="shared" ref="AE202:AE204" si="1722">IF(CV202="","",IF(CV202=$CF202,1,0))</f>
        <v/>
      </c>
      <c r="AF202" s="609" t="str">
        <f t="shared" ref="AF202:AF204" si="1723">IF(CW202="","",IF(CW202=$CF202,1,0))</f>
        <v/>
      </c>
      <c r="AG202" s="609" t="str">
        <f t="shared" ref="AG202:AG204" si="1724">IF(CX202="","",IF(CX202=$CF202,1,0))</f>
        <v/>
      </c>
      <c r="AH202" s="609" t="str">
        <f t="shared" ref="AH202:AH204" si="1725">IF(CY202="","",IF(CY202=$CF202,1,0))</f>
        <v/>
      </c>
      <c r="AI202" s="609" t="str">
        <f t="shared" ref="AI202:AI204" si="1726">IF(CZ202="","",IF(CZ202=$CF202,1,0))</f>
        <v/>
      </c>
      <c r="AJ202" s="609" t="str">
        <f t="shared" ref="AJ202:AJ204" si="1727">IF(DA202="","",IF(DA202=$CF202,1,0))</f>
        <v/>
      </c>
      <c r="AK202" s="609" t="str">
        <f t="shared" ref="AK202:AK204" si="1728">IF(DB202="","",IF(DB202=$CF202,1,0))</f>
        <v/>
      </c>
      <c r="AL202" s="609" t="str">
        <f t="shared" ref="AL202:AL204" si="1729">IF(DC202="","",IF(DC202=$CF202,1,0))</f>
        <v/>
      </c>
      <c r="AM202" s="609" t="str">
        <f t="shared" ref="AM202:AM204" si="1730">IF(DD202="","",IF(DD202=$CF202,1,0))</f>
        <v/>
      </c>
      <c r="AN202" s="609" t="str">
        <f t="shared" ref="AN202:AN204" si="1731">IF(DE202="","",IF(DE202=$CF202,1,0))</f>
        <v/>
      </c>
      <c r="AO202" s="609" t="str">
        <f t="shared" ref="AO202:AO204" si="1732">IF(DF202="","",IF(DF202=$CF202,1,0))</f>
        <v/>
      </c>
      <c r="AP202" s="609" t="str">
        <f t="shared" ref="AP202:AP204" si="1733">IF(DG202="","",IF(DG202=$CF202,1,0))</f>
        <v/>
      </c>
      <c r="AQ202" s="609" t="str">
        <f t="shared" ref="AQ202:AQ204" si="1734">IF(DH202="","",IF(DH202=$CF202,1,0))</f>
        <v/>
      </c>
      <c r="AR202" s="609" t="str">
        <f t="shared" ref="AR202:AR204" si="1735">IF(DI202="","",IF(DI202=$CF202,1,0))</f>
        <v/>
      </c>
      <c r="AS202" s="609" t="str">
        <f t="shared" ref="AS202:AS204" si="1736">IF(DJ202="","",IF(DJ202=$CF202,1,0))</f>
        <v/>
      </c>
      <c r="AT202" s="609" t="str">
        <f t="shared" ref="AT202:AT204" si="1737">IF(DK202="","",IF(DK202=$CF202,1,0))</f>
        <v/>
      </c>
      <c r="AU202" s="609" t="str">
        <f t="shared" ref="AU202:AU204" si="1738">IF(DL202="","",IF(DL202=$CF202,1,0))</f>
        <v/>
      </c>
      <c r="AV202" s="609" t="str">
        <f t="shared" ref="AV202:AV204" si="1739">IF(DM202="","",IF(DM202=$CF202,1,0))</f>
        <v/>
      </c>
      <c r="AW202" s="609" t="str">
        <f t="shared" ref="AW202:AW204" si="1740">IF(DN202="","",IF(DN202=$CF202,1,0))</f>
        <v/>
      </c>
      <c r="AX202" s="609">
        <f t="shared" ref="AX202:AX204" si="1741">IF(DO202="","",IF(DO202=$CF202,1,0))</f>
        <v>0</v>
      </c>
      <c r="AY202" s="609" t="str">
        <f t="shared" ref="AY202:AY204" si="1742">IF(DP202="","",IF(DP202=$CF202,1,0))</f>
        <v/>
      </c>
      <c r="AZ202" s="609" t="str">
        <f t="shared" ref="AZ202:AZ204" si="1743">IF(DQ202="","",IF(DQ202=$CF202,1,0))</f>
        <v/>
      </c>
      <c r="BA202" s="609" t="str">
        <f t="shared" ref="BA202:BA204" si="1744">IF(DR202="","",IF(DR202=$CF202,1,0))</f>
        <v/>
      </c>
      <c r="BB202" s="609" t="str">
        <f t="shared" ref="BB202:BB204" si="1745">IF(DS202="","",IF(DS202=$CF202,1,0))</f>
        <v/>
      </c>
      <c r="BC202" s="609" t="str">
        <f t="shared" ref="BC202:BC204" si="1746">IF(DT202="","",IF(DT202=$CF202,1,0))</f>
        <v/>
      </c>
      <c r="BD202" s="609" t="str">
        <f t="shared" ref="BD202:BD204" si="1747">IF(DU202="","",IF(DU202=$CF202,1,0))</f>
        <v/>
      </c>
      <c r="BE202" s="609" t="str">
        <f t="shared" ref="BE202:BE204" si="1748">IF(DV202="","",IF(DV202=$CF202,1,0))</f>
        <v/>
      </c>
      <c r="BF202" s="609" t="str">
        <f t="shared" ref="BF202:BF204" si="1749">IF(DW202="","",IF(DW202=$CF202,1,0))</f>
        <v/>
      </c>
      <c r="BG202" s="609" t="str">
        <f t="shared" ref="BG202:BG204" si="1750">IF(DX202="","",IF(DX202=$CF202,1,0))</f>
        <v/>
      </c>
      <c r="BH202" s="609" t="str">
        <f t="shared" ref="BH202:BH204" si="1751">IF(DY202="","",IF(DY202=$CF202,1,0))</f>
        <v/>
      </c>
      <c r="BI202" s="609" t="str">
        <f t="shared" ref="BI202:BI204" si="1752">IF(DZ202="","",IF(DZ202=$CF202,1,0))</f>
        <v/>
      </c>
      <c r="BJ202" s="609" t="str">
        <f t="shared" ref="BJ202:BJ204" si="1753">IF(EA202="","",IF(EA202=$CF202,1,0))</f>
        <v/>
      </c>
      <c r="BK202" s="609" t="str">
        <f t="shared" ref="BK202:BK204" si="1754">IF(EB202="","",IF(EB202=$CF202,1,0))</f>
        <v/>
      </c>
      <c r="BL202" s="609" t="str">
        <f t="shared" ref="BL202:BL204" si="1755">IF(EC202="","",IF(EC202=$CF202,1,0))</f>
        <v/>
      </c>
      <c r="BM202" s="609" t="str">
        <f t="shared" ref="BM202:BM204" si="1756">IF(ED202="","",IF(ED202=$CF202,1,0))</f>
        <v/>
      </c>
      <c r="BN202" s="609" t="str">
        <f t="shared" ref="BN202:BN204" si="1757">IF(EE202="","",IF(EE202=$CF202,1,0))</f>
        <v/>
      </c>
      <c r="BO202" s="609" t="str">
        <f t="shared" ref="BO202:BO204" si="1758">IF(EF202="","",IF(EF202=$CF202,1,0))</f>
        <v/>
      </c>
      <c r="BP202" s="609" t="str">
        <f t="shared" ref="BP202:BP204" si="1759">IF(EG202="","",IF(EG202=$CF202,1,0))</f>
        <v/>
      </c>
      <c r="BQ202" s="609" t="str">
        <f t="shared" ref="BQ202:BQ204" si="1760">IF(EH202="","",IF(EH202=$CF202,1,0))</f>
        <v/>
      </c>
      <c r="BR202" s="609">
        <f t="shared" ref="BR202:BR203" si="1761">IF(EI202="","",IF(EI202=$CF202,1,0))</f>
        <v>0</v>
      </c>
      <c r="BS202" s="609" t="str">
        <f t="shared" ref="BS202:BS204" si="1762">IF(EJ202="","",IF(EJ202=$CF202,1,0))</f>
        <v/>
      </c>
      <c r="BT202" s="609" t="str">
        <f t="shared" ref="BT202:BT204" si="1763">IF(EK202="","",IF(EK202=$CF202,1,0))</f>
        <v/>
      </c>
      <c r="BU202" s="609" t="str">
        <f t="shared" ref="BU202:BU204" si="1764">IF(EL202="","",IF(EL202=$CF202,1,0))</f>
        <v/>
      </c>
      <c r="BV202" s="21" t="str">
        <f>BV200&amp;"=1"</f>
        <v>FQ1-2=1</v>
      </c>
      <c r="BW202" s="18" t="str">
        <f>IF(R200=R202,"●","×")</f>
        <v>×</v>
      </c>
      <c r="BX202" s="7" t="s">
        <v>15</v>
      </c>
      <c r="BY202" s="233" t="str">
        <f t="shared" si="1709"/>
        <v>FQ0=1</v>
      </c>
      <c r="BZ202" s="19" t="str">
        <f>IF(INDEX($BV$5:$BW$354,MATCH(BY202,$BV$5:$BV$354,0),2)="●","●","×")</f>
        <v>×</v>
      </c>
      <c r="CA202" s="233" t="s">
        <v>388</v>
      </c>
      <c r="CB202" s="19" t="str">
        <f>IF(INDEX($BV$5:$BW$354,MATCH(CA202,$BV$5:$BV$354,0),2)="●","●","×")</f>
        <v>×</v>
      </c>
      <c r="CC202" s="227" t="s">
        <v>14</v>
      </c>
      <c r="CD202" s="234" t="str">
        <f>IF(INDEX($BV$5:$BW$354,MATCH(CC202,$BV$5:$BV$354,0),2)="●","●","×")</f>
        <v>●</v>
      </c>
      <c r="CE202" s="2" t="s">
        <v>15</v>
      </c>
      <c r="CF202" s="232" t="str">
        <f>IF(AND(BW202="●",BZ202="●",CB202="●",CD202="●"),"●","×")</f>
        <v>×</v>
      </c>
      <c r="CG202" s="21" t="str">
        <f t="shared" si="1710"/>
        <v>×</v>
      </c>
      <c r="CH202" s="2"/>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t="s">
        <v>13</v>
      </c>
      <c r="DP202" s="3"/>
      <c r="DQ202" s="3"/>
      <c r="DR202" s="3"/>
      <c r="DS202" s="3"/>
      <c r="DT202" s="3"/>
      <c r="DU202" s="3"/>
      <c r="DV202" s="3"/>
      <c r="DW202" s="3"/>
      <c r="DX202" s="3"/>
      <c r="DY202" s="3"/>
      <c r="DZ202" s="3"/>
      <c r="EA202" s="3"/>
      <c r="EB202" s="3"/>
      <c r="EC202" s="3"/>
      <c r="ED202" s="3"/>
      <c r="EE202" s="3"/>
      <c r="EF202" s="3"/>
      <c r="EG202" s="3"/>
      <c r="EH202" s="252"/>
      <c r="EI202" s="270" t="s">
        <v>14</v>
      </c>
      <c r="EJ202" s="255"/>
      <c r="EK202" s="3"/>
      <c r="EL202" s="256"/>
    </row>
    <row r="203" spans="12:142" ht="19.5" hidden="1">
      <c r="N203" s="16" t="str">
        <f>$Q203</f>
        <v>▶　B</v>
      </c>
      <c r="O203" s="14" t="s">
        <v>437</v>
      </c>
      <c r="Q203" s="375" t="s">
        <v>1</v>
      </c>
      <c r="R203" s="17">
        <v>2</v>
      </c>
      <c r="T203" s="609" t="str">
        <f t="shared" si="1711"/>
        <v/>
      </c>
      <c r="U203" s="609" t="str">
        <f t="shared" si="1712"/>
        <v/>
      </c>
      <c r="V203" s="609" t="str">
        <f t="shared" si="1713"/>
        <v/>
      </c>
      <c r="W203" s="609" t="str">
        <f t="shared" si="1714"/>
        <v/>
      </c>
      <c r="X203" s="609" t="str">
        <f t="shared" si="1715"/>
        <v/>
      </c>
      <c r="Y203" s="609" t="str">
        <f t="shared" si="1716"/>
        <v/>
      </c>
      <c r="Z203" s="609" t="str">
        <f t="shared" si="1717"/>
        <v/>
      </c>
      <c r="AA203" s="609" t="str">
        <f t="shared" si="1718"/>
        <v/>
      </c>
      <c r="AB203" s="609" t="str">
        <f t="shared" si="1719"/>
        <v/>
      </c>
      <c r="AC203" s="609" t="str">
        <f t="shared" si="1720"/>
        <v/>
      </c>
      <c r="AD203" s="609" t="str">
        <f t="shared" si="1721"/>
        <v/>
      </c>
      <c r="AE203" s="609" t="str">
        <f t="shared" si="1722"/>
        <v/>
      </c>
      <c r="AF203" s="609">
        <f t="shared" si="1723"/>
        <v>0</v>
      </c>
      <c r="AG203" s="609">
        <f t="shared" si="1724"/>
        <v>0</v>
      </c>
      <c r="AH203" s="609">
        <f t="shared" si="1725"/>
        <v>0</v>
      </c>
      <c r="AI203" s="609" t="str">
        <f t="shared" si="1726"/>
        <v/>
      </c>
      <c r="AJ203" s="609" t="str">
        <f t="shared" si="1727"/>
        <v/>
      </c>
      <c r="AK203" s="609" t="str">
        <f t="shared" si="1728"/>
        <v/>
      </c>
      <c r="AL203" s="609" t="str">
        <f t="shared" si="1729"/>
        <v/>
      </c>
      <c r="AM203" s="609" t="str">
        <f t="shared" si="1730"/>
        <v/>
      </c>
      <c r="AN203" s="609" t="str">
        <f t="shared" si="1731"/>
        <v/>
      </c>
      <c r="AO203" s="609" t="str">
        <f t="shared" si="1732"/>
        <v/>
      </c>
      <c r="AP203" s="609" t="str">
        <f t="shared" si="1733"/>
        <v/>
      </c>
      <c r="AQ203" s="609" t="str">
        <f t="shared" si="1734"/>
        <v/>
      </c>
      <c r="AR203" s="609" t="str">
        <f t="shared" si="1735"/>
        <v/>
      </c>
      <c r="AS203" s="609" t="str">
        <f t="shared" si="1736"/>
        <v/>
      </c>
      <c r="AT203" s="609" t="str">
        <f t="shared" si="1737"/>
        <v/>
      </c>
      <c r="AU203" s="609" t="str">
        <f t="shared" si="1738"/>
        <v/>
      </c>
      <c r="AV203" s="609" t="str">
        <f t="shared" si="1739"/>
        <v/>
      </c>
      <c r="AW203" s="609" t="str">
        <f t="shared" si="1740"/>
        <v/>
      </c>
      <c r="AX203" s="609">
        <f t="shared" si="1741"/>
        <v>0</v>
      </c>
      <c r="AY203" s="609" t="str">
        <f t="shared" si="1742"/>
        <v/>
      </c>
      <c r="AZ203" s="609" t="str">
        <f t="shared" si="1743"/>
        <v/>
      </c>
      <c r="BA203" s="609" t="str">
        <f t="shared" si="1744"/>
        <v/>
      </c>
      <c r="BB203" s="609" t="str">
        <f t="shared" si="1745"/>
        <v/>
      </c>
      <c r="BC203" s="609" t="str">
        <f t="shared" si="1746"/>
        <v/>
      </c>
      <c r="BD203" s="609" t="str">
        <f t="shared" si="1747"/>
        <v/>
      </c>
      <c r="BE203" s="609" t="str">
        <f t="shared" si="1748"/>
        <v/>
      </c>
      <c r="BF203" s="609" t="str">
        <f t="shared" si="1749"/>
        <v/>
      </c>
      <c r="BG203" s="609" t="str">
        <f t="shared" si="1750"/>
        <v/>
      </c>
      <c r="BH203" s="609" t="str">
        <f t="shared" si="1751"/>
        <v/>
      </c>
      <c r="BI203" s="609" t="str">
        <f t="shared" si="1752"/>
        <v/>
      </c>
      <c r="BJ203" s="609" t="str">
        <f t="shared" si="1753"/>
        <v/>
      </c>
      <c r="BK203" s="609" t="str">
        <f t="shared" si="1754"/>
        <v/>
      </c>
      <c r="BL203" s="609" t="str">
        <f t="shared" si="1755"/>
        <v/>
      </c>
      <c r="BM203" s="609" t="str">
        <f t="shared" si="1756"/>
        <v/>
      </c>
      <c r="BN203" s="609" t="str">
        <f t="shared" si="1757"/>
        <v/>
      </c>
      <c r="BO203" s="609" t="str">
        <f t="shared" si="1758"/>
        <v/>
      </c>
      <c r="BP203" s="609" t="str">
        <f t="shared" si="1759"/>
        <v/>
      </c>
      <c r="BQ203" s="609" t="str">
        <f t="shared" si="1760"/>
        <v/>
      </c>
      <c r="BR203" s="609">
        <f t="shared" si="1761"/>
        <v>0</v>
      </c>
      <c r="BS203" s="609" t="str">
        <f t="shared" si="1762"/>
        <v/>
      </c>
      <c r="BT203" s="609" t="str">
        <f t="shared" si="1763"/>
        <v/>
      </c>
      <c r="BU203" s="609" t="str">
        <f t="shared" si="1764"/>
        <v/>
      </c>
      <c r="BV203" s="21" t="str">
        <f>BV200&amp;"=2"</f>
        <v>FQ1-2=2</v>
      </c>
      <c r="BW203" s="18" t="str">
        <f>IF(R200=R203,"●","×")</f>
        <v>×</v>
      </c>
      <c r="BX203" s="7" t="s">
        <v>15</v>
      </c>
      <c r="BY203" s="233" t="str">
        <f t="shared" si="1709"/>
        <v>FQ0=1</v>
      </c>
      <c r="BZ203" s="19" t="str">
        <f>IF(INDEX($BV$5:$BW$354,MATCH(BY203,$BV$5:$BV$354,0),2)="●","●","×")</f>
        <v>×</v>
      </c>
      <c r="CA203" s="233" t="s">
        <v>388</v>
      </c>
      <c r="CB203" s="19" t="str">
        <f>IF(INDEX($BV$5:$BW$354,MATCH(CA203,$BV$5:$BV$354,0),2)="●","●","×")</f>
        <v>×</v>
      </c>
      <c r="CC203" s="227" t="s">
        <v>14</v>
      </c>
      <c r="CD203" s="234" t="str">
        <f>IF(INDEX($BV$5:$BW$354,MATCH(CC203,$BV$5:$BV$354,0),2)="●","●","×")</f>
        <v>●</v>
      </c>
      <c r="CE203" s="2" t="s">
        <v>15</v>
      </c>
      <c r="CF203" s="232" t="str">
        <f>IF(AND(BW203="●",BZ203="●",CB203="●",CD203="●"),"●","×")</f>
        <v>×</v>
      </c>
      <c r="CG203" s="21" t="str">
        <f t="shared" si="1710"/>
        <v>×</v>
      </c>
      <c r="CH203" s="2"/>
      <c r="CK203" s="3"/>
      <c r="CL203" s="3"/>
      <c r="CM203" s="3"/>
      <c r="CN203" s="3"/>
      <c r="CO203" s="3"/>
      <c r="CP203" s="3"/>
      <c r="CQ203" s="3"/>
      <c r="CR203" s="3"/>
      <c r="CS203" s="3"/>
      <c r="CT203" s="3"/>
      <c r="CU203" s="3"/>
      <c r="CV203" s="3"/>
      <c r="CW203" s="3" t="s">
        <v>13</v>
      </c>
      <c r="CX203" s="3" t="s">
        <v>13</v>
      </c>
      <c r="CY203" s="3" t="s">
        <v>13</v>
      </c>
      <c r="CZ203" s="3"/>
      <c r="DA203" s="3"/>
      <c r="DB203" s="3"/>
      <c r="DC203" s="3"/>
      <c r="DD203" s="3"/>
      <c r="DE203" s="3"/>
      <c r="DF203" s="3"/>
      <c r="DG203" s="3"/>
      <c r="DH203" s="3"/>
      <c r="DI203" s="3"/>
      <c r="DJ203" s="3"/>
      <c r="DK203" s="3"/>
      <c r="DL203" s="3"/>
      <c r="DM203" s="3"/>
      <c r="DN203" s="3"/>
      <c r="DO203" s="3" t="s">
        <v>13</v>
      </c>
      <c r="DP203" s="3"/>
      <c r="DQ203" s="3"/>
      <c r="DR203" s="3"/>
      <c r="DS203" s="3"/>
      <c r="DT203" s="3"/>
      <c r="DU203" s="3"/>
      <c r="DV203" s="3"/>
      <c r="DW203" s="3"/>
      <c r="DX203" s="3"/>
      <c r="DY203" s="3"/>
      <c r="DZ203" s="3"/>
      <c r="EA203" s="3"/>
      <c r="EB203" s="3"/>
      <c r="EC203" s="3"/>
      <c r="ED203" s="3"/>
      <c r="EE203" s="3"/>
      <c r="EF203" s="3"/>
      <c r="EG203" s="3"/>
      <c r="EH203" s="252"/>
      <c r="EI203" s="270" t="s">
        <v>14</v>
      </c>
      <c r="EJ203" s="255"/>
      <c r="EK203" s="3"/>
      <c r="EL203" s="256"/>
    </row>
    <row r="204" spans="12:142" ht="19.5" hidden="1">
      <c r="N204" s="16" t="str">
        <f>$Q204</f>
        <v>▶　C</v>
      </c>
      <c r="O204" s="14" t="s">
        <v>438</v>
      </c>
      <c r="Q204" s="375" t="s">
        <v>2</v>
      </c>
      <c r="R204" s="17">
        <v>3</v>
      </c>
      <c r="T204" s="609" t="str">
        <f t="shared" si="1711"/>
        <v/>
      </c>
      <c r="U204" s="609" t="str">
        <f t="shared" si="1712"/>
        <v/>
      </c>
      <c r="V204" s="609" t="str">
        <f t="shared" si="1713"/>
        <v/>
      </c>
      <c r="W204" s="609" t="str">
        <f t="shared" si="1714"/>
        <v/>
      </c>
      <c r="X204" s="609" t="str">
        <f t="shared" si="1715"/>
        <v/>
      </c>
      <c r="Y204" s="609" t="str">
        <f t="shared" si="1716"/>
        <v/>
      </c>
      <c r="Z204" s="609" t="str">
        <f t="shared" si="1717"/>
        <v/>
      </c>
      <c r="AA204" s="609">
        <f t="shared" si="1718"/>
        <v>0</v>
      </c>
      <c r="AB204" s="609" t="str">
        <f t="shared" si="1719"/>
        <v/>
      </c>
      <c r="AC204" s="609" t="str">
        <f t="shared" si="1720"/>
        <v/>
      </c>
      <c r="AD204" s="609" t="str">
        <f t="shared" si="1721"/>
        <v/>
      </c>
      <c r="AE204" s="609">
        <f t="shared" si="1722"/>
        <v>0</v>
      </c>
      <c r="AF204" s="609" t="str">
        <f t="shared" si="1723"/>
        <v/>
      </c>
      <c r="AG204" s="609">
        <f t="shared" si="1724"/>
        <v>0</v>
      </c>
      <c r="AH204" s="609" t="str">
        <f t="shared" si="1725"/>
        <v/>
      </c>
      <c r="AI204" s="609" t="str">
        <f t="shared" si="1726"/>
        <v/>
      </c>
      <c r="AJ204" s="609" t="str">
        <f t="shared" si="1727"/>
        <v/>
      </c>
      <c r="AK204" s="609" t="str">
        <f t="shared" si="1728"/>
        <v/>
      </c>
      <c r="AL204" s="609" t="str">
        <f t="shared" si="1729"/>
        <v/>
      </c>
      <c r="AM204" s="609" t="str">
        <f t="shared" si="1730"/>
        <v/>
      </c>
      <c r="AN204" s="609" t="str">
        <f t="shared" si="1731"/>
        <v/>
      </c>
      <c r="AO204" s="609" t="str">
        <f t="shared" si="1732"/>
        <v/>
      </c>
      <c r="AP204" s="609" t="str">
        <f t="shared" si="1733"/>
        <v/>
      </c>
      <c r="AQ204" s="609" t="str">
        <f t="shared" si="1734"/>
        <v/>
      </c>
      <c r="AR204" s="609" t="str">
        <f t="shared" si="1735"/>
        <v/>
      </c>
      <c r="AS204" s="609" t="str">
        <f t="shared" si="1736"/>
        <v/>
      </c>
      <c r="AT204" s="609" t="str">
        <f t="shared" si="1737"/>
        <v/>
      </c>
      <c r="AU204" s="609" t="str">
        <f t="shared" si="1738"/>
        <v/>
      </c>
      <c r="AV204" s="609" t="str">
        <f t="shared" si="1739"/>
        <v/>
      </c>
      <c r="AW204" s="609" t="str">
        <f t="shared" si="1740"/>
        <v/>
      </c>
      <c r="AX204" s="609" t="str">
        <f t="shared" si="1741"/>
        <v/>
      </c>
      <c r="AY204" s="609" t="str">
        <f t="shared" si="1742"/>
        <v/>
      </c>
      <c r="AZ204" s="609" t="str">
        <f t="shared" si="1743"/>
        <v/>
      </c>
      <c r="BA204" s="609" t="str">
        <f t="shared" si="1744"/>
        <v/>
      </c>
      <c r="BB204" s="609" t="str">
        <f t="shared" si="1745"/>
        <v/>
      </c>
      <c r="BC204" s="609" t="str">
        <f t="shared" si="1746"/>
        <v/>
      </c>
      <c r="BD204" s="609" t="str">
        <f t="shared" si="1747"/>
        <v/>
      </c>
      <c r="BE204" s="609" t="str">
        <f t="shared" si="1748"/>
        <v/>
      </c>
      <c r="BF204" s="609" t="str">
        <f t="shared" si="1749"/>
        <v/>
      </c>
      <c r="BG204" s="609" t="str">
        <f t="shared" si="1750"/>
        <v/>
      </c>
      <c r="BH204" s="609" t="str">
        <f t="shared" si="1751"/>
        <v/>
      </c>
      <c r="BI204" s="609" t="str">
        <f t="shared" si="1752"/>
        <v/>
      </c>
      <c r="BJ204" s="609" t="str">
        <f t="shared" si="1753"/>
        <v/>
      </c>
      <c r="BK204" s="609" t="str">
        <f t="shared" si="1754"/>
        <v/>
      </c>
      <c r="BL204" s="609" t="str">
        <f t="shared" si="1755"/>
        <v/>
      </c>
      <c r="BM204" s="609" t="str">
        <f t="shared" si="1756"/>
        <v/>
      </c>
      <c r="BN204" s="609" t="str">
        <f t="shared" si="1757"/>
        <v/>
      </c>
      <c r="BO204" s="609" t="str">
        <f t="shared" si="1758"/>
        <v/>
      </c>
      <c r="BP204" s="609" t="str">
        <f t="shared" si="1759"/>
        <v/>
      </c>
      <c r="BQ204" s="609" t="str">
        <f t="shared" si="1760"/>
        <v/>
      </c>
      <c r="BR204" s="609">
        <f>IF(EI204="","",IF(EI204=$CF204,1,0))</f>
        <v>0</v>
      </c>
      <c r="BS204" s="609">
        <f t="shared" si="1762"/>
        <v>0</v>
      </c>
      <c r="BT204" s="609" t="str">
        <f t="shared" si="1763"/>
        <v/>
      </c>
      <c r="BU204" s="609">
        <f t="shared" si="1764"/>
        <v>0</v>
      </c>
      <c r="BV204" s="21" t="str">
        <f>BV200&amp;"=3"</f>
        <v>FQ1-2=3</v>
      </c>
      <c r="BW204" s="18" t="str">
        <f>IF(R200=R204,"●","×")</f>
        <v>×</v>
      </c>
      <c r="BX204" s="7" t="s">
        <v>15</v>
      </c>
      <c r="BY204" s="233" t="str">
        <f t="shared" si="1709"/>
        <v>FQ0=1</v>
      </c>
      <c r="BZ204" s="19" t="str">
        <f>IF(INDEX($BV$5:$BW$354,MATCH(BY204,$BV$5:$BV$354,0),2)="●","●","×")</f>
        <v>×</v>
      </c>
      <c r="CA204" s="233" t="s">
        <v>388</v>
      </c>
      <c r="CB204" s="19" t="str">
        <f>IF(INDEX($BV$5:$BW$354,MATCH(CA204,$BV$5:$BV$354,0),2)="●","●","×")</f>
        <v>×</v>
      </c>
      <c r="CC204" s="227" t="s">
        <v>14</v>
      </c>
      <c r="CD204" s="234" t="str">
        <f>IF(INDEX($BV$5:$BW$354,MATCH(CC204,$BV$5:$BV$354,0),2)="●","●","×")</f>
        <v>●</v>
      </c>
      <c r="CE204" s="2" t="s">
        <v>15</v>
      </c>
      <c r="CF204" s="232" t="str">
        <f>IF(AND(BW204="●",BZ204="●",CB204="●",CD204="●"),"●","×")</f>
        <v>×</v>
      </c>
      <c r="CG204" s="21" t="str">
        <f t="shared" si="1710"/>
        <v>×</v>
      </c>
      <c r="CH204" s="2"/>
      <c r="CK204" s="3"/>
      <c r="CL204" s="3"/>
      <c r="CM204" s="3"/>
      <c r="CN204" s="3"/>
      <c r="CO204" s="3"/>
      <c r="CP204" s="3"/>
      <c r="CQ204" s="3"/>
      <c r="CR204" s="3" t="s">
        <v>13</v>
      </c>
      <c r="CS204" s="3"/>
      <c r="CT204" s="3"/>
      <c r="CU204" s="3"/>
      <c r="CV204" s="3" t="s">
        <v>13</v>
      </c>
      <c r="CW204" s="3"/>
      <c r="CX204" s="3" t="s">
        <v>13</v>
      </c>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252"/>
      <c r="EI204" s="270" t="s">
        <v>14</v>
      </c>
      <c r="EJ204" s="255" t="s">
        <v>13</v>
      </c>
      <c r="EK204" s="3"/>
      <c r="EL204" s="256" t="s">
        <v>13</v>
      </c>
    </row>
    <row r="205" spans="12:142" ht="19.5" hidden="1">
      <c r="L205" s="10"/>
      <c r="N205" s="16"/>
      <c r="O205" s="343" t="str">
        <f>IF(R200=0,N200&amp;" "&amp;$O$4,"")</f>
        <v>FQ1-2 を回答ください</v>
      </c>
      <c r="P205" s="336" t="str">
        <f>IF(P200=$CH$2,"●","×")</f>
        <v>×</v>
      </c>
      <c r="Q205" s="375"/>
      <c r="R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0"/>
      <c r="BY205" s="225"/>
      <c r="BZ205" s="228"/>
      <c r="CA205" s="225"/>
      <c r="CB205" s="228"/>
      <c r="CC205" s="225"/>
      <c r="CD205" s="228"/>
      <c r="CF205" s="12"/>
      <c r="CG205" s="12"/>
      <c r="CH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73"/>
      <c r="EJ205" s="2"/>
      <c r="EK205" s="2"/>
      <c r="EL205" s="280"/>
    </row>
    <row r="206" spans="12:142" ht="25.5" hidden="1">
      <c r="L206" s="241" t="s">
        <v>295</v>
      </c>
      <c r="M206" s="242"/>
      <c r="N206" s="243" t="s">
        <v>335</v>
      </c>
      <c r="O206" s="246"/>
      <c r="Q206" s="375"/>
      <c r="R206" s="2"/>
      <c r="BV206" s="2"/>
      <c r="BW206" s="19"/>
      <c r="BY206" s="225"/>
      <c r="BZ206" s="228"/>
      <c r="CA206" s="225"/>
      <c r="CB206" s="228"/>
      <c r="CC206" s="225"/>
      <c r="CD206" s="228"/>
      <c r="CF206" s="12"/>
      <c r="CG206" s="12"/>
      <c r="CH206" s="2"/>
      <c r="EI206" s="272"/>
      <c r="EJ206" s="2"/>
      <c r="EK206" s="2"/>
      <c r="EL206" s="280"/>
    </row>
    <row r="207" spans="12:142" ht="20.25" hidden="1" thickBot="1">
      <c r="O207" s="335" t="str">
        <f>IF(P208=$CH$2,N208&amp;" ","")&amp;IF(P213=$CH$2,N213&amp;" ","")&amp;IF(P218=$CH$2,N218&amp;" ","")&amp;IF(P225=$CH$2,N225&amp;" ","")&amp;IF(P231=$CH$2,N231&amp;" ","")&amp;IF(P236=$CH$2,N236&amp;" ","")&amp;IF(P243=$CH$2,N243&amp;" ","")&amp;IF(P249=$CH$2,N249&amp;" ","")&amp;" "&amp;$O$4</f>
        <v>GQ0  を回答ください</v>
      </c>
      <c r="P207" s="336" t="str">
        <f>IF(R207=$CH$2,"●","×")</f>
        <v>●</v>
      </c>
      <c r="Q207" s="375"/>
      <c r="R207" s="607" t="str">
        <f>IF(COUNTIF(P208:P253,$CH$2)&gt;0,$CH$2,"")</f>
        <v>回答待ち</v>
      </c>
      <c r="BV207" s="2"/>
      <c r="BW207" s="19"/>
      <c r="BY207" s="235"/>
      <c r="BZ207" s="228"/>
      <c r="CA207" s="235"/>
      <c r="CB207" s="228"/>
      <c r="CC207" s="225"/>
      <c r="CD207" s="236"/>
      <c r="CF207" s="12"/>
      <c r="CG207" s="12"/>
      <c r="CH207" s="2"/>
      <c r="EI207" s="272"/>
      <c r="EJ207" s="2"/>
      <c r="EK207" s="2"/>
      <c r="EL207" s="280"/>
    </row>
    <row r="208" spans="12:142" ht="20.25" hidden="1" thickBot="1">
      <c r="L208" t="str">
        <f>IF(S208=1,"▶","")</f>
        <v/>
      </c>
      <c r="N208" s="12" t="str">
        <f>$Q208</f>
        <v>GQ0</v>
      </c>
      <c r="O208" s="14" t="s">
        <v>356</v>
      </c>
      <c r="P208" s="2" t="str">
        <f>CH209</f>
        <v>回答待ち</v>
      </c>
      <c r="Q208" s="375" t="s">
        <v>296</v>
      </c>
      <c r="R208" s="613">
        <f>IF(N209=Q209,R209,IF(N209=Q210,R210,IF(N209=Q211,R211,"-")))</f>
        <v>0</v>
      </c>
      <c r="S208" s="691">
        <f>IF(R208=0,0,1)</f>
        <v>0</v>
      </c>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21" t="str">
        <f>Q208</f>
        <v>GQ0</v>
      </c>
      <c r="BW208" s="20" t="str">
        <f>IF(CG209="●","表示",IF(AND($Q$3="非表示",CG209="×"),"非表示",IF($Q$3="表示","表示")))</f>
        <v>表示</v>
      </c>
      <c r="BY208" s="237"/>
      <c r="BZ208" s="228"/>
      <c r="CA208" s="237"/>
      <c r="CB208" s="228"/>
      <c r="CC208" s="225"/>
      <c r="CD208" s="238"/>
      <c r="CF208" s="12"/>
      <c r="CG208" s="12"/>
      <c r="CH208" s="2"/>
      <c r="CK208" s="281"/>
      <c r="CL208" s="281"/>
      <c r="CM208" s="281"/>
      <c r="CN208" s="281"/>
      <c r="CO208" s="281"/>
      <c r="CP208" s="281"/>
      <c r="CQ208" s="281"/>
      <c r="CR208" s="281"/>
      <c r="CS208" s="281"/>
      <c r="CT208" s="281"/>
      <c r="CU208" s="281"/>
      <c r="CV208" s="281"/>
      <c r="CW208" s="281"/>
      <c r="CX208" s="281"/>
      <c r="CY208" s="281"/>
      <c r="CZ208" s="281"/>
      <c r="DA208" s="281"/>
      <c r="DB208" s="281"/>
      <c r="DC208" s="281"/>
      <c r="DD208" s="281"/>
      <c r="DE208" s="281"/>
      <c r="DF208" s="281"/>
      <c r="DG208" s="281"/>
      <c r="DH208" s="281"/>
      <c r="DI208" s="281"/>
      <c r="DJ208" s="281"/>
      <c r="DK208" s="281"/>
      <c r="DL208" s="281"/>
      <c r="DM208" s="281"/>
      <c r="DN208" s="281"/>
      <c r="DO208" s="281"/>
      <c r="DP208" s="281"/>
      <c r="DQ208" s="281"/>
      <c r="DR208" s="281"/>
      <c r="DS208" s="281"/>
      <c r="DT208" s="281"/>
      <c r="DU208" s="281"/>
      <c r="DV208" s="281"/>
      <c r="DW208" s="281"/>
      <c r="DX208" s="281"/>
      <c r="DY208" s="281"/>
      <c r="DZ208" s="281"/>
      <c r="EA208" s="281"/>
      <c r="EB208" s="281"/>
      <c r="EC208" s="281"/>
      <c r="ED208" s="281"/>
      <c r="EE208" s="281"/>
      <c r="EF208" s="281"/>
      <c r="EG208" s="281"/>
      <c r="EH208" s="281"/>
      <c r="EI208" s="283"/>
      <c r="EJ208" s="281"/>
      <c r="EK208" s="281"/>
      <c r="EL208" s="285"/>
    </row>
    <row r="209" spans="12:142" ht="19.5" hidden="1">
      <c r="N209" s="8" t="str">
        <f>'【① 基本事項】'!F178</f>
        <v>▷　該当選択</v>
      </c>
      <c r="O209" s="1"/>
      <c r="Q209" s="536" t="s">
        <v>601</v>
      </c>
      <c r="R209" s="17">
        <v>0</v>
      </c>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21" t="str">
        <f>BV208&amp;"=0"</f>
        <v>GQ0=0</v>
      </c>
      <c r="BW209" s="18" t="str">
        <f>IF(R208=R209,"●","×")</f>
        <v>●</v>
      </c>
      <c r="BY209" s="233" t="s">
        <v>14</v>
      </c>
      <c r="BZ209" s="19" t="str">
        <f>IF(INDEX($BV$5:$BW$354,MATCH(BY209,$BV$5:$BV$354,0),2)="●","●","×")</f>
        <v>●</v>
      </c>
      <c r="CA209" s="233" t="s">
        <v>14</v>
      </c>
      <c r="CB209" s="19" t="str">
        <f>IF(INDEX($BV$5:$BW$354,MATCH(CA209,$BV$5:$BV$354,0),2)="●","●","×")</f>
        <v>●</v>
      </c>
      <c r="CC209" s="227" t="s">
        <v>14</v>
      </c>
      <c r="CD209" s="234" t="str">
        <f>IF(INDEX($BV$5:$BW$354,MATCH(CC209,$BV$5:$BV$354,0),2)="●","●","×")</f>
        <v>●</v>
      </c>
      <c r="CE209" s="2" t="s">
        <v>15</v>
      </c>
      <c r="CF209" s="231" t="str">
        <f>IF(AND(BW209="●",BZ209="●",CB209="●",CD209="●"),"●","×")</f>
        <v>●</v>
      </c>
      <c r="CG209" s="21" t="str">
        <f t="shared" ref="CG209:CG211" si="1765">IF(AND(BZ209="●",CB209="●",CD209="●"),"●","×")</f>
        <v>●</v>
      </c>
      <c r="CH209" s="2" t="str">
        <f>IF(CF209="●",$CH$2,IF(COUNTIF(CF210:CF211,"●")&gt;0,$CH$3,$CH$4))</f>
        <v>回答待ち</v>
      </c>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251"/>
      <c r="EI209" s="271"/>
      <c r="EJ209" s="253"/>
      <c r="EK209" s="4"/>
      <c r="EL209" s="254"/>
    </row>
    <row r="210" spans="12:142" ht="19.5" hidden="1">
      <c r="N210" s="16" t="str">
        <f>$Q210</f>
        <v>▶　A</v>
      </c>
      <c r="O210" s="14" t="s">
        <v>419</v>
      </c>
      <c r="Q210" s="375" t="s">
        <v>0</v>
      </c>
      <c r="R210" s="17">
        <v>1</v>
      </c>
      <c r="T210" s="609" t="str">
        <f t="shared" ref="T210:T211" si="1766">IF(CK210="","",IF(CK210=$CF210,1,0))</f>
        <v/>
      </c>
      <c r="U210" s="609" t="str">
        <f t="shared" ref="U210:U211" si="1767">IF(CL210="","",IF(CL210=$CF210,1,0))</f>
        <v/>
      </c>
      <c r="V210" s="609" t="str">
        <f t="shared" ref="V210:V211" si="1768">IF(CM210="","",IF(CM210=$CF210,1,0))</f>
        <v/>
      </c>
      <c r="W210" s="609" t="str">
        <f t="shared" ref="W210:W211" si="1769">IF(CN210="","",IF(CN210=$CF210,1,0))</f>
        <v/>
      </c>
      <c r="X210" s="609" t="str">
        <f t="shared" ref="X210:X211" si="1770">IF(CO210="","",IF(CO210=$CF210,1,0))</f>
        <v/>
      </c>
      <c r="Y210" s="609" t="str">
        <f t="shared" ref="Y210:Y211" si="1771">IF(CP210="","",IF(CP210=$CF210,1,0))</f>
        <v/>
      </c>
      <c r="Z210" s="609" t="str">
        <f t="shared" ref="Z210:Z211" si="1772">IF(CQ210="","",IF(CQ210=$CF210,1,0))</f>
        <v/>
      </c>
      <c r="AA210" s="609" t="str">
        <f t="shared" ref="AA210:AA211" si="1773">IF(CR210="","",IF(CR210=$CF210,1,0))</f>
        <v/>
      </c>
      <c r="AB210" s="609" t="str">
        <f t="shared" ref="AB210:AB211" si="1774">IF(CS210="","",IF(CS210=$CF210,1,0))</f>
        <v/>
      </c>
      <c r="AC210" s="609" t="str">
        <f t="shared" ref="AC210:AC211" si="1775">IF(CT210="","",IF(CT210=$CF210,1,0))</f>
        <v/>
      </c>
      <c r="AD210" s="609" t="str">
        <f t="shared" ref="AD210:AD211" si="1776">IF(CU210="","",IF(CU210=$CF210,1,0))</f>
        <v/>
      </c>
      <c r="AE210" s="609" t="str">
        <f t="shared" ref="AE210:AE211" si="1777">IF(CV210="","",IF(CV210=$CF210,1,0))</f>
        <v/>
      </c>
      <c r="AF210" s="609" t="str">
        <f t="shared" ref="AF210:AF211" si="1778">IF(CW210="","",IF(CW210=$CF210,1,0))</f>
        <v/>
      </c>
      <c r="AG210" s="609" t="str">
        <f t="shared" ref="AG210:AG211" si="1779">IF(CX210="","",IF(CX210=$CF210,1,0))</f>
        <v/>
      </c>
      <c r="AH210" s="609" t="str">
        <f t="shared" ref="AH210:AH211" si="1780">IF(CY210="","",IF(CY210=$CF210,1,0))</f>
        <v/>
      </c>
      <c r="AI210" s="609" t="str">
        <f t="shared" ref="AI210:AI211" si="1781">IF(CZ210="","",IF(CZ210=$CF210,1,0))</f>
        <v/>
      </c>
      <c r="AJ210" s="609" t="str">
        <f t="shared" ref="AJ210:AJ211" si="1782">IF(DA210="","",IF(DA210=$CF210,1,0))</f>
        <v/>
      </c>
      <c r="AK210" s="609" t="str">
        <f t="shared" ref="AK210:AK211" si="1783">IF(DB210="","",IF(DB210=$CF210,1,0))</f>
        <v/>
      </c>
      <c r="AL210" s="609" t="str">
        <f t="shared" ref="AL210:AL211" si="1784">IF(DC210="","",IF(DC210=$CF210,1,0))</f>
        <v/>
      </c>
      <c r="AM210" s="609" t="str">
        <f t="shared" ref="AM210:AM211" si="1785">IF(DD210="","",IF(DD210=$CF210,1,0))</f>
        <v/>
      </c>
      <c r="AN210" s="609" t="str">
        <f t="shared" ref="AN210:AN211" si="1786">IF(DE210="","",IF(DE210=$CF210,1,0))</f>
        <v/>
      </c>
      <c r="AO210" s="609" t="str">
        <f t="shared" ref="AO210:AO211" si="1787">IF(DF210="","",IF(DF210=$CF210,1,0))</f>
        <v/>
      </c>
      <c r="AP210" s="609" t="str">
        <f t="shared" ref="AP210:AP211" si="1788">IF(DG210="","",IF(DG210=$CF210,1,0))</f>
        <v/>
      </c>
      <c r="AQ210" s="609" t="str">
        <f t="shared" ref="AQ210:AQ211" si="1789">IF(DH210="","",IF(DH210=$CF210,1,0))</f>
        <v/>
      </c>
      <c r="AR210" s="609" t="str">
        <f t="shared" ref="AR210:AR211" si="1790">IF(DI210="","",IF(DI210=$CF210,1,0))</f>
        <v/>
      </c>
      <c r="AS210" s="609" t="str">
        <f t="shared" ref="AS210:AS211" si="1791">IF(DJ210="","",IF(DJ210=$CF210,1,0))</f>
        <v/>
      </c>
      <c r="AT210" s="609" t="str">
        <f t="shared" ref="AT210:AT211" si="1792">IF(DK210="","",IF(DK210=$CF210,1,0))</f>
        <v/>
      </c>
      <c r="AU210" s="609" t="str">
        <f t="shared" ref="AU210:AU211" si="1793">IF(DL210="","",IF(DL210=$CF210,1,0))</f>
        <v/>
      </c>
      <c r="AV210" s="609" t="str">
        <f t="shared" ref="AV210:AV211" si="1794">IF(DM210="","",IF(DM210=$CF210,1,0))</f>
        <v/>
      </c>
      <c r="AW210" s="609" t="str">
        <f t="shared" ref="AW210:AW211" si="1795">IF(DN210="","",IF(DN210=$CF210,1,0))</f>
        <v/>
      </c>
      <c r="AX210" s="609" t="str">
        <f t="shared" ref="AX210:AX211" si="1796">IF(DO210="","",IF(DO210=$CF210,1,0))</f>
        <v/>
      </c>
      <c r="AY210" s="609" t="str">
        <f t="shared" ref="AY210:AY211" si="1797">IF(DP210="","",IF(DP210=$CF210,1,0))</f>
        <v/>
      </c>
      <c r="AZ210" s="609" t="str">
        <f t="shared" ref="AZ210:AZ211" si="1798">IF(DQ210="","",IF(DQ210=$CF210,1,0))</f>
        <v/>
      </c>
      <c r="BA210" s="609" t="str">
        <f t="shared" ref="BA210:BA211" si="1799">IF(DR210="","",IF(DR210=$CF210,1,0))</f>
        <v/>
      </c>
      <c r="BB210" s="609" t="str">
        <f t="shared" ref="BB210:BB211" si="1800">IF(DS210="","",IF(DS210=$CF210,1,0))</f>
        <v/>
      </c>
      <c r="BC210" s="609" t="str">
        <f t="shared" ref="BC210:BC211" si="1801">IF(DT210="","",IF(DT210=$CF210,1,0))</f>
        <v/>
      </c>
      <c r="BD210" s="609" t="str">
        <f t="shared" ref="BD210:BD211" si="1802">IF(DU210="","",IF(DU210=$CF210,1,0))</f>
        <v/>
      </c>
      <c r="BE210" s="609" t="str">
        <f t="shared" ref="BE210:BE211" si="1803">IF(DV210="","",IF(DV210=$CF210,1,0))</f>
        <v/>
      </c>
      <c r="BF210" s="609" t="str">
        <f t="shared" ref="BF210:BF211" si="1804">IF(DW210="","",IF(DW210=$CF210,1,0))</f>
        <v/>
      </c>
      <c r="BG210" s="609" t="str">
        <f t="shared" ref="BG210:BG211" si="1805">IF(DX210="","",IF(DX210=$CF210,1,0))</f>
        <v/>
      </c>
      <c r="BH210" s="609" t="str">
        <f t="shared" ref="BH210:BH211" si="1806">IF(DY210="","",IF(DY210=$CF210,1,0))</f>
        <v/>
      </c>
      <c r="BI210" s="609" t="str">
        <f t="shared" ref="BI210:BI211" si="1807">IF(DZ210="","",IF(DZ210=$CF210,1,0))</f>
        <v/>
      </c>
      <c r="BJ210" s="609" t="str">
        <f t="shared" ref="BJ210:BJ211" si="1808">IF(EA210="","",IF(EA210=$CF210,1,0))</f>
        <v/>
      </c>
      <c r="BK210" s="609" t="str">
        <f t="shared" ref="BK210:BK211" si="1809">IF(EB210="","",IF(EB210=$CF210,1,0))</f>
        <v/>
      </c>
      <c r="BL210" s="609" t="str">
        <f t="shared" ref="BL210:BL211" si="1810">IF(EC210="","",IF(EC210=$CF210,1,0))</f>
        <v/>
      </c>
      <c r="BM210" s="609" t="str">
        <f t="shared" ref="BM210:BM211" si="1811">IF(ED210="","",IF(ED210=$CF210,1,0))</f>
        <v/>
      </c>
      <c r="BN210" s="609" t="str">
        <f t="shared" ref="BN210:BN211" si="1812">IF(EE210="","",IF(EE210=$CF210,1,0))</f>
        <v/>
      </c>
      <c r="BO210" s="609" t="str">
        <f t="shared" ref="BO210:BO211" si="1813">IF(EF210="","",IF(EF210=$CF210,1,0))</f>
        <v/>
      </c>
      <c r="BP210" s="609" t="str">
        <f t="shared" ref="BP210:BP211" si="1814">IF(EG210="","",IF(EG210=$CF210,1,0))</f>
        <v/>
      </c>
      <c r="BQ210" s="609" t="str">
        <f t="shared" ref="BQ210:BQ211" si="1815">IF(EH210="","",IF(EH210=$CF210,1,0))</f>
        <v/>
      </c>
      <c r="BR210" s="609">
        <f t="shared" ref="BR210:BR211" si="1816">IF(EI210="","",IF(EI210=$CF210,1,0))</f>
        <v>0</v>
      </c>
      <c r="BS210" s="609" t="str">
        <f t="shared" ref="BS210:BS211" si="1817">IF(EJ210="","",IF(EJ210=$CF210,1,0))</f>
        <v/>
      </c>
      <c r="BT210" s="609" t="str">
        <f t="shared" ref="BT210:BT211" si="1818">IF(EK210="","",IF(EK210=$CF210,1,0))</f>
        <v/>
      </c>
      <c r="BU210" s="609" t="str">
        <f t="shared" ref="BU210:BU211" si="1819">IF(EL210="","",IF(EL210=$CF210,1,0))</f>
        <v/>
      </c>
      <c r="BV210" s="21" t="str">
        <f>BV208&amp;"=1"</f>
        <v>GQ0=1</v>
      </c>
      <c r="BW210" s="18" t="str">
        <f>IF(R208=R210,"●","×")</f>
        <v>×</v>
      </c>
      <c r="BX210" s="7" t="s">
        <v>15</v>
      </c>
      <c r="BY210" s="233" t="s">
        <v>14</v>
      </c>
      <c r="BZ210" s="19" t="str">
        <f>IF(INDEX($BV$5:$BW$354,MATCH(BY210,$BV$5:$BV$354,0),2)="●","●","×")</f>
        <v>●</v>
      </c>
      <c r="CA210" s="233" t="s">
        <v>14</v>
      </c>
      <c r="CB210" s="19" t="str">
        <f>IF(INDEX($BV$5:$BW$354,MATCH(CA210,$BV$5:$BV$354,0),2)="●","●","×")</f>
        <v>●</v>
      </c>
      <c r="CC210" s="227" t="s">
        <v>14</v>
      </c>
      <c r="CD210" s="234" t="str">
        <f>IF(INDEX($BV$5:$BW$354,MATCH(CC210,$BV$5:$BV$354,0),2)="●","●","×")</f>
        <v>●</v>
      </c>
      <c r="CE210" s="2" t="s">
        <v>15</v>
      </c>
      <c r="CF210" s="232" t="str">
        <f>IF(AND(BW210="●",BZ210="●",CB210="●",CD210="●"),"●","×")</f>
        <v>×</v>
      </c>
      <c r="CG210" s="21" t="str">
        <f t="shared" si="1765"/>
        <v>●</v>
      </c>
      <c r="CH210" s="2"/>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252"/>
      <c r="EI210" s="270" t="s">
        <v>14</v>
      </c>
      <c r="EJ210" s="255"/>
      <c r="EK210" s="3"/>
      <c r="EL210" s="256"/>
    </row>
    <row r="211" spans="12:142" ht="19.5" hidden="1">
      <c r="N211" s="16" t="str">
        <f>$Q211</f>
        <v>▶　B</v>
      </c>
      <c r="O211" s="14" t="s">
        <v>414</v>
      </c>
      <c r="Q211" s="375" t="s">
        <v>1</v>
      </c>
      <c r="R211" s="17">
        <v>2</v>
      </c>
      <c r="T211" s="609" t="str">
        <f t="shared" si="1766"/>
        <v/>
      </c>
      <c r="U211" s="609" t="str">
        <f t="shared" si="1767"/>
        <v/>
      </c>
      <c r="V211" s="609" t="str">
        <f t="shared" si="1768"/>
        <v/>
      </c>
      <c r="W211" s="609" t="str">
        <f t="shared" si="1769"/>
        <v/>
      </c>
      <c r="X211" s="609" t="str">
        <f t="shared" si="1770"/>
        <v/>
      </c>
      <c r="Y211" s="609" t="str">
        <f t="shared" si="1771"/>
        <v/>
      </c>
      <c r="Z211" s="609" t="str">
        <f t="shared" si="1772"/>
        <v/>
      </c>
      <c r="AA211" s="609" t="str">
        <f t="shared" si="1773"/>
        <v/>
      </c>
      <c r="AB211" s="609" t="str">
        <f t="shared" si="1774"/>
        <v/>
      </c>
      <c r="AC211" s="609" t="str">
        <f t="shared" si="1775"/>
        <v/>
      </c>
      <c r="AD211" s="609" t="str">
        <f t="shared" si="1776"/>
        <v/>
      </c>
      <c r="AE211" s="609" t="str">
        <f t="shared" si="1777"/>
        <v/>
      </c>
      <c r="AF211" s="609" t="str">
        <f t="shared" si="1778"/>
        <v/>
      </c>
      <c r="AG211" s="609" t="str">
        <f t="shared" si="1779"/>
        <v/>
      </c>
      <c r="AH211" s="609" t="str">
        <f t="shared" si="1780"/>
        <v/>
      </c>
      <c r="AI211" s="609" t="str">
        <f t="shared" si="1781"/>
        <v/>
      </c>
      <c r="AJ211" s="609" t="str">
        <f t="shared" si="1782"/>
        <v/>
      </c>
      <c r="AK211" s="609" t="str">
        <f t="shared" si="1783"/>
        <v/>
      </c>
      <c r="AL211" s="609" t="str">
        <f t="shared" si="1784"/>
        <v/>
      </c>
      <c r="AM211" s="609" t="str">
        <f t="shared" si="1785"/>
        <v/>
      </c>
      <c r="AN211" s="609" t="str">
        <f t="shared" si="1786"/>
        <v/>
      </c>
      <c r="AO211" s="609" t="str">
        <f t="shared" si="1787"/>
        <v/>
      </c>
      <c r="AP211" s="609" t="str">
        <f t="shared" si="1788"/>
        <v/>
      </c>
      <c r="AQ211" s="609" t="str">
        <f t="shared" si="1789"/>
        <v/>
      </c>
      <c r="AR211" s="609" t="str">
        <f t="shared" si="1790"/>
        <v/>
      </c>
      <c r="AS211" s="609" t="str">
        <f t="shared" si="1791"/>
        <v/>
      </c>
      <c r="AT211" s="609" t="str">
        <f t="shared" si="1792"/>
        <v/>
      </c>
      <c r="AU211" s="609" t="str">
        <f t="shared" si="1793"/>
        <v/>
      </c>
      <c r="AV211" s="609" t="str">
        <f t="shared" si="1794"/>
        <v/>
      </c>
      <c r="AW211" s="609" t="str">
        <f t="shared" si="1795"/>
        <v/>
      </c>
      <c r="AX211" s="609" t="str">
        <f t="shared" si="1796"/>
        <v/>
      </c>
      <c r="AY211" s="609" t="str">
        <f t="shared" si="1797"/>
        <v/>
      </c>
      <c r="AZ211" s="609" t="str">
        <f t="shared" si="1798"/>
        <v/>
      </c>
      <c r="BA211" s="609" t="str">
        <f t="shared" si="1799"/>
        <v/>
      </c>
      <c r="BB211" s="609" t="str">
        <f t="shared" si="1800"/>
        <v/>
      </c>
      <c r="BC211" s="609" t="str">
        <f t="shared" si="1801"/>
        <v/>
      </c>
      <c r="BD211" s="609" t="str">
        <f t="shared" si="1802"/>
        <v/>
      </c>
      <c r="BE211" s="609" t="str">
        <f t="shared" si="1803"/>
        <v/>
      </c>
      <c r="BF211" s="609" t="str">
        <f t="shared" si="1804"/>
        <v/>
      </c>
      <c r="BG211" s="609" t="str">
        <f t="shared" si="1805"/>
        <v/>
      </c>
      <c r="BH211" s="609" t="str">
        <f t="shared" si="1806"/>
        <v/>
      </c>
      <c r="BI211" s="609" t="str">
        <f t="shared" si="1807"/>
        <v/>
      </c>
      <c r="BJ211" s="609" t="str">
        <f t="shared" si="1808"/>
        <v/>
      </c>
      <c r="BK211" s="609" t="str">
        <f t="shared" si="1809"/>
        <v/>
      </c>
      <c r="BL211" s="609" t="str">
        <f t="shared" si="1810"/>
        <v/>
      </c>
      <c r="BM211" s="609" t="str">
        <f t="shared" si="1811"/>
        <v/>
      </c>
      <c r="BN211" s="609" t="str">
        <f t="shared" si="1812"/>
        <v/>
      </c>
      <c r="BO211" s="609" t="str">
        <f t="shared" si="1813"/>
        <v/>
      </c>
      <c r="BP211" s="609" t="str">
        <f t="shared" si="1814"/>
        <v/>
      </c>
      <c r="BQ211" s="609" t="str">
        <f t="shared" si="1815"/>
        <v/>
      </c>
      <c r="BR211" s="609">
        <f t="shared" si="1816"/>
        <v>0</v>
      </c>
      <c r="BS211" s="609" t="str">
        <f t="shared" si="1817"/>
        <v/>
      </c>
      <c r="BT211" s="609" t="str">
        <f t="shared" si="1818"/>
        <v/>
      </c>
      <c r="BU211" s="609" t="str">
        <f t="shared" si="1819"/>
        <v/>
      </c>
      <c r="BV211" s="21" t="str">
        <f>BV208&amp;"=2"</f>
        <v>GQ0=2</v>
      </c>
      <c r="BW211" s="18" t="str">
        <f>IF(R208=R211,"●","×")</f>
        <v>×</v>
      </c>
      <c r="BX211" s="7" t="s">
        <v>15</v>
      </c>
      <c r="BY211" s="233" t="s">
        <v>14</v>
      </c>
      <c r="BZ211" s="19" t="str">
        <f>IF(INDEX($BV$5:$BW$354,MATCH(BY211,$BV$5:$BV$354,0),2)="●","●","×")</f>
        <v>●</v>
      </c>
      <c r="CA211" s="233" t="s">
        <v>14</v>
      </c>
      <c r="CB211" s="19" t="str">
        <f>IF(INDEX($BV$5:$BW$354,MATCH(CA211,$BV$5:$BV$354,0),2)="●","●","×")</f>
        <v>●</v>
      </c>
      <c r="CC211" s="227" t="s">
        <v>14</v>
      </c>
      <c r="CD211" s="234" t="str">
        <f>IF(INDEX($BV$5:$BW$354,MATCH(CC211,$BV$5:$BV$354,0),2)="●","●","×")</f>
        <v>●</v>
      </c>
      <c r="CE211" s="2" t="s">
        <v>15</v>
      </c>
      <c r="CF211" s="232" t="str">
        <f>IF(AND(BW211="●",BZ211="●",CB211="●",CD211="●"),"●","×")</f>
        <v>×</v>
      </c>
      <c r="CG211" s="21" t="str">
        <f t="shared" si="1765"/>
        <v>●</v>
      </c>
      <c r="CH211" s="2"/>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252"/>
      <c r="EI211" s="270" t="s">
        <v>14</v>
      </c>
      <c r="EJ211" s="255"/>
      <c r="EK211" s="3"/>
      <c r="EL211" s="256"/>
    </row>
    <row r="212" spans="12:142" ht="20.25" hidden="1" thickBot="1">
      <c r="O212" s="343" t="str">
        <f>IF(R208=0,N208&amp;" "&amp;$O$4,"")</f>
        <v>GQ0 を回答ください</v>
      </c>
      <c r="P212" s="336" t="str">
        <f>IF(P208=$CH$2,"●","×")</f>
        <v>●</v>
      </c>
      <c r="Q212" s="375"/>
      <c r="R212" s="2"/>
      <c r="BV212" s="2"/>
      <c r="BW212" s="19"/>
      <c r="BY212" s="235"/>
      <c r="BZ212" s="228"/>
      <c r="CA212" s="235"/>
      <c r="CB212" s="228"/>
      <c r="CC212" s="225"/>
      <c r="CD212" s="236"/>
      <c r="CF212" s="12"/>
      <c r="CG212" s="12"/>
      <c r="CH212" s="2"/>
      <c r="EI212" s="272"/>
      <c r="EJ212" s="2"/>
      <c r="EK212" s="2"/>
      <c r="EL212" s="280"/>
    </row>
    <row r="213" spans="12:142" ht="38.25" hidden="1" thickBot="1">
      <c r="L213" t="str">
        <f>IF(S213=1,"▶","")</f>
        <v/>
      </c>
      <c r="N213" s="12" t="str">
        <f>$Q213</f>
        <v>GQ1</v>
      </c>
      <c r="O213" s="14" t="s">
        <v>649</v>
      </c>
      <c r="P213" s="2" t="str">
        <f>CH214</f>
        <v>該当なし</v>
      </c>
      <c r="Q213" s="375" t="s">
        <v>297</v>
      </c>
      <c r="R213" s="613">
        <f>IF(N214=Q214,R214,IF(N214=Q215,R215,IF(N214=Q216,R216,"-")))</f>
        <v>0</v>
      </c>
      <c r="S213" s="691">
        <f>IF(R213=0,0,1)</f>
        <v>0</v>
      </c>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21" t="str">
        <f>Q213</f>
        <v>GQ1</v>
      </c>
      <c r="BW213" s="20" t="str">
        <f>IF(CG214="●","表示",IF(AND($Q$3="非表示",CG214="×"),"非表示",IF($Q$3="表示","表示")))</f>
        <v>非表示</v>
      </c>
      <c r="BY213" s="237"/>
      <c r="BZ213" s="228"/>
      <c r="CA213" s="237"/>
      <c r="CB213" s="228"/>
      <c r="CC213" s="225"/>
      <c r="CD213" s="238"/>
      <c r="CF213" s="12"/>
      <c r="CG213" s="12"/>
      <c r="CH213" s="2"/>
      <c r="CK213" s="281"/>
      <c r="CL213" s="281"/>
      <c r="CM213" s="281"/>
      <c r="CN213" s="281"/>
      <c r="CO213" s="281"/>
      <c r="CP213" s="281"/>
      <c r="CQ213" s="281"/>
      <c r="CR213" s="281"/>
      <c r="CS213" s="281"/>
      <c r="CT213" s="281"/>
      <c r="CU213" s="281"/>
      <c r="CV213" s="281"/>
      <c r="CW213" s="281"/>
      <c r="CX213" s="281"/>
      <c r="CY213" s="281"/>
      <c r="CZ213" s="281"/>
      <c r="DA213" s="281"/>
      <c r="DB213" s="281"/>
      <c r="DC213" s="281"/>
      <c r="DD213" s="281"/>
      <c r="DE213" s="281"/>
      <c r="DF213" s="281"/>
      <c r="DG213" s="281"/>
      <c r="DH213" s="281"/>
      <c r="DI213" s="281"/>
      <c r="DJ213" s="281"/>
      <c r="DK213" s="281"/>
      <c r="DL213" s="281"/>
      <c r="DM213" s="281"/>
      <c r="DN213" s="281"/>
      <c r="DO213" s="281"/>
      <c r="DP213" s="281"/>
      <c r="DQ213" s="281"/>
      <c r="DR213" s="281"/>
      <c r="DS213" s="281"/>
      <c r="DT213" s="281"/>
      <c r="DU213" s="281"/>
      <c r="DV213" s="281"/>
      <c r="DW213" s="281"/>
      <c r="DX213" s="281"/>
      <c r="DY213" s="281"/>
      <c r="DZ213" s="281"/>
      <c r="EA213" s="281"/>
      <c r="EB213" s="281"/>
      <c r="EC213" s="281"/>
      <c r="ED213" s="281"/>
      <c r="EE213" s="281"/>
      <c r="EF213" s="281"/>
      <c r="EG213" s="281"/>
      <c r="EH213" s="281"/>
      <c r="EI213" s="283"/>
      <c r="EJ213" s="281"/>
      <c r="EK213" s="281"/>
      <c r="EL213" s="285"/>
    </row>
    <row r="214" spans="12:142" ht="19.5" hidden="1">
      <c r="N214" s="8" t="str">
        <f>'【① 基本事項】'!F183</f>
        <v>▷　該当選択</v>
      </c>
      <c r="O214" s="1"/>
      <c r="Q214" s="536" t="s">
        <v>601</v>
      </c>
      <c r="R214" s="17">
        <v>0</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21" t="str">
        <f>BV213&amp;"=0"</f>
        <v>GQ1=0</v>
      </c>
      <c r="BW214" s="18" t="str">
        <f>IF(R213=R214,"●","×")</f>
        <v>●</v>
      </c>
      <c r="BY214" s="233" t="str">
        <f>$BV$210</f>
        <v>GQ0=1</v>
      </c>
      <c r="BZ214" s="19" t="str">
        <f>IF(INDEX($BV$5:$BW$354,MATCH(BY214,$BV$5:$BV$354,0),2)="●","●","×")</f>
        <v>×</v>
      </c>
      <c r="CA214" s="233" t="s">
        <v>14</v>
      </c>
      <c r="CB214" s="19" t="str">
        <f>IF(INDEX($BV$5:$BW$354,MATCH(CA214,$BV$5:$BV$354,0),2)="●","●","×")</f>
        <v>●</v>
      </c>
      <c r="CC214" s="227" t="s">
        <v>14</v>
      </c>
      <c r="CD214" s="234" t="str">
        <f>IF(INDEX($BV$5:$BW$354,MATCH(CC214,$BV$5:$BV$354,0),2)="●","●","×")</f>
        <v>●</v>
      </c>
      <c r="CE214" s="2" t="s">
        <v>15</v>
      </c>
      <c r="CF214" s="231" t="str">
        <f>IF(AND(BW214="●",BZ214="●",CB214="●",CD214="●"),"●","×")</f>
        <v>×</v>
      </c>
      <c r="CG214" s="21" t="str">
        <f t="shared" ref="CG214:CG216" si="1820">IF(AND(BZ214="●",CB214="●",CD214="●"),"●","×")</f>
        <v>×</v>
      </c>
      <c r="CH214" s="2" t="str">
        <f>IF(CF214="●",$CH$2,IF(COUNTIF(CF215:CF216,"●")&gt;0,$CH$3,$CH$4))</f>
        <v>該当なし</v>
      </c>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251"/>
      <c r="EI214" s="271"/>
      <c r="EJ214" s="253"/>
      <c r="EK214" s="4"/>
      <c r="EL214" s="254"/>
    </row>
    <row r="215" spans="12:142" ht="19.5" hidden="1">
      <c r="N215" s="16" t="str">
        <f>$Q215</f>
        <v>▶　A</v>
      </c>
      <c r="O215" s="14" t="s">
        <v>439</v>
      </c>
      <c r="Q215" s="375" t="s">
        <v>0</v>
      </c>
      <c r="R215" s="17">
        <v>1</v>
      </c>
      <c r="T215" s="609" t="str">
        <f t="shared" ref="T215:T216" si="1821">IF(CK215="","",IF(CK215=$CF215,1,0))</f>
        <v/>
      </c>
      <c r="U215" s="609" t="str">
        <f t="shared" ref="U215:U216" si="1822">IF(CL215="","",IF(CL215=$CF215,1,0))</f>
        <v/>
      </c>
      <c r="V215" s="609" t="str">
        <f t="shared" ref="V215:V216" si="1823">IF(CM215="","",IF(CM215=$CF215,1,0))</f>
        <v/>
      </c>
      <c r="W215" s="609" t="str">
        <f t="shared" ref="W215:W216" si="1824">IF(CN215="","",IF(CN215=$CF215,1,0))</f>
        <v/>
      </c>
      <c r="X215" s="609">
        <f t="shared" ref="X215:X216" si="1825">IF(CO215="","",IF(CO215=$CF215,1,0))</f>
        <v>0</v>
      </c>
      <c r="Y215" s="609" t="str">
        <f t="shared" ref="Y215:Y216" si="1826">IF(CP215="","",IF(CP215=$CF215,1,0))</f>
        <v/>
      </c>
      <c r="Z215" s="609" t="str">
        <f t="shared" ref="Z215:Z216" si="1827">IF(CQ215="","",IF(CQ215=$CF215,1,0))</f>
        <v/>
      </c>
      <c r="AA215" s="609" t="str">
        <f t="shared" ref="AA215:AA216" si="1828">IF(CR215="","",IF(CR215=$CF215,1,0))</f>
        <v/>
      </c>
      <c r="AB215" s="609" t="str">
        <f t="shared" ref="AB215:AB216" si="1829">IF(CS215="","",IF(CS215=$CF215,1,0))</f>
        <v/>
      </c>
      <c r="AC215" s="609" t="str">
        <f t="shared" ref="AC215:AC216" si="1830">IF(CT215="","",IF(CT215=$CF215,1,0))</f>
        <v/>
      </c>
      <c r="AD215" s="609" t="str">
        <f t="shared" ref="AD215:AD216" si="1831">IF(CU215="","",IF(CU215=$CF215,1,0))</f>
        <v/>
      </c>
      <c r="AE215" s="609" t="str">
        <f t="shared" ref="AE215:AE216" si="1832">IF(CV215="","",IF(CV215=$CF215,1,0))</f>
        <v/>
      </c>
      <c r="AF215" s="609" t="str">
        <f t="shared" ref="AF215:AF216" si="1833">IF(CW215="","",IF(CW215=$CF215,1,0))</f>
        <v/>
      </c>
      <c r="AG215" s="609" t="str">
        <f t="shared" ref="AG215:AG216" si="1834">IF(CX215="","",IF(CX215=$CF215,1,0))</f>
        <v/>
      </c>
      <c r="AH215" s="609" t="str">
        <f t="shared" ref="AH215:AH216" si="1835">IF(CY215="","",IF(CY215=$CF215,1,0))</f>
        <v/>
      </c>
      <c r="AI215" s="609" t="str">
        <f t="shared" ref="AI215:AI216" si="1836">IF(CZ215="","",IF(CZ215=$CF215,1,0))</f>
        <v/>
      </c>
      <c r="AJ215" s="609" t="str">
        <f t="shared" ref="AJ215:AJ216" si="1837">IF(DA215="","",IF(DA215=$CF215,1,0))</f>
        <v/>
      </c>
      <c r="AK215" s="609" t="str">
        <f t="shared" ref="AK215:AK216" si="1838">IF(DB215="","",IF(DB215=$CF215,1,0))</f>
        <v/>
      </c>
      <c r="AL215" s="609" t="str">
        <f t="shared" ref="AL215:AL216" si="1839">IF(DC215="","",IF(DC215=$CF215,1,0))</f>
        <v/>
      </c>
      <c r="AM215" s="609" t="str">
        <f t="shared" ref="AM215:AM216" si="1840">IF(DD215="","",IF(DD215=$CF215,1,0))</f>
        <v/>
      </c>
      <c r="AN215" s="609">
        <f t="shared" ref="AN215:AN216" si="1841">IF(DE215="","",IF(DE215=$CF215,1,0))</f>
        <v>0</v>
      </c>
      <c r="AO215" s="609" t="str">
        <f t="shared" ref="AO215:AO216" si="1842">IF(DF215="","",IF(DF215=$CF215,1,0))</f>
        <v/>
      </c>
      <c r="AP215" s="609" t="str">
        <f t="shared" ref="AP215:AP216" si="1843">IF(DG215="","",IF(DG215=$CF215,1,0))</f>
        <v/>
      </c>
      <c r="AQ215" s="609" t="str">
        <f t="shared" ref="AQ215:AQ216" si="1844">IF(DH215="","",IF(DH215=$CF215,1,0))</f>
        <v/>
      </c>
      <c r="AR215" s="609" t="str">
        <f t="shared" ref="AR215:AR216" si="1845">IF(DI215="","",IF(DI215=$CF215,1,0))</f>
        <v/>
      </c>
      <c r="AS215" s="609" t="str">
        <f t="shared" ref="AS215:AS216" si="1846">IF(DJ215="","",IF(DJ215=$CF215,1,0))</f>
        <v/>
      </c>
      <c r="AT215" s="609" t="str">
        <f t="shared" ref="AT215:AT216" si="1847">IF(DK215="","",IF(DK215=$CF215,1,0))</f>
        <v/>
      </c>
      <c r="AU215" s="609">
        <f t="shared" ref="AU215:AU216" si="1848">IF(DL215="","",IF(DL215=$CF215,1,0))</f>
        <v>0</v>
      </c>
      <c r="AV215" s="609" t="str">
        <f t="shared" ref="AV215:AV216" si="1849">IF(DM215="","",IF(DM215=$CF215,1,0))</f>
        <v/>
      </c>
      <c r="AW215" s="609" t="str">
        <f t="shared" ref="AW215:AW216" si="1850">IF(DN215="","",IF(DN215=$CF215,1,0))</f>
        <v/>
      </c>
      <c r="AX215" s="609" t="str">
        <f t="shared" ref="AX215:AX216" si="1851">IF(DO215="","",IF(DO215=$CF215,1,0))</f>
        <v/>
      </c>
      <c r="AY215" s="609" t="str">
        <f t="shared" ref="AY215:AY216" si="1852">IF(DP215="","",IF(DP215=$CF215,1,0))</f>
        <v/>
      </c>
      <c r="AZ215" s="609" t="str">
        <f t="shared" ref="AZ215:AZ216" si="1853">IF(DQ215="","",IF(DQ215=$CF215,1,0))</f>
        <v/>
      </c>
      <c r="BA215" s="609" t="str">
        <f t="shared" ref="BA215:BA216" si="1854">IF(DR215="","",IF(DR215=$CF215,1,0))</f>
        <v/>
      </c>
      <c r="BB215" s="609" t="str">
        <f t="shared" ref="BB215:BB216" si="1855">IF(DS215="","",IF(DS215=$CF215,1,0))</f>
        <v/>
      </c>
      <c r="BC215" s="609" t="str">
        <f t="shared" ref="BC215:BC216" si="1856">IF(DT215="","",IF(DT215=$CF215,1,0))</f>
        <v/>
      </c>
      <c r="BD215" s="609" t="str">
        <f t="shared" ref="BD215:BD216" si="1857">IF(DU215="","",IF(DU215=$CF215,1,0))</f>
        <v/>
      </c>
      <c r="BE215" s="609" t="str">
        <f t="shared" ref="BE215:BE216" si="1858">IF(DV215="","",IF(DV215=$CF215,1,0))</f>
        <v/>
      </c>
      <c r="BF215" s="609" t="str">
        <f t="shared" ref="BF215:BF216" si="1859">IF(DW215="","",IF(DW215=$CF215,1,0))</f>
        <v/>
      </c>
      <c r="BG215" s="609" t="str">
        <f t="shared" ref="BG215:BG216" si="1860">IF(DX215="","",IF(DX215=$CF215,1,0))</f>
        <v/>
      </c>
      <c r="BH215" s="609" t="str">
        <f t="shared" ref="BH215:BH216" si="1861">IF(DY215="","",IF(DY215=$CF215,1,0))</f>
        <v/>
      </c>
      <c r="BI215" s="609" t="str">
        <f t="shared" ref="BI215:BI216" si="1862">IF(DZ215="","",IF(DZ215=$CF215,1,0))</f>
        <v/>
      </c>
      <c r="BJ215" s="609" t="str">
        <f t="shared" ref="BJ215:BJ216" si="1863">IF(EA215="","",IF(EA215=$CF215,1,0))</f>
        <v/>
      </c>
      <c r="BK215" s="609" t="str">
        <f t="shared" ref="BK215:BK216" si="1864">IF(EB215="","",IF(EB215=$CF215,1,0))</f>
        <v/>
      </c>
      <c r="BL215" s="609" t="str">
        <f t="shared" ref="BL215:BL216" si="1865">IF(EC215="","",IF(EC215=$CF215,1,0))</f>
        <v/>
      </c>
      <c r="BM215" s="609" t="str">
        <f t="shared" ref="BM215:BM216" si="1866">IF(ED215="","",IF(ED215=$CF215,1,0))</f>
        <v/>
      </c>
      <c r="BN215" s="609" t="str">
        <f t="shared" ref="BN215:BN216" si="1867">IF(EE215="","",IF(EE215=$CF215,1,0))</f>
        <v/>
      </c>
      <c r="BO215" s="609" t="str">
        <f t="shared" ref="BO215:BO216" si="1868">IF(EF215="","",IF(EF215=$CF215,1,0))</f>
        <v/>
      </c>
      <c r="BP215" s="609" t="str">
        <f t="shared" ref="BP215:BP216" si="1869">IF(EG215="","",IF(EG215=$CF215,1,0))</f>
        <v/>
      </c>
      <c r="BQ215" s="609" t="str">
        <f t="shared" ref="BQ215:BQ216" si="1870">IF(EH215="","",IF(EH215=$CF215,1,0))</f>
        <v/>
      </c>
      <c r="BR215" s="609">
        <f t="shared" ref="BR215:BR216" si="1871">IF(EI215="","",IF(EI215=$CF215,1,0))</f>
        <v>0</v>
      </c>
      <c r="BS215" s="609">
        <f t="shared" ref="BS215:BS216" si="1872">IF(EJ215="","",IF(EJ215=$CF215,1,0))</f>
        <v>0</v>
      </c>
      <c r="BT215" s="609" t="str">
        <f t="shared" ref="BT215:BT216" si="1873">IF(EK215="","",IF(EK215=$CF215,1,0))</f>
        <v/>
      </c>
      <c r="BU215" s="609" t="str">
        <f t="shared" ref="BU215:BU216" si="1874">IF(EL215="","",IF(EL215=$CF215,1,0))</f>
        <v/>
      </c>
      <c r="BV215" s="21" t="str">
        <f>BV213&amp;"=1"</f>
        <v>GQ1=1</v>
      </c>
      <c r="BW215" s="18" t="str">
        <f>IF(R213=R215,"●","×")</f>
        <v>×</v>
      </c>
      <c r="BX215" s="7" t="s">
        <v>15</v>
      </c>
      <c r="BY215" s="233" t="str">
        <f t="shared" ref="BY215:BY216" si="1875">$BV$210</f>
        <v>GQ0=1</v>
      </c>
      <c r="BZ215" s="19" t="str">
        <f>IF(INDEX($BV$5:$BW$354,MATCH(BY215,$BV$5:$BV$354,0),2)="●","●","×")</f>
        <v>×</v>
      </c>
      <c r="CA215" s="233" t="s">
        <v>14</v>
      </c>
      <c r="CB215" s="19" t="str">
        <f>IF(INDEX($BV$5:$BW$354,MATCH(CA215,$BV$5:$BV$354,0),2)="●","●","×")</f>
        <v>●</v>
      </c>
      <c r="CC215" s="227" t="s">
        <v>14</v>
      </c>
      <c r="CD215" s="234" t="str">
        <f>IF(INDEX($BV$5:$BW$354,MATCH(CC215,$BV$5:$BV$354,0),2)="●","●","×")</f>
        <v>●</v>
      </c>
      <c r="CE215" s="2" t="s">
        <v>15</v>
      </c>
      <c r="CF215" s="232" t="str">
        <f>IF(AND(BW215="●",BZ215="●",CB215="●",CD215="●"),"●","×")</f>
        <v>×</v>
      </c>
      <c r="CG215" s="21" t="str">
        <f t="shared" si="1820"/>
        <v>×</v>
      </c>
      <c r="CH215" s="2"/>
      <c r="CK215" s="3"/>
      <c r="CL215" s="3"/>
      <c r="CM215" s="3"/>
      <c r="CN215" s="3"/>
      <c r="CO215" s="3" t="s">
        <v>13</v>
      </c>
      <c r="CP215" s="3"/>
      <c r="CQ215" s="3"/>
      <c r="CR215" s="3"/>
      <c r="CS215" s="3"/>
      <c r="CT215" s="3"/>
      <c r="CU215" s="3"/>
      <c r="CV215" s="3"/>
      <c r="CW215" s="3"/>
      <c r="CX215" s="3"/>
      <c r="CY215" s="3"/>
      <c r="CZ215" s="3"/>
      <c r="DA215" s="3"/>
      <c r="DB215" s="3"/>
      <c r="DC215" s="3"/>
      <c r="DD215" s="3"/>
      <c r="DE215" s="3" t="s">
        <v>13</v>
      </c>
      <c r="DF215" s="3"/>
      <c r="DG215" s="3"/>
      <c r="DH215" s="3"/>
      <c r="DI215" s="3"/>
      <c r="DJ215" s="3"/>
      <c r="DK215" s="3"/>
      <c r="DL215" s="3" t="s">
        <v>13</v>
      </c>
      <c r="DM215" s="3"/>
      <c r="DN215" s="3"/>
      <c r="DO215" s="3"/>
      <c r="DP215" s="3"/>
      <c r="DQ215" s="3"/>
      <c r="DR215" s="3"/>
      <c r="DS215" s="3"/>
      <c r="DT215" s="3"/>
      <c r="DU215" s="3"/>
      <c r="DV215" s="3"/>
      <c r="DW215" s="3"/>
      <c r="DX215" s="3"/>
      <c r="DY215" s="3"/>
      <c r="DZ215" s="3"/>
      <c r="EA215" s="3"/>
      <c r="EB215" s="3"/>
      <c r="EC215" s="3"/>
      <c r="ED215" s="3"/>
      <c r="EE215" s="3"/>
      <c r="EF215" s="3"/>
      <c r="EG215" s="3"/>
      <c r="EH215" s="252"/>
      <c r="EI215" s="270" t="s">
        <v>13</v>
      </c>
      <c r="EJ215" s="255" t="s">
        <v>13</v>
      </c>
      <c r="EK215" s="3"/>
      <c r="EL215" s="256"/>
    </row>
    <row r="216" spans="12:142" ht="19.5" hidden="1">
      <c r="N216" s="16" t="str">
        <f>$Q216</f>
        <v>▶　B</v>
      </c>
      <c r="O216" s="14" t="s">
        <v>440</v>
      </c>
      <c r="Q216" s="375" t="s">
        <v>1</v>
      </c>
      <c r="R216" s="17">
        <v>2</v>
      </c>
      <c r="T216" s="609" t="str">
        <f t="shared" si="1821"/>
        <v/>
      </c>
      <c r="U216" s="609" t="str">
        <f t="shared" si="1822"/>
        <v/>
      </c>
      <c r="V216" s="609" t="str">
        <f t="shared" si="1823"/>
        <v/>
      </c>
      <c r="W216" s="609" t="str">
        <f t="shared" si="1824"/>
        <v/>
      </c>
      <c r="X216" s="609">
        <f t="shared" si="1825"/>
        <v>0</v>
      </c>
      <c r="Y216" s="609" t="str">
        <f t="shared" si="1826"/>
        <v/>
      </c>
      <c r="Z216" s="609" t="str">
        <f t="shared" si="1827"/>
        <v/>
      </c>
      <c r="AA216" s="609" t="str">
        <f t="shared" si="1828"/>
        <v/>
      </c>
      <c r="AB216" s="609" t="str">
        <f t="shared" si="1829"/>
        <v/>
      </c>
      <c r="AC216" s="609" t="str">
        <f t="shared" si="1830"/>
        <v/>
      </c>
      <c r="AD216" s="609" t="str">
        <f t="shared" si="1831"/>
        <v/>
      </c>
      <c r="AE216" s="609" t="str">
        <f t="shared" si="1832"/>
        <v/>
      </c>
      <c r="AF216" s="609" t="str">
        <f t="shared" si="1833"/>
        <v/>
      </c>
      <c r="AG216" s="609" t="str">
        <f t="shared" si="1834"/>
        <v/>
      </c>
      <c r="AH216" s="609" t="str">
        <f t="shared" si="1835"/>
        <v/>
      </c>
      <c r="AI216" s="609" t="str">
        <f t="shared" si="1836"/>
        <v/>
      </c>
      <c r="AJ216" s="609" t="str">
        <f t="shared" si="1837"/>
        <v/>
      </c>
      <c r="AK216" s="609" t="str">
        <f t="shared" si="1838"/>
        <v/>
      </c>
      <c r="AL216" s="609" t="str">
        <f t="shared" si="1839"/>
        <v/>
      </c>
      <c r="AM216" s="609" t="str">
        <f t="shared" si="1840"/>
        <v/>
      </c>
      <c r="AN216" s="609">
        <f t="shared" si="1841"/>
        <v>0</v>
      </c>
      <c r="AO216" s="609" t="str">
        <f t="shared" si="1842"/>
        <v/>
      </c>
      <c r="AP216" s="609" t="str">
        <f t="shared" si="1843"/>
        <v/>
      </c>
      <c r="AQ216" s="609" t="str">
        <f t="shared" si="1844"/>
        <v/>
      </c>
      <c r="AR216" s="609" t="str">
        <f t="shared" si="1845"/>
        <v/>
      </c>
      <c r="AS216" s="609" t="str">
        <f t="shared" si="1846"/>
        <v/>
      </c>
      <c r="AT216" s="609" t="str">
        <f t="shared" si="1847"/>
        <v/>
      </c>
      <c r="AU216" s="609" t="str">
        <f t="shared" si="1848"/>
        <v/>
      </c>
      <c r="AV216" s="609" t="str">
        <f t="shared" si="1849"/>
        <v/>
      </c>
      <c r="AW216" s="609" t="str">
        <f t="shared" si="1850"/>
        <v/>
      </c>
      <c r="AX216" s="609" t="str">
        <f t="shared" si="1851"/>
        <v/>
      </c>
      <c r="AY216" s="609" t="str">
        <f t="shared" si="1852"/>
        <v/>
      </c>
      <c r="AZ216" s="609" t="str">
        <f t="shared" si="1853"/>
        <v/>
      </c>
      <c r="BA216" s="609" t="str">
        <f t="shared" si="1854"/>
        <v/>
      </c>
      <c r="BB216" s="609" t="str">
        <f t="shared" si="1855"/>
        <v/>
      </c>
      <c r="BC216" s="609" t="str">
        <f t="shared" si="1856"/>
        <v/>
      </c>
      <c r="BD216" s="609" t="str">
        <f t="shared" si="1857"/>
        <v/>
      </c>
      <c r="BE216" s="609" t="str">
        <f t="shared" si="1858"/>
        <v/>
      </c>
      <c r="BF216" s="609" t="str">
        <f t="shared" si="1859"/>
        <v/>
      </c>
      <c r="BG216" s="609" t="str">
        <f t="shared" si="1860"/>
        <v/>
      </c>
      <c r="BH216" s="609" t="str">
        <f t="shared" si="1861"/>
        <v/>
      </c>
      <c r="BI216" s="609" t="str">
        <f t="shared" si="1862"/>
        <v/>
      </c>
      <c r="BJ216" s="609" t="str">
        <f t="shared" si="1863"/>
        <v/>
      </c>
      <c r="BK216" s="609" t="str">
        <f t="shared" si="1864"/>
        <v/>
      </c>
      <c r="BL216" s="609" t="str">
        <f t="shared" si="1865"/>
        <v/>
      </c>
      <c r="BM216" s="609" t="str">
        <f t="shared" si="1866"/>
        <v/>
      </c>
      <c r="BN216" s="609" t="str">
        <f t="shared" si="1867"/>
        <v/>
      </c>
      <c r="BO216" s="609" t="str">
        <f t="shared" si="1868"/>
        <v/>
      </c>
      <c r="BP216" s="609" t="str">
        <f t="shared" si="1869"/>
        <v/>
      </c>
      <c r="BQ216" s="609" t="str">
        <f t="shared" si="1870"/>
        <v/>
      </c>
      <c r="BR216" s="609">
        <f t="shared" si="1871"/>
        <v>0</v>
      </c>
      <c r="BS216" s="609">
        <f t="shared" si="1872"/>
        <v>0</v>
      </c>
      <c r="BT216" s="609" t="str">
        <f t="shared" si="1873"/>
        <v/>
      </c>
      <c r="BU216" s="609" t="str">
        <f t="shared" si="1874"/>
        <v/>
      </c>
      <c r="BV216" s="21" t="str">
        <f>BV213&amp;"=2"</f>
        <v>GQ1=2</v>
      </c>
      <c r="BW216" s="18" t="str">
        <f>IF(R213=R216,"●","×")</f>
        <v>×</v>
      </c>
      <c r="BX216" s="7" t="s">
        <v>15</v>
      </c>
      <c r="BY216" s="233" t="str">
        <f t="shared" si="1875"/>
        <v>GQ0=1</v>
      </c>
      <c r="BZ216" s="19" t="str">
        <f>IF(INDEX($BV$5:$BW$354,MATCH(BY216,$BV$5:$BV$354,0),2)="●","●","×")</f>
        <v>×</v>
      </c>
      <c r="CA216" s="233" t="s">
        <v>14</v>
      </c>
      <c r="CB216" s="19" t="str">
        <f>IF(INDEX($BV$5:$BW$354,MATCH(CA216,$BV$5:$BV$354,0),2)="●","●","×")</f>
        <v>●</v>
      </c>
      <c r="CC216" s="227" t="s">
        <v>14</v>
      </c>
      <c r="CD216" s="234" t="str">
        <f>IF(INDEX($BV$5:$BW$354,MATCH(CC216,$BV$5:$BV$354,0),2)="●","●","×")</f>
        <v>●</v>
      </c>
      <c r="CE216" s="2" t="s">
        <v>15</v>
      </c>
      <c r="CF216" s="232" t="str">
        <f>IF(AND(BW216="●",BZ216="●",CB216="●",CD216="●"),"●","×")</f>
        <v>×</v>
      </c>
      <c r="CG216" s="21" t="str">
        <f t="shared" si="1820"/>
        <v>×</v>
      </c>
      <c r="CH216" s="2"/>
      <c r="CK216" s="3"/>
      <c r="CL216" s="3"/>
      <c r="CM216" s="3"/>
      <c r="CN216" s="3"/>
      <c r="CO216" s="3" t="s">
        <v>13</v>
      </c>
      <c r="CP216" s="3"/>
      <c r="CQ216" s="3"/>
      <c r="CR216" s="3"/>
      <c r="CS216" s="3"/>
      <c r="CT216" s="3"/>
      <c r="CU216" s="3"/>
      <c r="CV216" s="3"/>
      <c r="CW216" s="3"/>
      <c r="CX216" s="3"/>
      <c r="CY216" s="3"/>
      <c r="CZ216" s="3"/>
      <c r="DA216" s="3"/>
      <c r="DB216" s="3"/>
      <c r="DC216" s="3"/>
      <c r="DD216" s="3"/>
      <c r="DE216" s="3" t="s">
        <v>13</v>
      </c>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252"/>
      <c r="EI216" s="270" t="s">
        <v>13</v>
      </c>
      <c r="EJ216" s="255" t="s">
        <v>13</v>
      </c>
      <c r="EK216" s="3"/>
      <c r="EL216" s="256"/>
    </row>
    <row r="217" spans="12:142" ht="20.25" hidden="1" thickBot="1">
      <c r="O217" s="343" t="str">
        <f>IF(R213=0,N213&amp;" "&amp;$O$4,"")</f>
        <v>GQ1 を回答ください</v>
      </c>
      <c r="P217" s="336" t="str">
        <f>IF(P213=$CH$2,"●","×")</f>
        <v>×</v>
      </c>
      <c r="Q217" s="375"/>
      <c r="R217" s="2"/>
      <c r="BV217" s="2"/>
      <c r="BW217" s="19"/>
      <c r="BY217" s="235"/>
      <c r="BZ217" s="228"/>
      <c r="CA217" s="235"/>
      <c r="CB217" s="228"/>
      <c r="CC217" s="225"/>
      <c r="CD217" s="236"/>
      <c r="CF217" s="12"/>
      <c r="CG217" s="12"/>
      <c r="CH217" s="2"/>
      <c r="EI217" s="272"/>
      <c r="EJ217" s="2"/>
      <c r="EK217" s="2"/>
      <c r="EL217" s="280"/>
    </row>
    <row r="218" spans="12:142" ht="38.25" hidden="1" thickBot="1">
      <c r="L218" t="str">
        <f>IF(S218=1,"▶","")</f>
        <v/>
      </c>
      <c r="N218" s="12" t="str">
        <f>$Q218</f>
        <v>GQ1-1</v>
      </c>
      <c r="O218" s="14" t="s">
        <v>651</v>
      </c>
      <c r="P218" s="2" t="str">
        <f>CH219</f>
        <v>該当なし</v>
      </c>
      <c r="Q218" s="375" t="s">
        <v>298</v>
      </c>
      <c r="R218" s="613">
        <f>IF(N219=Q219,R219,IF(N219=Q220,R220,IF(N219=Q221,R221,IF(N219=Q222,R222,IF(N219=Q223,R223,"-")))))</f>
        <v>0</v>
      </c>
      <c r="S218" s="691">
        <f>IF(R218=0,0,1)</f>
        <v>0</v>
      </c>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21" t="str">
        <f>Q218</f>
        <v>GQ1-1</v>
      </c>
      <c r="BW218" s="20" t="str">
        <f>IF(CG219="●","表示",IF(AND($Q$3="非表示",CG219="×"),"非表示",IF($Q$3="表示","表示")))</f>
        <v>非表示</v>
      </c>
      <c r="BY218" s="237"/>
      <c r="BZ218" s="228"/>
      <c r="CA218" s="237"/>
      <c r="CB218" s="228"/>
      <c r="CC218" s="225"/>
      <c r="CD218" s="238"/>
      <c r="CF218" s="12"/>
      <c r="CG218" s="12"/>
      <c r="CH218" s="2"/>
      <c r="CK218" s="281"/>
      <c r="CL218" s="281"/>
      <c r="CM218" s="281"/>
      <c r="CN218" s="281"/>
      <c r="CO218" s="281"/>
      <c r="CP218" s="281"/>
      <c r="CQ218" s="281"/>
      <c r="CR218" s="281"/>
      <c r="CS218" s="281"/>
      <c r="CT218" s="281"/>
      <c r="CU218" s="281"/>
      <c r="CV218" s="281"/>
      <c r="CW218" s="281"/>
      <c r="CX218" s="281"/>
      <c r="CY218" s="281"/>
      <c r="CZ218" s="281"/>
      <c r="DA218" s="281"/>
      <c r="DB218" s="281"/>
      <c r="DC218" s="281"/>
      <c r="DD218" s="281"/>
      <c r="DE218" s="281"/>
      <c r="DF218" s="281"/>
      <c r="DG218" s="281"/>
      <c r="DH218" s="281"/>
      <c r="DI218" s="281"/>
      <c r="DJ218" s="281"/>
      <c r="DK218" s="281"/>
      <c r="DL218" s="281"/>
      <c r="DM218" s="281"/>
      <c r="DN218" s="281"/>
      <c r="DO218" s="281"/>
      <c r="DP218" s="281"/>
      <c r="DQ218" s="281"/>
      <c r="DR218" s="281"/>
      <c r="DS218" s="281"/>
      <c r="DT218" s="281"/>
      <c r="DU218" s="281"/>
      <c r="DV218" s="281"/>
      <c r="DW218" s="281"/>
      <c r="DX218" s="281"/>
      <c r="DY218" s="281"/>
      <c r="DZ218" s="281"/>
      <c r="EA218" s="281"/>
      <c r="EB218" s="281"/>
      <c r="EC218" s="281"/>
      <c r="ED218" s="281"/>
      <c r="EE218" s="281"/>
      <c r="EF218" s="281"/>
      <c r="EG218" s="281"/>
      <c r="EH218" s="281"/>
      <c r="EI218" s="283"/>
      <c r="EJ218" s="281"/>
      <c r="EK218" s="281"/>
      <c r="EL218" s="285"/>
    </row>
    <row r="219" spans="12:142" ht="19.5" hidden="1">
      <c r="N219" s="8" t="str">
        <f>'【① 基本事項】'!F188</f>
        <v>▷　該当選択</v>
      </c>
      <c r="O219" s="1"/>
      <c r="Q219" s="536" t="s">
        <v>601</v>
      </c>
      <c r="R219" s="17">
        <v>0</v>
      </c>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21" t="str">
        <f>BV218&amp;"=0"</f>
        <v>GQ1-1=0</v>
      </c>
      <c r="BW219" s="18" t="str">
        <f>IF(R218=R219,"●","×")</f>
        <v>●</v>
      </c>
      <c r="BY219" s="233" t="str">
        <f t="shared" ref="BY219:BY223" si="1876">$BV$210</f>
        <v>GQ0=1</v>
      </c>
      <c r="BZ219" s="19" t="str">
        <f>IF(INDEX($BV$5:$BW$354,MATCH(BY219,$BV$5:$BV$354,0),2)="●","●","×")</f>
        <v>×</v>
      </c>
      <c r="CA219" s="233" t="s">
        <v>391</v>
      </c>
      <c r="CB219" s="19" t="str">
        <f>IF(INDEX($BV$5:$BW$354,MATCH(CA219,$BV$5:$BV$354,0),2)="●","●","×")</f>
        <v>×</v>
      </c>
      <c r="CC219" s="227" t="s">
        <v>14</v>
      </c>
      <c r="CD219" s="234" t="str">
        <f>IF(INDEX($BV$5:$BW$354,MATCH(CC219,$BV$5:$BV$354,0),2)="●","●","×")</f>
        <v>●</v>
      </c>
      <c r="CE219" s="2" t="s">
        <v>15</v>
      </c>
      <c r="CF219" s="231" t="str">
        <f>IF(AND(BW219="●",BZ219="●",CB219="●",CD219="●"),"●","×")</f>
        <v>×</v>
      </c>
      <c r="CG219" s="21" t="str">
        <f t="shared" ref="CG219:CG223" si="1877">IF(AND(BZ219="●",CB219="●",CD219="●"),"●","×")</f>
        <v>×</v>
      </c>
      <c r="CH219" s="2" t="str">
        <f>IF(CF219="●",$CH$2,IF(COUNTIF(CF220:CF223,"●")&gt;0,$CH$3,$CH$4))</f>
        <v>該当なし</v>
      </c>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251"/>
      <c r="EI219" s="271"/>
      <c r="EJ219" s="253"/>
      <c r="EK219" s="4"/>
      <c r="EL219" s="254"/>
    </row>
    <row r="220" spans="12:142" ht="19.5" hidden="1">
      <c r="N220" s="16" t="str">
        <f>$Q220</f>
        <v>▶　A</v>
      </c>
      <c r="O220" s="14" t="s">
        <v>559</v>
      </c>
      <c r="Q220" s="375" t="s">
        <v>0</v>
      </c>
      <c r="R220" s="17">
        <v>1</v>
      </c>
      <c r="T220" s="609" t="str">
        <f t="shared" ref="T220:T223" si="1878">IF(CK220="","",IF(CK220=$CF220,1,0))</f>
        <v/>
      </c>
      <c r="U220" s="609" t="str">
        <f t="shared" ref="U220:U223" si="1879">IF(CL220="","",IF(CL220=$CF220,1,0))</f>
        <v/>
      </c>
      <c r="V220" s="609">
        <f t="shared" ref="V220:V223" si="1880">IF(CM220="","",IF(CM220=$CF220,1,0))</f>
        <v>0</v>
      </c>
      <c r="W220" s="609">
        <f t="shared" ref="W220:W223" si="1881">IF(CN220="","",IF(CN220=$CF220,1,0))</f>
        <v>0</v>
      </c>
      <c r="X220" s="609" t="str">
        <f t="shared" ref="X220:X223" si="1882">IF(CO220="","",IF(CO220=$CF220,1,0))</f>
        <v/>
      </c>
      <c r="Y220" s="609">
        <f t="shared" ref="Y220:Y223" si="1883">IF(CP220="","",IF(CP220=$CF220,1,0))</f>
        <v>0</v>
      </c>
      <c r="Z220" s="609" t="str">
        <f t="shared" ref="Z220:Z223" si="1884">IF(CQ220="","",IF(CQ220=$CF220,1,0))</f>
        <v/>
      </c>
      <c r="AA220" s="609" t="str">
        <f t="shared" ref="AA220:AA223" si="1885">IF(CR220="","",IF(CR220=$CF220,1,0))</f>
        <v/>
      </c>
      <c r="AB220" s="609" t="str">
        <f t="shared" ref="AB220:AB223" si="1886">IF(CS220="","",IF(CS220=$CF220,1,0))</f>
        <v/>
      </c>
      <c r="AC220" s="609" t="str">
        <f t="shared" ref="AC220:AC223" si="1887">IF(CT220="","",IF(CT220=$CF220,1,0))</f>
        <v/>
      </c>
      <c r="AD220" s="609" t="str">
        <f t="shared" ref="AD220:AD223" si="1888">IF(CU220="","",IF(CU220=$CF220,1,0))</f>
        <v/>
      </c>
      <c r="AE220" s="609" t="str">
        <f t="shared" ref="AE220:AE223" si="1889">IF(CV220="","",IF(CV220=$CF220,1,0))</f>
        <v/>
      </c>
      <c r="AF220" s="609" t="str">
        <f t="shared" ref="AF220:AF223" si="1890">IF(CW220="","",IF(CW220=$CF220,1,0))</f>
        <v/>
      </c>
      <c r="AG220" s="609" t="str">
        <f t="shared" ref="AG220:AG223" si="1891">IF(CX220="","",IF(CX220=$CF220,1,0))</f>
        <v/>
      </c>
      <c r="AH220" s="609" t="str">
        <f t="shared" ref="AH220:AH223" si="1892">IF(CY220="","",IF(CY220=$CF220,1,0))</f>
        <v/>
      </c>
      <c r="AI220" s="609" t="str">
        <f t="shared" ref="AI220:AI223" si="1893">IF(CZ220="","",IF(CZ220=$CF220,1,0))</f>
        <v/>
      </c>
      <c r="AJ220" s="609" t="str">
        <f t="shared" ref="AJ220:AJ223" si="1894">IF(DA220="","",IF(DA220=$CF220,1,0))</f>
        <v/>
      </c>
      <c r="AK220" s="609" t="str">
        <f t="shared" ref="AK220:AK223" si="1895">IF(DB220="","",IF(DB220=$CF220,1,0))</f>
        <v/>
      </c>
      <c r="AL220" s="609" t="str">
        <f t="shared" ref="AL220:AL223" si="1896">IF(DC220="","",IF(DC220=$CF220,1,0))</f>
        <v/>
      </c>
      <c r="AM220" s="609" t="str">
        <f t="shared" ref="AM220:AM223" si="1897">IF(DD220="","",IF(DD220=$CF220,1,0))</f>
        <v/>
      </c>
      <c r="AN220" s="609" t="str">
        <f t="shared" ref="AN220:AN223" si="1898">IF(DE220="","",IF(DE220=$CF220,1,0))</f>
        <v/>
      </c>
      <c r="AO220" s="609" t="str">
        <f t="shared" ref="AO220:AO223" si="1899">IF(DF220="","",IF(DF220=$CF220,1,0))</f>
        <v/>
      </c>
      <c r="AP220" s="609" t="str">
        <f t="shared" ref="AP220:AP223" si="1900">IF(DG220="","",IF(DG220=$CF220,1,0))</f>
        <v/>
      </c>
      <c r="AQ220" s="609" t="str">
        <f t="shared" ref="AQ220:AQ223" si="1901">IF(DH220="","",IF(DH220=$CF220,1,0))</f>
        <v/>
      </c>
      <c r="AR220" s="609" t="str">
        <f t="shared" ref="AR220:AR223" si="1902">IF(DI220="","",IF(DI220=$CF220,1,0))</f>
        <v/>
      </c>
      <c r="AS220" s="609" t="str">
        <f t="shared" ref="AS220:AS223" si="1903">IF(DJ220="","",IF(DJ220=$CF220,1,0))</f>
        <v/>
      </c>
      <c r="AT220" s="609" t="str">
        <f t="shared" ref="AT220:AT223" si="1904">IF(DK220="","",IF(DK220=$CF220,1,0))</f>
        <v/>
      </c>
      <c r="AU220" s="609" t="str">
        <f t="shared" ref="AU220:AU223" si="1905">IF(DL220="","",IF(DL220=$CF220,1,0))</f>
        <v/>
      </c>
      <c r="AV220" s="609" t="str">
        <f t="shared" ref="AV220:AV223" si="1906">IF(DM220="","",IF(DM220=$CF220,1,0))</f>
        <v/>
      </c>
      <c r="AW220" s="609" t="str">
        <f t="shared" ref="AW220:AW223" si="1907">IF(DN220="","",IF(DN220=$CF220,1,0))</f>
        <v/>
      </c>
      <c r="AX220" s="609" t="str">
        <f t="shared" ref="AX220:AX223" si="1908">IF(DO220="","",IF(DO220=$CF220,1,0))</f>
        <v/>
      </c>
      <c r="AY220" s="609" t="str">
        <f t="shared" ref="AY220:AY223" si="1909">IF(DP220="","",IF(DP220=$CF220,1,0))</f>
        <v/>
      </c>
      <c r="AZ220" s="609">
        <f t="shared" ref="AZ220:AZ223" si="1910">IF(DQ220="","",IF(DQ220=$CF220,1,0))</f>
        <v>0</v>
      </c>
      <c r="BA220" s="609" t="str">
        <f t="shared" ref="BA220:BA223" si="1911">IF(DR220="","",IF(DR220=$CF220,1,0))</f>
        <v/>
      </c>
      <c r="BB220" s="609" t="str">
        <f t="shared" ref="BB220:BB223" si="1912">IF(DS220="","",IF(DS220=$CF220,1,0))</f>
        <v/>
      </c>
      <c r="BC220" s="609" t="str">
        <f t="shared" ref="BC220:BC223" si="1913">IF(DT220="","",IF(DT220=$CF220,1,0))</f>
        <v/>
      </c>
      <c r="BD220" s="609" t="str">
        <f t="shared" ref="BD220:BD223" si="1914">IF(DU220="","",IF(DU220=$CF220,1,0))</f>
        <v/>
      </c>
      <c r="BE220" s="609" t="str">
        <f t="shared" ref="BE220:BE223" si="1915">IF(DV220="","",IF(DV220=$CF220,1,0))</f>
        <v/>
      </c>
      <c r="BF220" s="609" t="str">
        <f t="shared" ref="BF220:BF223" si="1916">IF(DW220="","",IF(DW220=$CF220,1,0))</f>
        <v/>
      </c>
      <c r="BG220" s="609" t="str">
        <f t="shared" ref="BG220:BG223" si="1917">IF(DX220="","",IF(DX220=$CF220,1,0))</f>
        <v/>
      </c>
      <c r="BH220" s="609" t="str">
        <f t="shared" ref="BH220:BH223" si="1918">IF(DY220="","",IF(DY220=$CF220,1,0))</f>
        <v/>
      </c>
      <c r="BI220" s="609" t="str">
        <f t="shared" ref="BI220:BI223" si="1919">IF(DZ220="","",IF(DZ220=$CF220,1,0))</f>
        <v/>
      </c>
      <c r="BJ220" s="609" t="str">
        <f t="shared" ref="BJ220:BJ223" si="1920">IF(EA220="","",IF(EA220=$CF220,1,0))</f>
        <v/>
      </c>
      <c r="BK220" s="609" t="str">
        <f t="shared" ref="BK220:BK223" si="1921">IF(EB220="","",IF(EB220=$CF220,1,0))</f>
        <v/>
      </c>
      <c r="BL220" s="609" t="str">
        <f t="shared" ref="BL220:BL223" si="1922">IF(EC220="","",IF(EC220=$CF220,1,0))</f>
        <v/>
      </c>
      <c r="BM220" s="609" t="str">
        <f t="shared" ref="BM220:BM223" si="1923">IF(ED220="","",IF(ED220=$CF220,1,0))</f>
        <v/>
      </c>
      <c r="BN220" s="609" t="str">
        <f t="shared" ref="BN220:BN223" si="1924">IF(EE220="","",IF(EE220=$CF220,1,0))</f>
        <v/>
      </c>
      <c r="BO220" s="609" t="str">
        <f t="shared" ref="BO220:BO223" si="1925">IF(EF220="","",IF(EF220=$CF220,1,0))</f>
        <v/>
      </c>
      <c r="BP220" s="609" t="str">
        <f t="shared" ref="BP220:BP223" si="1926">IF(EG220="","",IF(EG220=$CF220,1,0))</f>
        <v/>
      </c>
      <c r="BQ220" s="609" t="str">
        <f t="shared" ref="BQ220:BQ223" si="1927">IF(EH220="","",IF(EH220=$CF220,1,0))</f>
        <v/>
      </c>
      <c r="BR220" s="609">
        <f t="shared" ref="BR220:BR223" si="1928">IF(EI220="","",IF(EI220=$CF220,1,0))</f>
        <v>0</v>
      </c>
      <c r="BS220" s="609" t="str">
        <f t="shared" ref="BS220:BS223" si="1929">IF(EJ220="","",IF(EJ220=$CF220,1,0))</f>
        <v/>
      </c>
      <c r="BT220" s="609" t="str">
        <f t="shared" ref="BT220:BT223" si="1930">IF(EK220="","",IF(EK220=$CF220,1,0))</f>
        <v/>
      </c>
      <c r="BU220" s="609">
        <f t="shared" ref="BU220:BU223" si="1931">IF(EL220="","",IF(EL220=$CF220,1,0))</f>
        <v>0</v>
      </c>
      <c r="BV220" s="21" t="str">
        <f>BV218&amp;"=1"</f>
        <v>GQ1-1=1</v>
      </c>
      <c r="BW220" s="18" t="str">
        <f>IF(R218=R220,"●","×")</f>
        <v>×</v>
      </c>
      <c r="BX220" s="7" t="s">
        <v>15</v>
      </c>
      <c r="BY220" s="233" t="str">
        <f t="shared" si="1876"/>
        <v>GQ0=1</v>
      </c>
      <c r="BZ220" s="19" t="str">
        <f>IF(INDEX($BV$5:$BW$354,MATCH(BY220,$BV$5:$BV$354,0),2)="●","●","×")</f>
        <v>×</v>
      </c>
      <c r="CA220" s="233" t="s">
        <v>391</v>
      </c>
      <c r="CB220" s="19" t="str">
        <f>IF(INDEX($BV$5:$BW$354,MATCH(CA220,$BV$5:$BV$354,0),2)="●","●","×")</f>
        <v>×</v>
      </c>
      <c r="CC220" s="227" t="s">
        <v>14</v>
      </c>
      <c r="CD220" s="234" t="str">
        <f>IF(INDEX($BV$5:$BW$354,MATCH(CC220,$BV$5:$BV$354,0),2)="●","●","×")</f>
        <v>●</v>
      </c>
      <c r="CE220" s="2" t="s">
        <v>15</v>
      </c>
      <c r="CF220" s="232" t="str">
        <f>IF(AND(BW220="●",BZ220="●",CB220="●",CD220="●"),"●","×")</f>
        <v>×</v>
      </c>
      <c r="CG220" s="21" t="str">
        <f t="shared" si="1877"/>
        <v>×</v>
      </c>
      <c r="CH220" s="2"/>
      <c r="CK220" s="3"/>
      <c r="CL220" s="3"/>
      <c r="CM220" s="3" t="s">
        <v>13</v>
      </c>
      <c r="CN220" s="3" t="s">
        <v>13</v>
      </c>
      <c r="CO220" s="3"/>
      <c r="CP220" s="3" t="s">
        <v>13</v>
      </c>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t="s">
        <v>13</v>
      </c>
      <c r="DR220" s="3"/>
      <c r="DS220" s="3"/>
      <c r="DT220" s="3"/>
      <c r="DU220" s="3"/>
      <c r="DV220" s="3"/>
      <c r="DW220" s="3"/>
      <c r="DX220" s="3"/>
      <c r="DY220" s="3"/>
      <c r="DZ220" s="3"/>
      <c r="EA220" s="3"/>
      <c r="EB220" s="3"/>
      <c r="EC220" s="3"/>
      <c r="ED220" s="3"/>
      <c r="EE220" s="3"/>
      <c r="EF220" s="3"/>
      <c r="EG220" s="3"/>
      <c r="EH220" s="252"/>
      <c r="EI220" s="270" t="s">
        <v>14</v>
      </c>
      <c r="EJ220" s="3"/>
      <c r="EK220" s="3"/>
      <c r="EL220" s="256" t="s">
        <v>13</v>
      </c>
    </row>
    <row r="221" spans="12:142" ht="37.5" hidden="1">
      <c r="N221" s="16" t="str">
        <f>$Q221</f>
        <v>▶　B</v>
      </c>
      <c r="O221" s="14" t="s">
        <v>653</v>
      </c>
      <c r="Q221" s="375" t="s">
        <v>1</v>
      </c>
      <c r="R221" s="17">
        <v>2</v>
      </c>
      <c r="T221" s="609" t="str">
        <f t="shared" si="1878"/>
        <v/>
      </c>
      <c r="U221" s="609" t="str">
        <f t="shared" si="1879"/>
        <v/>
      </c>
      <c r="V221" s="609">
        <f t="shared" si="1880"/>
        <v>0</v>
      </c>
      <c r="W221" s="609" t="str">
        <f t="shared" si="1881"/>
        <v/>
      </c>
      <c r="X221" s="609" t="str">
        <f t="shared" si="1882"/>
        <v/>
      </c>
      <c r="Y221" s="609">
        <f t="shared" si="1883"/>
        <v>0</v>
      </c>
      <c r="Z221" s="609" t="str">
        <f t="shared" si="1884"/>
        <v/>
      </c>
      <c r="AA221" s="609" t="str">
        <f t="shared" si="1885"/>
        <v/>
      </c>
      <c r="AB221" s="609" t="str">
        <f t="shared" si="1886"/>
        <v/>
      </c>
      <c r="AC221" s="609" t="str">
        <f t="shared" si="1887"/>
        <v/>
      </c>
      <c r="AD221" s="609" t="str">
        <f t="shared" si="1888"/>
        <v/>
      </c>
      <c r="AE221" s="609" t="str">
        <f t="shared" si="1889"/>
        <v/>
      </c>
      <c r="AF221" s="609" t="str">
        <f t="shared" si="1890"/>
        <v/>
      </c>
      <c r="AG221" s="609" t="str">
        <f t="shared" si="1891"/>
        <v/>
      </c>
      <c r="AH221" s="609" t="str">
        <f t="shared" si="1892"/>
        <v/>
      </c>
      <c r="AI221" s="609" t="str">
        <f t="shared" si="1893"/>
        <v/>
      </c>
      <c r="AJ221" s="609" t="str">
        <f t="shared" si="1894"/>
        <v/>
      </c>
      <c r="AK221" s="609" t="str">
        <f t="shared" si="1895"/>
        <v/>
      </c>
      <c r="AL221" s="609" t="str">
        <f t="shared" si="1896"/>
        <v/>
      </c>
      <c r="AM221" s="609" t="str">
        <f t="shared" si="1897"/>
        <v/>
      </c>
      <c r="AN221" s="609" t="str">
        <f t="shared" si="1898"/>
        <v/>
      </c>
      <c r="AO221" s="609" t="str">
        <f t="shared" si="1899"/>
        <v/>
      </c>
      <c r="AP221" s="609" t="str">
        <f t="shared" si="1900"/>
        <v/>
      </c>
      <c r="AQ221" s="609" t="str">
        <f t="shared" si="1901"/>
        <v/>
      </c>
      <c r="AR221" s="609" t="str">
        <f t="shared" si="1902"/>
        <v/>
      </c>
      <c r="AS221" s="609" t="str">
        <f t="shared" si="1903"/>
        <v/>
      </c>
      <c r="AT221" s="609" t="str">
        <f t="shared" si="1904"/>
        <v/>
      </c>
      <c r="AU221" s="609" t="str">
        <f t="shared" si="1905"/>
        <v/>
      </c>
      <c r="AV221" s="609" t="str">
        <f t="shared" si="1906"/>
        <v/>
      </c>
      <c r="AW221" s="609" t="str">
        <f t="shared" si="1907"/>
        <v/>
      </c>
      <c r="AX221" s="609" t="str">
        <f t="shared" si="1908"/>
        <v/>
      </c>
      <c r="AY221" s="609" t="str">
        <f t="shared" si="1909"/>
        <v/>
      </c>
      <c r="AZ221" s="609" t="str">
        <f t="shared" si="1910"/>
        <v/>
      </c>
      <c r="BA221" s="609" t="str">
        <f t="shared" si="1911"/>
        <v/>
      </c>
      <c r="BB221" s="609" t="str">
        <f t="shared" si="1912"/>
        <v/>
      </c>
      <c r="BC221" s="609" t="str">
        <f t="shared" si="1913"/>
        <v/>
      </c>
      <c r="BD221" s="609" t="str">
        <f t="shared" si="1914"/>
        <v/>
      </c>
      <c r="BE221" s="609" t="str">
        <f t="shared" si="1915"/>
        <v/>
      </c>
      <c r="BF221" s="609" t="str">
        <f t="shared" si="1916"/>
        <v/>
      </c>
      <c r="BG221" s="609" t="str">
        <f t="shared" si="1917"/>
        <v/>
      </c>
      <c r="BH221" s="609" t="str">
        <f t="shared" si="1918"/>
        <v/>
      </c>
      <c r="BI221" s="609" t="str">
        <f t="shared" si="1919"/>
        <v/>
      </c>
      <c r="BJ221" s="609" t="str">
        <f t="shared" si="1920"/>
        <v/>
      </c>
      <c r="BK221" s="609" t="str">
        <f t="shared" si="1921"/>
        <v/>
      </c>
      <c r="BL221" s="609" t="str">
        <f t="shared" si="1922"/>
        <v/>
      </c>
      <c r="BM221" s="609" t="str">
        <f t="shared" si="1923"/>
        <v/>
      </c>
      <c r="BN221" s="609" t="str">
        <f t="shared" si="1924"/>
        <v/>
      </c>
      <c r="BO221" s="609" t="str">
        <f t="shared" si="1925"/>
        <v/>
      </c>
      <c r="BP221" s="609" t="str">
        <f t="shared" si="1926"/>
        <v/>
      </c>
      <c r="BQ221" s="609" t="str">
        <f t="shared" si="1927"/>
        <v/>
      </c>
      <c r="BR221" s="609">
        <f t="shared" si="1928"/>
        <v>0</v>
      </c>
      <c r="BS221" s="609" t="str">
        <f t="shared" si="1929"/>
        <v/>
      </c>
      <c r="BT221" s="609" t="str">
        <f t="shared" si="1930"/>
        <v/>
      </c>
      <c r="BU221" s="609" t="str">
        <f t="shared" si="1931"/>
        <v/>
      </c>
      <c r="BV221" s="21" t="str">
        <f>BV218&amp;"=2"</f>
        <v>GQ1-1=2</v>
      </c>
      <c r="BW221" s="18" t="str">
        <f>IF(R218=R221,"●","×")</f>
        <v>×</v>
      </c>
      <c r="BX221" s="7" t="s">
        <v>15</v>
      </c>
      <c r="BY221" s="233" t="str">
        <f t="shared" si="1876"/>
        <v>GQ0=1</v>
      </c>
      <c r="BZ221" s="19" t="str">
        <f>IF(INDEX($BV$5:$BW$354,MATCH(BY221,$BV$5:$BV$354,0),2)="●","●","×")</f>
        <v>×</v>
      </c>
      <c r="CA221" s="233" t="s">
        <v>391</v>
      </c>
      <c r="CB221" s="19" t="str">
        <f>IF(INDEX($BV$5:$BW$354,MATCH(CA221,$BV$5:$BV$354,0),2)="●","●","×")</f>
        <v>×</v>
      </c>
      <c r="CC221" s="227" t="s">
        <v>14</v>
      </c>
      <c r="CD221" s="234" t="str">
        <f>IF(INDEX($BV$5:$BW$354,MATCH(CC221,$BV$5:$BV$354,0),2)="●","●","×")</f>
        <v>●</v>
      </c>
      <c r="CE221" s="2" t="s">
        <v>15</v>
      </c>
      <c r="CF221" s="232" t="str">
        <f>IF(AND(BW221="●",BZ221="●",CB221="●",CD221="●"),"●","×")</f>
        <v>×</v>
      </c>
      <c r="CG221" s="21" t="str">
        <f t="shared" si="1877"/>
        <v>×</v>
      </c>
      <c r="CH221" s="2"/>
      <c r="CK221" s="3"/>
      <c r="CL221" s="3"/>
      <c r="CM221" s="3" t="s">
        <v>13</v>
      </c>
      <c r="CN221" s="3"/>
      <c r="CO221" s="3"/>
      <c r="CP221" s="3" t="s">
        <v>13</v>
      </c>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252"/>
      <c r="EI221" s="270" t="s">
        <v>14</v>
      </c>
      <c r="EJ221" s="3"/>
      <c r="EK221" s="3"/>
      <c r="EL221" s="256"/>
    </row>
    <row r="222" spans="12:142" ht="37.5" hidden="1">
      <c r="N222" s="16" t="str">
        <f>$Q222</f>
        <v>▶　C</v>
      </c>
      <c r="O222" s="14" t="s">
        <v>657</v>
      </c>
      <c r="Q222" s="375" t="s">
        <v>2</v>
      </c>
      <c r="R222" s="17">
        <v>3</v>
      </c>
      <c r="T222" s="609" t="str">
        <f t="shared" si="1878"/>
        <v/>
      </c>
      <c r="U222" s="609" t="str">
        <f t="shared" si="1879"/>
        <v/>
      </c>
      <c r="V222" s="609">
        <f t="shared" si="1880"/>
        <v>0</v>
      </c>
      <c r="W222" s="609">
        <f t="shared" si="1881"/>
        <v>0</v>
      </c>
      <c r="X222" s="609" t="str">
        <f t="shared" si="1882"/>
        <v/>
      </c>
      <c r="Y222" s="609">
        <f t="shared" si="1883"/>
        <v>0</v>
      </c>
      <c r="Z222" s="609" t="str">
        <f t="shared" si="1884"/>
        <v/>
      </c>
      <c r="AA222" s="609" t="str">
        <f t="shared" si="1885"/>
        <v/>
      </c>
      <c r="AB222" s="609" t="str">
        <f t="shared" si="1886"/>
        <v/>
      </c>
      <c r="AC222" s="609" t="str">
        <f t="shared" si="1887"/>
        <v/>
      </c>
      <c r="AD222" s="609" t="str">
        <f t="shared" si="1888"/>
        <v/>
      </c>
      <c r="AE222" s="609" t="str">
        <f t="shared" si="1889"/>
        <v/>
      </c>
      <c r="AF222" s="609" t="str">
        <f t="shared" si="1890"/>
        <v/>
      </c>
      <c r="AG222" s="609" t="str">
        <f t="shared" si="1891"/>
        <v/>
      </c>
      <c r="AH222" s="609" t="str">
        <f t="shared" si="1892"/>
        <v/>
      </c>
      <c r="AI222" s="609" t="str">
        <f t="shared" si="1893"/>
        <v/>
      </c>
      <c r="AJ222" s="609" t="str">
        <f t="shared" si="1894"/>
        <v/>
      </c>
      <c r="AK222" s="609" t="str">
        <f t="shared" si="1895"/>
        <v/>
      </c>
      <c r="AL222" s="609" t="str">
        <f t="shared" si="1896"/>
        <v/>
      </c>
      <c r="AM222" s="609" t="str">
        <f t="shared" si="1897"/>
        <v/>
      </c>
      <c r="AN222" s="609" t="str">
        <f t="shared" si="1898"/>
        <v/>
      </c>
      <c r="AO222" s="609" t="str">
        <f t="shared" si="1899"/>
        <v/>
      </c>
      <c r="AP222" s="609" t="str">
        <f t="shared" si="1900"/>
        <v/>
      </c>
      <c r="AQ222" s="609" t="str">
        <f t="shared" si="1901"/>
        <v/>
      </c>
      <c r="AR222" s="609" t="str">
        <f t="shared" si="1902"/>
        <v/>
      </c>
      <c r="AS222" s="609" t="str">
        <f t="shared" si="1903"/>
        <v/>
      </c>
      <c r="AT222" s="609" t="str">
        <f t="shared" si="1904"/>
        <v/>
      </c>
      <c r="AU222" s="609" t="str">
        <f t="shared" si="1905"/>
        <v/>
      </c>
      <c r="AV222" s="609" t="str">
        <f t="shared" si="1906"/>
        <v/>
      </c>
      <c r="AW222" s="609" t="str">
        <f t="shared" si="1907"/>
        <v/>
      </c>
      <c r="AX222" s="609" t="str">
        <f t="shared" si="1908"/>
        <v/>
      </c>
      <c r="AY222" s="609" t="str">
        <f t="shared" si="1909"/>
        <v/>
      </c>
      <c r="AZ222" s="609" t="str">
        <f t="shared" si="1910"/>
        <v/>
      </c>
      <c r="BA222" s="609" t="str">
        <f t="shared" si="1911"/>
        <v/>
      </c>
      <c r="BB222" s="609" t="str">
        <f t="shared" si="1912"/>
        <v/>
      </c>
      <c r="BC222" s="609" t="str">
        <f t="shared" si="1913"/>
        <v/>
      </c>
      <c r="BD222" s="609" t="str">
        <f t="shared" si="1914"/>
        <v/>
      </c>
      <c r="BE222" s="609" t="str">
        <f t="shared" si="1915"/>
        <v/>
      </c>
      <c r="BF222" s="609" t="str">
        <f t="shared" si="1916"/>
        <v/>
      </c>
      <c r="BG222" s="609" t="str">
        <f t="shared" si="1917"/>
        <v/>
      </c>
      <c r="BH222" s="609" t="str">
        <f t="shared" si="1918"/>
        <v/>
      </c>
      <c r="BI222" s="609" t="str">
        <f t="shared" si="1919"/>
        <v/>
      </c>
      <c r="BJ222" s="609" t="str">
        <f t="shared" si="1920"/>
        <v/>
      </c>
      <c r="BK222" s="609" t="str">
        <f t="shared" si="1921"/>
        <v/>
      </c>
      <c r="BL222" s="609" t="str">
        <f t="shared" si="1922"/>
        <v/>
      </c>
      <c r="BM222" s="609" t="str">
        <f t="shared" si="1923"/>
        <v/>
      </c>
      <c r="BN222" s="609" t="str">
        <f t="shared" si="1924"/>
        <v/>
      </c>
      <c r="BO222" s="609" t="str">
        <f t="shared" si="1925"/>
        <v/>
      </c>
      <c r="BP222" s="609" t="str">
        <f t="shared" si="1926"/>
        <v/>
      </c>
      <c r="BQ222" s="609" t="str">
        <f t="shared" si="1927"/>
        <v/>
      </c>
      <c r="BR222" s="609">
        <f t="shared" si="1928"/>
        <v>0</v>
      </c>
      <c r="BS222" s="609" t="str">
        <f t="shared" si="1929"/>
        <v/>
      </c>
      <c r="BT222" s="609" t="str">
        <f t="shared" si="1930"/>
        <v/>
      </c>
      <c r="BU222" s="609" t="str">
        <f t="shared" si="1931"/>
        <v/>
      </c>
      <c r="BV222" s="21" t="str">
        <f>BV218&amp;"=3"</f>
        <v>GQ1-1=3</v>
      </c>
      <c r="BW222" s="18" t="str">
        <f>IF(R218=R222,"●","×")</f>
        <v>×</v>
      </c>
      <c r="BX222" s="7" t="s">
        <v>15</v>
      </c>
      <c r="BY222" s="233" t="str">
        <f t="shared" si="1876"/>
        <v>GQ0=1</v>
      </c>
      <c r="BZ222" s="19" t="str">
        <f>IF(INDEX($BV$5:$BW$354,MATCH(BY222,$BV$5:$BV$354,0),2)="●","●","×")</f>
        <v>×</v>
      </c>
      <c r="CA222" s="233" t="s">
        <v>391</v>
      </c>
      <c r="CB222" s="19" t="str">
        <f>IF(INDEX($BV$5:$BW$354,MATCH(CA222,$BV$5:$BV$354,0),2)="●","●","×")</f>
        <v>×</v>
      </c>
      <c r="CC222" s="227" t="s">
        <v>14</v>
      </c>
      <c r="CD222" s="234" t="str">
        <f>IF(INDEX($BV$5:$BW$354,MATCH(CC222,$BV$5:$BV$354,0),2)="●","●","×")</f>
        <v>●</v>
      </c>
      <c r="CE222" s="2" t="s">
        <v>15</v>
      </c>
      <c r="CF222" s="232" t="str">
        <f>IF(AND(BW222="●",BZ222="●",CB222="●",CD222="●"),"●","×")</f>
        <v>×</v>
      </c>
      <c r="CG222" s="21" t="str">
        <f t="shared" si="1877"/>
        <v>×</v>
      </c>
      <c r="CH222" s="2"/>
      <c r="CK222" s="3"/>
      <c r="CL222" s="3"/>
      <c r="CM222" s="3" t="s">
        <v>13</v>
      </c>
      <c r="CN222" s="3" t="s">
        <v>13</v>
      </c>
      <c r="CO222" s="3"/>
      <c r="CP222" s="3" t="s">
        <v>13</v>
      </c>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252"/>
      <c r="EI222" s="270" t="s">
        <v>14</v>
      </c>
      <c r="EJ222" s="3"/>
      <c r="EK222" s="3"/>
      <c r="EL222" s="256"/>
    </row>
    <row r="223" spans="12:142" ht="19.5" hidden="1">
      <c r="N223" s="16" t="str">
        <f>$Q223</f>
        <v>▶　D</v>
      </c>
      <c r="O223" s="14" t="s">
        <v>18</v>
      </c>
      <c r="Q223" s="375" t="s">
        <v>23</v>
      </c>
      <c r="R223" s="17">
        <v>4</v>
      </c>
      <c r="T223" s="609" t="str">
        <f t="shared" si="1878"/>
        <v/>
      </c>
      <c r="U223" s="609" t="str">
        <f t="shared" si="1879"/>
        <v/>
      </c>
      <c r="V223" s="609" t="str">
        <f t="shared" si="1880"/>
        <v/>
      </c>
      <c r="W223" s="609">
        <f t="shared" si="1881"/>
        <v>0</v>
      </c>
      <c r="X223" s="609">
        <f t="shared" si="1882"/>
        <v>0</v>
      </c>
      <c r="Y223" s="609" t="str">
        <f t="shared" si="1883"/>
        <v/>
      </c>
      <c r="Z223" s="609">
        <f t="shared" si="1884"/>
        <v>0</v>
      </c>
      <c r="AA223" s="609">
        <f t="shared" si="1885"/>
        <v>0</v>
      </c>
      <c r="AB223" s="609" t="str">
        <f t="shared" si="1886"/>
        <v/>
      </c>
      <c r="AC223" s="609" t="str">
        <f t="shared" si="1887"/>
        <v/>
      </c>
      <c r="AD223" s="609" t="str">
        <f t="shared" si="1888"/>
        <v/>
      </c>
      <c r="AE223" s="609" t="str">
        <f t="shared" si="1889"/>
        <v/>
      </c>
      <c r="AF223" s="609" t="str">
        <f t="shared" si="1890"/>
        <v/>
      </c>
      <c r="AG223" s="609" t="str">
        <f t="shared" si="1891"/>
        <v/>
      </c>
      <c r="AH223" s="609" t="str">
        <f t="shared" si="1892"/>
        <v/>
      </c>
      <c r="AI223" s="609" t="str">
        <f t="shared" si="1893"/>
        <v/>
      </c>
      <c r="AJ223" s="609" t="str">
        <f t="shared" si="1894"/>
        <v/>
      </c>
      <c r="AK223" s="609" t="str">
        <f t="shared" si="1895"/>
        <v/>
      </c>
      <c r="AL223" s="609" t="str">
        <f t="shared" si="1896"/>
        <v/>
      </c>
      <c r="AM223" s="609" t="str">
        <f t="shared" si="1897"/>
        <v/>
      </c>
      <c r="AN223" s="609" t="str">
        <f t="shared" si="1898"/>
        <v/>
      </c>
      <c r="AO223" s="609" t="str">
        <f t="shared" si="1899"/>
        <v/>
      </c>
      <c r="AP223" s="609" t="str">
        <f t="shared" si="1900"/>
        <v/>
      </c>
      <c r="AQ223" s="609" t="str">
        <f t="shared" si="1901"/>
        <v/>
      </c>
      <c r="AR223" s="609" t="str">
        <f t="shared" si="1902"/>
        <v/>
      </c>
      <c r="AS223" s="609" t="str">
        <f t="shared" si="1903"/>
        <v/>
      </c>
      <c r="AT223" s="609" t="str">
        <f t="shared" si="1904"/>
        <v/>
      </c>
      <c r="AU223" s="609" t="str">
        <f t="shared" si="1905"/>
        <v/>
      </c>
      <c r="AV223" s="609" t="str">
        <f t="shared" si="1906"/>
        <v/>
      </c>
      <c r="AW223" s="609" t="str">
        <f t="shared" si="1907"/>
        <v/>
      </c>
      <c r="AX223" s="609" t="str">
        <f t="shared" si="1908"/>
        <v/>
      </c>
      <c r="AY223" s="609" t="str">
        <f t="shared" si="1909"/>
        <v/>
      </c>
      <c r="AZ223" s="609">
        <f t="shared" si="1910"/>
        <v>0</v>
      </c>
      <c r="BA223" s="609" t="str">
        <f t="shared" si="1911"/>
        <v/>
      </c>
      <c r="BB223" s="609" t="str">
        <f t="shared" si="1912"/>
        <v/>
      </c>
      <c r="BC223" s="609" t="str">
        <f t="shared" si="1913"/>
        <v/>
      </c>
      <c r="BD223" s="609" t="str">
        <f t="shared" si="1914"/>
        <v/>
      </c>
      <c r="BE223" s="609" t="str">
        <f t="shared" si="1915"/>
        <v/>
      </c>
      <c r="BF223" s="609" t="str">
        <f t="shared" si="1916"/>
        <v/>
      </c>
      <c r="BG223" s="609" t="str">
        <f t="shared" si="1917"/>
        <v/>
      </c>
      <c r="BH223" s="609" t="str">
        <f t="shared" si="1918"/>
        <v/>
      </c>
      <c r="BI223" s="609" t="str">
        <f t="shared" si="1919"/>
        <v/>
      </c>
      <c r="BJ223" s="609" t="str">
        <f t="shared" si="1920"/>
        <v/>
      </c>
      <c r="BK223" s="609" t="str">
        <f t="shared" si="1921"/>
        <v/>
      </c>
      <c r="BL223" s="609" t="str">
        <f t="shared" si="1922"/>
        <v/>
      </c>
      <c r="BM223" s="609" t="str">
        <f t="shared" si="1923"/>
        <v/>
      </c>
      <c r="BN223" s="609" t="str">
        <f t="shared" si="1924"/>
        <v/>
      </c>
      <c r="BO223" s="609" t="str">
        <f t="shared" si="1925"/>
        <v/>
      </c>
      <c r="BP223" s="609" t="str">
        <f t="shared" si="1926"/>
        <v/>
      </c>
      <c r="BQ223" s="609" t="str">
        <f t="shared" si="1927"/>
        <v/>
      </c>
      <c r="BR223" s="609">
        <f t="shared" si="1928"/>
        <v>0</v>
      </c>
      <c r="BS223" s="609">
        <f t="shared" si="1929"/>
        <v>0</v>
      </c>
      <c r="BT223" s="609" t="str">
        <f t="shared" si="1930"/>
        <v/>
      </c>
      <c r="BU223" s="609">
        <f t="shared" si="1931"/>
        <v>0</v>
      </c>
      <c r="BV223" s="21" t="str">
        <f>BV218&amp;"=4"</f>
        <v>GQ1-1=4</v>
      </c>
      <c r="BW223" s="18" t="str">
        <f>IF(R218=R223,"●","×")</f>
        <v>×</v>
      </c>
      <c r="BX223" s="7" t="s">
        <v>15</v>
      </c>
      <c r="BY223" s="233" t="str">
        <f t="shared" si="1876"/>
        <v>GQ0=1</v>
      </c>
      <c r="BZ223" s="19" t="str">
        <f>IF(INDEX($BV$5:$BW$354,MATCH(BY223,$BV$5:$BV$354,0),2)="●","●","×")</f>
        <v>×</v>
      </c>
      <c r="CA223" s="233" t="s">
        <v>391</v>
      </c>
      <c r="CB223" s="19" t="str">
        <f>IF(INDEX($BV$5:$BW$354,MATCH(CA223,$BV$5:$BV$354,0),2)="●","●","×")</f>
        <v>×</v>
      </c>
      <c r="CC223" s="227" t="s">
        <v>14</v>
      </c>
      <c r="CD223" s="234" t="str">
        <f>IF(INDEX($BV$5:$BW$354,MATCH(CC223,$BV$5:$BV$354,0),2)="●","●","×")</f>
        <v>●</v>
      </c>
      <c r="CE223" s="2" t="s">
        <v>15</v>
      </c>
      <c r="CF223" s="232" t="str">
        <f>IF(AND(BW223="●",BZ223="●",CB223="●",CD223="●"),"●","×")</f>
        <v>×</v>
      </c>
      <c r="CG223" s="21" t="str">
        <f t="shared" si="1877"/>
        <v>×</v>
      </c>
      <c r="CH223" s="2"/>
      <c r="CK223" s="3"/>
      <c r="CL223" s="3"/>
      <c r="CM223" s="3"/>
      <c r="CN223" s="3" t="s">
        <v>13</v>
      </c>
      <c r="CO223" s="3" t="s">
        <v>13</v>
      </c>
      <c r="CP223" s="3"/>
      <c r="CQ223" s="3" t="s">
        <v>13</v>
      </c>
      <c r="CR223" s="3" t="s">
        <v>13</v>
      </c>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t="s">
        <v>13</v>
      </c>
      <c r="DR223" s="3"/>
      <c r="DS223" s="3"/>
      <c r="DT223" s="3"/>
      <c r="DU223" s="3"/>
      <c r="DV223" s="3"/>
      <c r="DW223" s="3"/>
      <c r="DX223" s="3"/>
      <c r="DY223" s="3"/>
      <c r="DZ223" s="3"/>
      <c r="EA223" s="3"/>
      <c r="EB223" s="3"/>
      <c r="EC223" s="3"/>
      <c r="ED223" s="3"/>
      <c r="EE223" s="3"/>
      <c r="EF223" s="3"/>
      <c r="EG223" s="3"/>
      <c r="EH223" s="252"/>
      <c r="EI223" s="270" t="s">
        <v>14</v>
      </c>
      <c r="EJ223" s="3" t="s">
        <v>13</v>
      </c>
      <c r="EK223" s="3"/>
      <c r="EL223" s="256" t="s">
        <v>13</v>
      </c>
    </row>
    <row r="224" spans="12:142" ht="20.25" hidden="1" thickBot="1">
      <c r="O224" s="343" t="str">
        <f>IF(R218=0,N218&amp;" "&amp;$O$4,"")</f>
        <v>GQ1-1 を回答ください</v>
      </c>
      <c r="P224" s="336" t="str">
        <f>IF(P218=$CH$2,"●","×")</f>
        <v>×</v>
      </c>
      <c r="Q224" s="375"/>
      <c r="R224" s="2"/>
      <c r="BV224" s="2"/>
      <c r="BW224" s="19"/>
      <c r="BY224" s="235"/>
      <c r="BZ224" s="228"/>
      <c r="CA224" s="235"/>
      <c r="CB224" s="228"/>
      <c r="CC224" s="225"/>
      <c r="CD224" s="236"/>
      <c r="CF224" s="12"/>
      <c r="CG224" s="12"/>
      <c r="CH224" s="2"/>
      <c r="EI224" s="272"/>
      <c r="EJ224" s="2"/>
      <c r="EK224" s="2"/>
      <c r="EL224" s="280"/>
    </row>
    <row r="225" spans="12:142" ht="20.25" hidden="1" thickBot="1">
      <c r="L225" t="str">
        <f>IF(S225=1,"▶","")</f>
        <v/>
      </c>
      <c r="N225" s="12" t="str">
        <f>$Q225</f>
        <v>GQ1-2</v>
      </c>
      <c r="O225" s="14" t="s">
        <v>372</v>
      </c>
      <c r="P225" s="2" t="str">
        <f>CH226</f>
        <v>該当なし</v>
      </c>
      <c r="Q225" s="375" t="s">
        <v>357</v>
      </c>
      <c r="R225" s="249">
        <f>IF(N226=Q226,R226,IF(N226=Q227,R227,IF(N226=Q228,R228,IF(N226=Q229,R229,"-"))))</f>
        <v>0</v>
      </c>
      <c r="S225" s="691">
        <f>IF(R225=0,0,1)</f>
        <v>0</v>
      </c>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21" t="str">
        <f>Q225</f>
        <v>GQ1-2</v>
      </c>
      <c r="BW225" s="20" t="str">
        <f>IF(CG226="●","表示",IF(AND($Q$3="非表示",CG226="×"),"非表示",IF($Q$3="表示","表示")))</f>
        <v>非表示</v>
      </c>
      <c r="BY225" s="237"/>
      <c r="BZ225" s="228"/>
      <c r="CA225" s="237"/>
      <c r="CB225" s="228"/>
      <c r="CC225" s="225"/>
      <c r="CD225" s="238"/>
      <c r="CF225" s="12"/>
      <c r="CG225" s="12"/>
      <c r="CH225" s="2"/>
      <c r="CK225" s="281"/>
      <c r="CL225" s="281"/>
      <c r="CM225" s="281"/>
      <c r="CN225" s="281"/>
      <c r="CO225" s="281"/>
      <c r="CP225" s="281"/>
      <c r="CQ225" s="281"/>
      <c r="CR225" s="281"/>
      <c r="CS225" s="281"/>
      <c r="CT225" s="281"/>
      <c r="CU225" s="281"/>
      <c r="CV225" s="281"/>
      <c r="CW225" s="281"/>
      <c r="CX225" s="281"/>
      <c r="CY225" s="281"/>
      <c r="CZ225" s="281"/>
      <c r="DA225" s="281"/>
      <c r="DB225" s="281"/>
      <c r="DC225" s="281"/>
      <c r="DD225" s="281"/>
      <c r="DE225" s="281"/>
      <c r="DF225" s="281"/>
      <c r="DG225" s="281"/>
      <c r="DH225" s="281"/>
      <c r="DI225" s="281"/>
      <c r="DJ225" s="281"/>
      <c r="DK225" s="281"/>
      <c r="DL225" s="281"/>
      <c r="DM225" s="281"/>
      <c r="DN225" s="281"/>
      <c r="DO225" s="281"/>
      <c r="DP225" s="281"/>
      <c r="DQ225" s="281"/>
      <c r="DR225" s="281"/>
      <c r="DS225" s="281"/>
      <c r="DT225" s="281"/>
      <c r="DU225" s="281"/>
      <c r="DV225" s="281"/>
      <c r="DW225" s="281"/>
      <c r="DX225" s="281"/>
      <c r="DY225" s="281"/>
      <c r="DZ225" s="281"/>
      <c r="EA225" s="281"/>
      <c r="EB225" s="281"/>
      <c r="EC225" s="281"/>
      <c r="ED225" s="281"/>
      <c r="EE225" s="281"/>
      <c r="EF225" s="281"/>
      <c r="EG225" s="281"/>
      <c r="EH225" s="281"/>
      <c r="EI225" s="283"/>
      <c r="EJ225" s="281"/>
      <c r="EK225" s="281"/>
      <c r="EL225" s="285"/>
    </row>
    <row r="226" spans="12:142" ht="19.5" hidden="1">
      <c r="N226" s="8" t="str">
        <f>'【① 基本事項】'!F195</f>
        <v>▷　該当選択</v>
      </c>
      <c r="O226" s="1"/>
      <c r="Q226" s="536" t="s">
        <v>601</v>
      </c>
      <c r="R226" s="17">
        <v>0</v>
      </c>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21" t="str">
        <f>BV225&amp;"=0"</f>
        <v>GQ1-2=0</v>
      </c>
      <c r="BW226" s="18" t="str">
        <f>IF(R225=R226,"●","×")</f>
        <v>●</v>
      </c>
      <c r="BY226" s="233" t="str">
        <f t="shared" ref="BY226:BY229" si="1932">$BV$210</f>
        <v>GQ0=1</v>
      </c>
      <c r="BZ226" s="19" t="str">
        <f>IF(INDEX($BV$5:$BW$354,MATCH(BY226,$BV$5:$BV$354,0),2)="●","●","×")</f>
        <v>×</v>
      </c>
      <c r="CA226" s="233" t="s">
        <v>391</v>
      </c>
      <c r="CB226" s="19" t="str">
        <f>IF(INDEX($BV$5:$BW$354,MATCH(CA226,$BV$5:$BV$354,0),2)="●","●","×")</f>
        <v>×</v>
      </c>
      <c r="CC226" s="227" t="s">
        <v>14</v>
      </c>
      <c r="CD226" s="234" t="str">
        <f>IF(INDEX($BV$5:$BW$354,MATCH(CC226,$BV$5:$BV$354,0),2)="●","●","×")</f>
        <v>●</v>
      </c>
      <c r="CE226" s="2" t="s">
        <v>15</v>
      </c>
      <c r="CF226" s="231" t="str">
        <f>IF(AND(BW226="●",BZ226="●",CB226="●",CD226="●"),"●","×")</f>
        <v>×</v>
      </c>
      <c r="CG226" s="21" t="str">
        <f t="shared" ref="CG226:CG229" si="1933">IF(AND(BZ226="●",CB226="●",CD226="●"),"●","×")</f>
        <v>×</v>
      </c>
      <c r="CH226" s="2" t="str">
        <f>IF(CF226="●",$CH$2,IF(COUNTIF(CF227:CF229,"●")&gt;0,$CH$3,$CH$4))</f>
        <v>該当なし</v>
      </c>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251"/>
      <c r="EI226" s="271"/>
      <c r="EJ226" s="253"/>
      <c r="EK226" s="4"/>
      <c r="EL226" s="254"/>
    </row>
    <row r="227" spans="12:142" ht="19.5" hidden="1">
      <c r="N227" s="16" t="str">
        <f>$Q227</f>
        <v>▶　A</v>
      </c>
      <c r="O227" s="14" t="s">
        <v>20</v>
      </c>
      <c r="Q227" s="375" t="s">
        <v>0</v>
      </c>
      <c r="R227" s="17">
        <v>1</v>
      </c>
      <c r="T227" s="609" t="str">
        <f t="shared" ref="T227:T229" si="1934">IF(CK227="","",IF(CK227=$CF227,1,0))</f>
        <v/>
      </c>
      <c r="U227" s="609" t="str">
        <f t="shared" ref="U227:U229" si="1935">IF(CL227="","",IF(CL227=$CF227,1,0))</f>
        <v/>
      </c>
      <c r="V227" s="609" t="str">
        <f t="shared" ref="V227:V229" si="1936">IF(CM227="","",IF(CM227=$CF227,1,0))</f>
        <v/>
      </c>
      <c r="W227" s="609" t="str">
        <f t="shared" ref="W227:W229" si="1937">IF(CN227="","",IF(CN227=$CF227,1,0))</f>
        <v/>
      </c>
      <c r="X227" s="609" t="str">
        <f t="shared" ref="X227:X229" si="1938">IF(CO227="","",IF(CO227=$CF227,1,0))</f>
        <v/>
      </c>
      <c r="Y227" s="609" t="str">
        <f t="shared" ref="Y227:Y229" si="1939">IF(CP227="","",IF(CP227=$CF227,1,0))</f>
        <v/>
      </c>
      <c r="Z227" s="609" t="str">
        <f t="shared" ref="Z227:Z229" si="1940">IF(CQ227="","",IF(CQ227=$CF227,1,0))</f>
        <v/>
      </c>
      <c r="AA227" s="609" t="str">
        <f t="shared" ref="AA227:AA229" si="1941">IF(CR227="","",IF(CR227=$CF227,1,0))</f>
        <v/>
      </c>
      <c r="AB227" s="609" t="str">
        <f t="shared" ref="AB227:AB229" si="1942">IF(CS227="","",IF(CS227=$CF227,1,0))</f>
        <v/>
      </c>
      <c r="AC227" s="609" t="str">
        <f t="shared" ref="AC227:AC229" si="1943">IF(CT227="","",IF(CT227=$CF227,1,0))</f>
        <v/>
      </c>
      <c r="AD227" s="609" t="str">
        <f t="shared" ref="AD227:AD229" si="1944">IF(CU227="","",IF(CU227=$CF227,1,0))</f>
        <v/>
      </c>
      <c r="AE227" s="609" t="str">
        <f t="shared" ref="AE227:AE229" si="1945">IF(CV227="","",IF(CV227=$CF227,1,0))</f>
        <v/>
      </c>
      <c r="AF227" s="609" t="str">
        <f t="shared" ref="AF227:AF229" si="1946">IF(CW227="","",IF(CW227=$CF227,1,0))</f>
        <v/>
      </c>
      <c r="AG227" s="609" t="str">
        <f t="shared" ref="AG227:AG229" si="1947">IF(CX227="","",IF(CX227=$CF227,1,0))</f>
        <v/>
      </c>
      <c r="AH227" s="609" t="str">
        <f t="shared" ref="AH227:AH229" si="1948">IF(CY227="","",IF(CY227=$CF227,1,0))</f>
        <v/>
      </c>
      <c r="AI227" s="609" t="str">
        <f t="shared" ref="AI227:AI229" si="1949">IF(CZ227="","",IF(CZ227=$CF227,1,0))</f>
        <v/>
      </c>
      <c r="AJ227" s="609" t="str">
        <f t="shared" ref="AJ227:AJ229" si="1950">IF(DA227="","",IF(DA227=$CF227,1,0))</f>
        <v/>
      </c>
      <c r="AK227" s="609" t="str">
        <f t="shared" ref="AK227:AK229" si="1951">IF(DB227="","",IF(DB227=$CF227,1,0))</f>
        <v/>
      </c>
      <c r="AL227" s="609" t="str">
        <f t="shared" ref="AL227:AL229" si="1952">IF(DC227="","",IF(DC227=$CF227,1,0))</f>
        <v/>
      </c>
      <c r="AM227" s="609" t="str">
        <f t="shared" ref="AM227:AM229" si="1953">IF(DD227="","",IF(DD227=$CF227,1,0))</f>
        <v/>
      </c>
      <c r="AN227" s="609" t="str">
        <f t="shared" ref="AN227:AN229" si="1954">IF(DE227="","",IF(DE227=$CF227,1,0))</f>
        <v/>
      </c>
      <c r="AO227" s="609" t="str">
        <f t="shared" ref="AO227:AO229" si="1955">IF(DF227="","",IF(DF227=$CF227,1,0))</f>
        <v/>
      </c>
      <c r="AP227" s="609" t="str">
        <f t="shared" ref="AP227:AP229" si="1956">IF(DG227="","",IF(DG227=$CF227,1,0))</f>
        <v/>
      </c>
      <c r="AQ227" s="609" t="str">
        <f t="shared" ref="AQ227:AQ229" si="1957">IF(DH227="","",IF(DH227=$CF227,1,0))</f>
        <v/>
      </c>
      <c r="AR227" s="609" t="str">
        <f t="shared" ref="AR227:AR229" si="1958">IF(DI227="","",IF(DI227=$CF227,1,0))</f>
        <v/>
      </c>
      <c r="AS227" s="609" t="str">
        <f t="shared" ref="AS227:AS229" si="1959">IF(DJ227="","",IF(DJ227=$CF227,1,0))</f>
        <v/>
      </c>
      <c r="AT227" s="609" t="str">
        <f t="shared" ref="AT227:AT229" si="1960">IF(DK227="","",IF(DK227=$CF227,1,0))</f>
        <v/>
      </c>
      <c r="AU227" s="609" t="str">
        <f t="shared" ref="AU227:AU229" si="1961">IF(DL227="","",IF(DL227=$CF227,1,0))</f>
        <v/>
      </c>
      <c r="AV227" s="609" t="str">
        <f t="shared" ref="AV227:AV229" si="1962">IF(DM227="","",IF(DM227=$CF227,1,0))</f>
        <v/>
      </c>
      <c r="AW227" s="609" t="str">
        <f t="shared" ref="AW227:AW229" si="1963">IF(DN227="","",IF(DN227=$CF227,1,0))</f>
        <v/>
      </c>
      <c r="AX227" s="609" t="str">
        <f t="shared" ref="AX227:AX229" si="1964">IF(DO227="","",IF(DO227=$CF227,1,0))</f>
        <v/>
      </c>
      <c r="AY227" s="609" t="str">
        <f t="shared" ref="AY227:AY229" si="1965">IF(DP227="","",IF(DP227=$CF227,1,0))</f>
        <v/>
      </c>
      <c r="AZ227" s="609" t="str">
        <f t="shared" ref="AZ227:AZ229" si="1966">IF(DQ227="","",IF(DQ227=$CF227,1,0))</f>
        <v/>
      </c>
      <c r="BA227" s="609" t="str">
        <f t="shared" ref="BA227:BA229" si="1967">IF(DR227="","",IF(DR227=$CF227,1,0))</f>
        <v/>
      </c>
      <c r="BB227" s="609" t="str">
        <f t="shared" ref="BB227:BB229" si="1968">IF(DS227="","",IF(DS227=$CF227,1,0))</f>
        <v/>
      </c>
      <c r="BC227" s="609" t="str">
        <f t="shared" ref="BC227:BC229" si="1969">IF(DT227="","",IF(DT227=$CF227,1,0))</f>
        <v/>
      </c>
      <c r="BD227" s="609" t="str">
        <f t="shared" ref="BD227:BD229" si="1970">IF(DU227="","",IF(DU227=$CF227,1,0))</f>
        <v/>
      </c>
      <c r="BE227" s="609" t="str">
        <f t="shared" ref="BE227:BE229" si="1971">IF(DV227="","",IF(DV227=$CF227,1,0))</f>
        <v/>
      </c>
      <c r="BF227" s="609" t="str">
        <f t="shared" ref="BF227:BF229" si="1972">IF(DW227="","",IF(DW227=$CF227,1,0))</f>
        <v/>
      </c>
      <c r="BG227" s="609" t="str">
        <f t="shared" ref="BG227:BG229" si="1973">IF(DX227="","",IF(DX227=$CF227,1,0))</f>
        <v/>
      </c>
      <c r="BH227" s="609" t="str">
        <f t="shared" ref="BH227:BH229" si="1974">IF(DY227="","",IF(DY227=$CF227,1,0))</f>
        <v/>
      </c>
      <c r="BI227" s="609" t="str">
        <f t="shared" ref="BI227:BI229" si="1975">IF(DZ227="","",IF(DZ227=$CF227,1,0))</f>
        <v/>
      </c>
      <c r="BJ227" s="609" t="str">
        <f t="shared" ref="BJ227:BJ229" si="1976">IF(EA227="","",IF(EA227=$CF227,1,0))</f>
        <v/>
      </c>
      <c r="BK227" s="609" t="str">
        <f t="shared" ref="BK227:BK229" si="1977">IF(EB227="","",IF(EB227=$CF227,1,0))</f>
        <v/>
      </c>
      <c r="BL227" s="609" t="str">
        <f t="shared" ref="BL227:BL229" si="1978">IF(EC227="","",IF(EC227=$CF227,1,0))</f>
        <v/>
      </c>
      <c r="BM227" s="609" t="str">
        <f t="shared" ref="BM227:BM229" si="1979">IF(ED227="","",IF(ED227=$CF227,1,0))</f>
        <v/>
      </c>
      <c r="BN227" s="609" t="str">
        <f t="shared" ref="BN227:BN229" si="1980">IF(EE227="","",IF(EE227=$CF227,1,0))</f>
        <v/>
      </c>
      <c r="BO227" s="609" t="str">
        <f t="shared" ref="BO227:BO229" si="1981">IF(EF227="","",IF(EF227=$CF227,1,0))</f>
        <v/>
      </c>
      <c r="BP227" s="609" t="str">
        <f t="shared" ref="BP227:BP229" si="1982">IF(EG227="","",IF(EG227=$CF227,1,0))</f>
        <v/>
      </c>
      <c r="BQ227" s="609" t="str">
        <f t="shared" ref="BQ227:BQ229" si="1983">IF(EH227="","",IF(EH227=$CF227,1,0))</f>
        <v/>
      </c>
      <c r="BR227" s="609">
        <f t="shared" ref="BR227:BR229" si="1984">IF(EI227="","",IF(EI227=$CF227,1,0))</f>
        <v>0</v>
      </c>
      <c r="BS227" s="609" t="str">
        <f t="shared" ref="BS227:BS229" si="1985">IF(EJ227="","",IF(EJ227=$CF227,1,0))</f>
        <v/>
      </c>
      <c r="BT227" s="609" t="str">
        <f t="shared" ref="BT227:BT229" si="1986">IF(EK227="","",IF(EK227=$CF227,1,0))</f>
        <v/>
      </c>
      <c r="BU227" s="609" t="str">
        <f t="shared" ref="BU227:BU229" si="1987">IF(EL227="","",IF(EL227=$CF227,1,0))</f>
        <v/>
      </c>
      <c r="BV227" s="21" t="str">
        <f>BV225&amp;"=1"</f>
        <v>GQ1-2=1</v>
      </c>
      <c r="BW227" s="18" t="str">
        <f>IF(R225=R227,"●","×")</f>
        <v>×</v>
      </c>
      <c r="BX227" s="7" t="s">
        <v>15</v>
      </c>
      <c r="BY227" s="233" t="str">
        <f t="shared" si="1932"/>
        <v>GQ0=1</v>
      </c>
      <c r="BZ227" s="19" t="str">
        <f>IF(INDEX($BV$5:$BW$354,MATCH(BY227,$BV$5:$BV$354,0),2)="●","●","×")</f>
        <v>×</v>
      </c>
      <c r="CA227" s="233" t="s">
        <v>391</v>
      </c>
      <c r="CB227" s="19" t="str">
        <f>IF(INDEX($BV$5:$BW$354,MATCH(CA227,$BV$5:$BV$354,0),2)="●","●","×")</f>
        <v>×</v>
      </c>
      <c r="CC227" s="227" t="s">
        <v>14</v>
      </c>
      <c r="CD227" s="234" t="str">
        <f>IF(INDEX($BV$5:$BW$354,MATCH(CC227,$BV$5:$BV$354,0),2)="●","●","×")</f>
        <v>●</v>
      </c>
      <c r="CE227" s="2" t="s">
        <v>15</v>
      </c>
      <c r="CF227" s="232" t="str">
        <f>IF(AND(BW227="●",BZ227="●",CB227="●",CD227="●"),"●","×")</f>
        <v>×</v>
      </c>
      <c r="CG227" s="21" t="str">
        <f t="shared" si="1933"/>
        <v>×</v>
      </c>
      <c r="CH227" s="2"/>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252"/>
      <c r="EI227" s="270" t="s">
        <v>14</v>
      </c>
      <c r="EJ227" s="255"/>
      <c r="EK227" s="3"/>
      <c r="EL227" s="256"/>
    </row>
    <row r="228" spans="12:142" ht="19.5" hidden="1">
      <c r="N228" s="16" t="str">
        <f>$Q228</f>
        <v>▶　B</v>
      </c>
      <c r="O228" s="14" t="s">
        <v>21</v>
      </c>
      <c r="Q228" s="375" t="s">
        <v>1</v>
      </c>
      <c r="R228" s="17">
        <v>2</v>
      </c>
      <c r="T228" s="609" t="str">
        <f t="shared" si="1934"/>
        <v/>
      </c>
      <c r="U228" s="609" t="str">
        <f t="shared" si="1935"/>
        <v/>
      </c>
      <c r="V228" s="609" t="str">
        <f t="shared" si="1936"/>
        <v/>
      </c>
      <c r="W228" s="609" t="str">
        <f t="shared" si="1937"/>
        <v/>
      </c>
      <c r="X228" s="609" t="str">
        <f t="shared" si="1938"/>
        <v/>
      </c>
      <c r="Y228" s="609" t="str">
        <f t="shared" si="1939"/>
        <v/>
      </c>
      <c r="Z228" s="609" t="str">
        <f t="shared" si="1940"/>
        <v/>
      </c>
      <c r="AA228" s="609" t="str">
        <f t="shared" si="1941"/>
        <v/>
      </c>
      <c r="AB228" s="609" t="str">
        <f t="shared" si="1942"/>
        <v/>
      </c>
      <c r="AC228" s="609" t="str">
        <f t="shared" si="1943"/>
        <v/>
      </c>
      <c r="AD228" s="609">
        <f t="shared" si="1944"/>
        <v>0</v>
      </c>
      <c r="AE228" s="609" t="str">
        <f t="shared" si="1945"/>
        <v/>
      </c>
      <c r="AF228" s="609" t="str">
        <f t="shared" si="1946"/>
        <v/>
      </c>
      <c r="AG228" s="609" t="str">
        <f t="shared" si="1947"/>
        <v/>
      </c>
      <c r="AH228" s="609" t="str">
        <f t="shared" si="1948"/>
        <v/>
      </c>
      <c r="AI228" s="609" t="str">
        <f t="shared" si="1949"/>
        <v/>
      </c>
      <c r="AJ228" s="609" t="str">
        <f t="shared" si="1950"/>
        <v/>
      </c>
      <c r="AK228" s="609" t="str">
        <f t="shared" si="1951"/>
        <v/>
      </c>
      <c r="AL228" s="609" t="str">
        <f t="shared" si="1952"/>
        <v/>
      </c>
      <c r="AM228" s="609" t="str">
        <f t="shared" si="1953"/>
        <v/>
      </c>
      <c r="AN228" s="609" t="str">
        <f t="shared" si="1954"/>
        <v/>
      </c>
      <c r="AO228" s="609" t="str">
        <f t="shared" si="1955"/>
        <v/>
      </c>
      <c r="AP228" s="609" t="str">
        <f t="shared" si="1956"/>
        <v/>
      </c>
      <c r="AQ228" s="609" t="str">
        <f t="shared" si="1957"/>
        <v/>
      </c>
      <c r="AR228" s="609" t="str">
        <f t="shared" si="1958"/>
        <v/>
      </c>
      <c r="AS228" s="609" t="str">
        <f t="shared" si="1959"/>
        <v/>
      </c>
      <c r="AT228" s="609" t="str">
        <f t="shared" si="1960"/>
        <v/>
      </c>
      <c r="AU228" s="609" t="str">
        <f t="shared" si="1961"/>
        <v/>
      </c>
      <c r="AV228" s="609" t="str">
        <f t="shared" si="1962"/>
        <v/>
      </c>
      <c r="AW228" s="609" t="str">
        <f t="shared" si="1963"/>
        <v/>
      </c>
      <c r="AX228" s="609" t="str">
        <f t="shared" si="1964"/>
        <v/>
      </c>
      <c r="AY228" s="609" t="str">
        <f t="shared" si="1965"/>
        <v/>
      </c>
      <c r="AZ228" s="609" t="str">
        <f t="shared" si="1966"/>
        <v/>
      </c>
      <c r="BA228" s="609" t="str">
        <f t="shared" si="1967"/>
        <v/>
      </c>
      <c r="BB228" s="609" t="str">
        <f t="shared" si="1968"/>
        <v/>
      </c>
      <c r="BC228" s="609" t="str">
        <f t="shared" si="1969"/>
        <v/>
      </c>
      <c r="BD228" s="609" t="str">
        <f t="shared" si="1970"/>
        <v/>
      </c>
      <c r="BE228" s="609" t="str">
        <f t="shared" si="1971"/>
        <v/>
      </c>
      <c r="BF228" s="609" t="str">
        <f t="shared" si="1972"/>
        <v/>
      </c>
      <c r="BG228" s="609" t="str">
        <f t="shared" si="1973"/>
        <v/>
      </c>
      <c r="BH228" s="609" t="str">
        <f t="shared" si="1974"/>
        <v/>
      </c>
      <c r="BI228" s="609" t="str">
        <f t="shared" si="1975"/>
        <v/>
      </c>
      <c r="BJ228" s="609" t="str">
        <f t="shared" si="1976"/>
        <v/>
      </c>
      <c r="BK228" s="609" t="str">
        <f t="shared" si="1977"/>
        <v/>
      </c>
      <c r="BL228" s="609" t="str">
        <f t="shared" si="1978"/>
        <v/>
      </c>
      <c r="BM228" s="609" t="str">
        <f t="shared" si="1979"/>
        <v/>
      </c>
      <c r="BN228" s="609" t="str">
        <f t="shared" si="1980"/>
        <v/>
      </c>
      <c r="BO228" s="609" t="str">
        <f t="shared" si="1981"/>
        <v/>
      </c>
      <c r="BP228" s="609" t="str">
        <f t="shared" si="1982"/>
        <v/>
      </c>
      <c r="BQ228" s="609" t="str">
        <f t="shared" si="1983"/>
        <v/>
      </c>
      <c r="BR228" s="609">
        <f t="shared" si="1984"/>
        <v>0</v>
      </c>
      <c r="BS228" s="609" t="str">
        <f t="shared" si="1985"/>
        <v/>
      </c>
      <c r="BT228" s="609" t="str">
        <f t="shared" si="1986"/>
        <v/>
      </c>
      <c r="BU228" s="609" t="str">
        <f t="shared" si="1987"/>
        <v/>
      </c>
      <c r="BV228" s="21" t="str">
        <f>BV225&amp;"=2"</f>
        <v>GQ1-2=2</v>
      </c>
      <c r="BW228" s="18" t="str">
        <f>IF(R225=R228,"●","×")</f>
        <v>×</v>
      </c>
      <c r="BX228" s="7" t="s">
        <v>15</v>
      </c>
      <c r="BY228" s="233" t="str">
        <f t="shared" si="1932"/>
        <v>GQ0=1</v>
      </c>
      <c r="BZ228" s="19" t="str">
        <f>IF(INDEX($BV$5:$BW$354,MATCH(BY228,$BV$5:$BV$354,0),2)="●","●","×")</f>
        <v>×</v>
      </c>
      <c r="CA228" s="233" t="s">
        <v>391</v>
      </c>
      <c r="CB228" s="19" t="str">
        <f>IF(INDEX($BV$5:$BW$354,MATCH(CA228,$BV$5:$BV$354,0),2)="●","●","×")</f>
        <v>×</v>
      </c>
      <c r="CC228" s="227" t="s">
        <v>14</v>
      </c>
      <c r="CD228" s="234" t="str">
        <f>IF(INDEX($BV$5:$BW$354,MATCH(CC228,$BV$5:$BV$354,0),2)="●","●","×")</f>
        <v>●</v>
      </c>
      <c r="CE228" s="2" t="s">
        <v>15</v>
      </c>
      <c r="CF228" s="232" t="str">
        <f>IF(AND(BW228="●",BZ228="●",CB228="●",CD228="●"),"●","×")</f>
        <v>×</v>
      </c>
      <c r="CG228" s="21" t="str">
        <f t="shared" si="1933"/>
        <v>×</v>
      </c>
      <c r="CH228" s="2"/>
      <c r="CK228" s="3"/>
      <c r="CL228" s="3"/>
      <c r="CM228" s="3"/>
      <c r="CN228" s="3"/>
      <c r="CO228" s="3"/>
      <c r="CP228" s="3"/>
      <c r="CQ228" s="3"/>
      <c r="CR228" s="3"/>
      <c r="CS228" s="3"/>
      <c r="CT228" s="3"/>
      <c r="CU228" s="3" t="s">
        <v>13</v>
      </c>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252"/>
      <c r="EI228" s="270" t="s">
        <v>14</v>
      </c>
      <c r="EJ228" s="255"/>
      <c r="EK228" s="3"/>
      <c r="EL228" s="256"/>
    </row>
    <row r="229" spans="12:142" ht="19.5" hidden="1">
      <c r="N229" s="16" t="str">
        <f>$Q229</f>
        <v>▶　C</v>
      </c>
      <c r="O229" s="14" t="s">
        <v>22</v>
      </c>
      <c r="Q229" s="375" t="s">
        <v>2</v>
      </c>
      <c r="R229" s="17">
        <v>3</v>
      </c>
      <c r="T229" s="609" t="str">
        <f t="shared" si="1934"/>
        <v/>
      </c>
      <c r="U229" s="609" t="str">
        <f t="shared" si="1935"/>
        <v/>
      </c>
      <c r="V229" s="609" t="str">
        <f t="shared" si="1936"/>
        <v/>
      </c>
      <c r="W229" s="609" t="str">
        <f t="shared" si="1937"/>
        <v/>
      </c>
      <c r="X229" s="609" t="str">
        <f t="shared" si="1938"/>
        <v/>
      </c>
      <c r="Y229" s="609" t="str">
        <f t="shared" si="1939"/>
        <v/>
      </c>
      <c r="Z229" s="609" t="str">
        <f t="shared" si="1940"/>
        <v/>
      </c>
      <c r="AA229" s="609" t="str">
        <f t="shared" si="1941"/>
        <v/>
      </c>
      <c r="AB229" s="609" t="str">
        <f t="shared" si="1942"/>
        <v/>
      </c>
      <c r="AC229" s="609" t="str">
        <f t="shared" si="1943"/>
        <v/>
      </c>
      <c r="AD229" s="609" t="str">
        <f t="shared" si="1944"/>
        <v/>
      </c>
      <c r="AE229" s="609" t="str">
        <f t="shared" si="1945"/>
        <v/>
      </c>
      <c r="AF229" s="609" t="str">
        <f t="shared" si="1946"/>
        <v/>
      </c>
      <c r="AG229" s="609" t="str">
        <f t="shared" si="1947"/>
        <v/>
      </c>
      <c r="AH229" s="609" t="str">
        <f t="shared" si="1948"/>
        <v/>
      </c>
      <c r="AI229" s="609" t="str">
        <f t="shared" si="1949"/>
        <v/>
      </c>
      <c r="AJ229" s="609" t="str">
        <f t="shared" si="1950"/>
        <v/>
      </c>
      <c r="AK229" s="609" t="str">
        <f t="shared" si="1951"/>
        <v/>
      </c>
      <c r="AL229" s="609" t="str">
        <f t="shared" si="1952"/>
        <v/>
      </c>
      <c r="AM229" s="609" t="str">
        <f t="shared" si="1953"/>
        <v/>
      </c>
      <c r="AN229" s="609" t="str">
        <f t="shared" si="1954"/>
        <v/>
      </c>
      <c r="AO229" s="609" t="str">
        <f t="shared" si="1955"/>
        <v/>
      </c>
      <c r="AP229" s="609" t="str">
        <f t="shared" si="1956"/>
        <v/>
      </c>
      <c r="AQ229" s="609" t="str">
        <f t="shared" si="1957"/>
        <v/>
      </c>
      <c r="AR229" s="609" t="str">
        <f t="shared" si="1958"/>
        <v/>
      </c>
      <c r="AS229" s="609" t="str">
        <f t="shared" si="1959"/>
        <v/>
      </c>
      <c r="AT229" s="609" t="str">
        <f t="shared" si="1960"/>
        <v/>
      </c>
      <c r="AU229" s="609" t="str">
        <f t="shared" si="1961"/>
        <v/>
      </c>
      <c r="AV229" s="609" t="str">
        <f t="shared" si="1962"/>
        <v/>
      </c>
      <c r="AW229" s="609" t="str">
        <f t="shared" si="1963"/>
        <v/>
      </c>
      <c r="AX229" s="609" t="str">
        <f t="shared" si="1964"/>
        <v/>
      </c>
      <c r="AY229" s="609" t="str">
        <f t="shared" si="1965"/>
        <v/>
      </c>
      <c r="AZ229" s="609" t="str">
        <f t="shared" si="1966"/>
        <v/>
      </c>
      <c r="BA229" s="609" t="str">
        <f t="shared" si="1967"/>
        <v/>
      </c>
      <c r="BB229" s="609" t="str">
        <f t="shared" si="1968"/>
        <v/>
      </c>
      <c r="BC229" s="609" t="str">
        <f t="shared" si="1969"/>
        <v/>
      </c>
      <c r="BD229" s="609" t="str">
        <f t="shared" si="1970"/>
        <v/>
      </c>
      <c r="BE229" s="609" t="str">
        <f t="shared" si="1971"/>
        <v/>
      </c>
      <c r="BF229" s="609" t="str">
        <f t="shared" si="1972"/>
        <v/>
      </c>
      <c r="BG229" s="609" t="str">
        <f t="shared" si="1973"/>
        <v/>
      </c>
      <c r="BH229" s="609" t="str">
        <f t="shared" si="1974"/>
        <v/>
      </c>
      <c r="BI229" s="609" t="str">
        <f t="shared" si="1975"/>
        <v/>
      </c>
      <c r="BJ229" s="609" t="str">
        <f t="shared" si="1976"/>
        <v/>
      </c>
      <c r="BK229" s="609" t="str">
        <f t="shared" si="1977"/>
        <v/>
      </c>
      <c r="BL229" s="609" t="str">
        <f t="shared" si="1978"/>
        <v/>
      </c>
      <c r="BM229" s="609" t="str">
        <f t="shared" si="1979"/>
        <v/>
      </c>
      <c r="BN229" s="609" t="str">
        <f t="shared" si="1980"/>
        <v/>
      </c>
      <c r="BO229" s="609" t="str">
        <f t="shared" si="1981"/>
        <v/>
      </c>
      <c r="BP229" s="609" t="str">
        <f t="shared" si="1982"/>
        <v/>
      </c>
      <c r="BQ229" s="609" t="str">
        <f t="shared" si="1983"/>
        <v/>
      </c>
      <c r="BR229" s="609">
        <f t="shared" si="1984"/>
        <v>0</v>
      </c>
      <c r="BS229" s="609" t="str">
        <f t="shared" si="1985"/>
        <v/>
      </c>
      <c r="BT229" s="609" t="str">
        <f t="shared" si="1986"/>
        <v/>
      </c>
      <c r="BU229" s="609" t="str">
        <f t="shared" si="1987"/>
        <v/>
      </c>
      <c r="BV229" s="21" t="str">
        <f>BV225&amp;"=3"</f>
        <v>GQ1-2=3</v>
      </c>
      <c r="BW229" s="18" t="str">
        <f>IF(R225=R229,"●","×")</f>
        <v>×</v>
      </c>
      <c r="BX229" s="7" t="s">
        <v>15</v>
      </c>
      <c r="BY229" s="233" t="str">
        <f t="shared" si="1932"/>
        <v>GQ0=1</v>
      </c>
      <c r="BZ229" s="19" t="str">
        <f>IF(INDEX($BV$5:$BW$354,MATCH(BY229,$BV$5:$BV$354,0),2)="●","●","×")</f>
        <v>×</v>
      </c>
      <c r="CA229" s="233" t="s">
        <v>391</v>
      </c>
      <c r="CB229" s="19" t="str">
        <f>IF(INDEX($BV$5:$BW$354,MATCH(CA229,$BV$5:$BV$354,0),2)="●","●","×")</f>
        <v>×</v>
      </c>
      <c r="CC229" s="227" t="s">
        <v>14</v>
      </c>
      <c r="CD229" s="234" t="str">
        <f>IF(INDEX($BV$5:$BW$354,MATCH(CC229,$BV$5:$BV$354,0),2)="●","●","×")</f>
        <v>●</v>
      </c>
      <c r="CE229" s="2" t="s">
        <v>15</v>
      </c>
      <c r="CF229" s="232" t="str">
        <f>IF(AND(BW229="●",BZ229="●",CB229="●",CD229="●"),"●","×")</f>
        <v>×</v>
      </c>
      <c r="CG229" s="21" t="str">
        <f t="shared" si="1933"/>
        <v>×</v>
      </c>
      <c r="CH229" s="2"/>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252"/>
      <c r="EI229" s="270" t="s">
        <v>14</v>
      </c>
      <c r="EJ229" s="255"/>
      <c r="EK229" s="3"/>
      <c r="EL229" s="256"/>
    </row>
    <row r="230" spans="12:142" ht="20.25" hidden="1" thickBot="1">
      <c r="O230" s="343" t="str">
        <f>IF(R225=0,N225&amp;" "&amp;$O$4,"")</f>
        <v>GQ1-2 を回答ください</v>
      </c>
      <c r="P230" s="336" t="str">
        <f>IF(P225=$CH$2,"●","×")</f>
        <v>×</v>
      </c>
      <c r="Q230" s="375"/>
      <c r="R230" s="2"/>
      <c r="BV230" s="2"/>
      <c r="BW230" s="19"/>
      <c r="BY230" s="235"/>
      <c r="BZ230" s="228"/>
      <c r="CA230" s="235"/>
      <c r="CB230" s="228"/>
      <c r="CC230" s="225"/>
      <c r="CD230" s="236"/>
      <c r="CF230" s="12"/>
      <c r="CG230" s="12"/>
      <c r="CH230" s="2"/>
      <c r="EI230" s="272"/>
      <c r="EJ230" s="2"/>
      <c r="EK230" s="2"/>
      <c r="EL230" s="280"/>
    </row>
    <row r="231" spans="12:142" ht="20.25" hidden="1" thickBot="1">
      <c r="L231" t="str">
        <f>IF(S231=1,"▶","")</f>
        <v/>
      </c>
      <c r="N231" s="12" t="str">
        <f>$Q231</f>
        <v>GQ1-3</v>
      </c>
      <c r="O231" s="14" t="s">
        <v>373</v>
      </c>
      <c r="P231" s="2" t="str">
        <f>CH232</f>
        <v>該当なし</v>
      </c>
      <c r="Q231" s="375" t="s">
        <v>358</v>
      </c>
      <c r="R231" s="613">
        <f>IF(N232=Q232,R232,IF(N232=Q233,R233,IF(N232=Q234,R234,"-")))</f>
        <v>0</v>
      </c>
      <c r="S231" s="691">
        <f>IF(R231=0,0,1)</f>
        <v>0</v>
      </c>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21" t="str">
        <f>Q231</f>
        <v>GQ1-3</v>
      </c>
      <c r="BW231" s="20" t="str">
        <f>IF(CG232="●","表示",IF(AND($Q$3="非表示",CG232="×"),"非表示",IF($Q$3="表示","表示")))</f>
        <v>非表示</v>
      </c>
      <c r="BY231" s="237"/>
      <c r="BZ231" s="228"/>
      <c r="CA231" s="237"/>
      <c r="CB231" s="228"/>
      <c r="CC231" s="225"/>
      <c r="CD231" s="238"/>
      <c r="CF231" s="12"/>
      <c r="CG231" s="12"/>
      <c r="CH231" s="2"/>
      <c r="CK231" s="281"/>
      <c r="CL231" s="281"/>
      <c r="CM231" s="281"/>
      <c r="CN231" s="281"/>
      <c r="CO231" s="281"/>
      <c r="CP231" s="281"/>
      <c r="CQ231" s="281"/>
      <c r="CR231" s="281"/>
      <c r="CS231" s="281"/>
      <c r="CT231" s="281"/>
      <c r="CU231" s="281"/>
      <c r="CV231" s="281"/>
      <c r="CW231" s="281"/>
      <c r="CX231" s="281"/>
      <c r="CY231" s="281"/>
      <c r="CZ231" s="281"/>
      <c r="DA231" s="281"/>
      <c r="DB231" s="281"/>
      <c r="DC231" s="281"/>
      <c r="DD231" s="281"/>
      <c r="DE231" s="281"/>
      <c r="DF231" s="281"/>
      <c r="DG231" s="281"/>
      <c r="DH231" s="281"/>
      <c r="DI231" s="281"/>
      <c r="DJ231" s="281"/>
      <c r="DK231" s="281"/>
      <c r="DL231" s="281"/>
      <c r="DM231" s="281"/>
      <c r="DN231" s="281"/>
      <c r="DO231" s="281"/>
      <c r="DP231" s="281"/>
      <c r="DQ231" s="281"/>
      <c r="DR231" s="281"/>
      <c r="DS231" s="281"/>
      <c r="DT231" s="281"/>
      <c r="DU231" s="281"/>
      <c r="DV231" s="281"/>
      <c r="DW231" s="281"/>
      <c r="DX231" s="281"/>
      <c r="DY231" s="281"/>
      <c r="DZ231" s="281"/>
      <c r="EA231" s="281"/>
      <c r="EB231" s="281"/>
      <c r="EC231" s="281"/>
      <c r="ED231" s="281"/>
      <c r="EE231" s="281"/>
      <c r="EF231" s="281"/>
      <c r="EG231" s="281"/>
      <c r="EH231" s="281"/>
      <c r="EI231" s="283"/>
      <c r="EJ231" s="281"/>
      <c r="EK231" s="281"/>
      <c r="EL231" s="285"/>
    </row>
    <row r="232" spans="12:142" ht="19.5" hidden="1">
      <c r="N232" s="8" t="str">
        <f>'【① 基本事項】'!F201</f>
        <v>▷　該当選択</v>
      </c>
      <c r="O232" s="1"/>
      <c r="Q232" s="536" t="s">
        <v>601</v>
      </c>
      <c r="R232" s="17">
        <v>0</v>
      </c>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21" t="str">
        <f>BV231&amp;"=0"</f>
        <v>GQ1-3=0</v>
      </c>
      <c r="BW232" s="18" t="str">
        <f>IF(R231=R232,"●","×")</f>
        <v>●</v>
      </c>
      <c r="BY232" s="233" t="str">
        <f t="shared" ref="BY232:BY234" si="1988">$BV$210</f>
        <v>GQ0=1</v>
      </c>
      <c r="BZ232" s="19" t="str">
        <f>IF(INDEX($BV$5:$BW$354,MATCH(BY232,$BV$5:$BV$354,0),2)="●","●","×")</f>
        <v>×</v>
      </c>
      <c r="CA232" s="233" t="s">
        <v>391</v>
      </c>
      <c r="CB232" s="19" t="str">
        <f>IF(INDEX($BV$5:$BW$354,MATCH(CA232,$BV$5:$BV$354,0),2)="●","●","×")</f>
        <v>×</v>
      </c>
      <c r="CC232" s="227" t="s">
        <v>14</v>
      </c>
      <c r="CD232" s="234" t="str">
        <f>IF(INDEX($BV$5:$BW$354,MATCH(CC232,$BV$5:$BV$354,0),2)="●","●","×")</f>
        <v>●</v>
      </c>
      <c r="CE232" s="2" t="s">
        <v>15</v>
      </c>
      <c r="CF232" s="231" t="str">
        <f>IF(AND(BW232="●",BZ232="●",CB232="●",CD232="●"),"●","×")</f>
        <v>×</v>
      </c>
      <c r="CG232" s="21" t="str">
        <f t="shared" ref="CG232:CG234" si="1989">IF(AND(BZ232="●",CB232="●",CD232="●"),"●","×")</f>
        <v>×</v>
      </c>
      <c r="CH232" s="2" t="str">
        <f>IF(CF232="●",$CH$2,IF(COUNTIF(CF233:CF234,"●")&gt;0,$CH$3,$CH$4))</f>
        <v>該当なし</v>
      </c>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251"/>
      <c r="EI232" s="271"/>
      <c r="EJ232" s="253"/>
      <c r="EK232" s="4"/>
      <c r="EL232" s="254"/>
    </row>
    <row r="233" spans="12:142" ht="19.5" hidden="1">
      <c r="N233" s="16" t="str">
        <f>$Q233</f>
        <v>▶　A</v>
      </c>
      <c r="O233" s="14" t="s">
        <v>441</v>
      </c>
      <c r="Q233" s="375" t="s">
        <v>0</v>
      </c>
      <c r="R233" s="17">
        <v>1</v>
      </c>
      <c r="T233" s="609" t="str">
        <f t="shared" ref="T233:T234" si="1990">IF(CK233="","",IF(CK233=$CF233,1,0))</f>
        <v/>
      </c>
      <c r="U233" s="609" t="str">
        <f t="shared" ref="U233:U234" si="1991">IF(CL233="","",IF(CL233=$CF233,1,0))</f>
        <v/>
      </c>
      <c r="V233" s="609" t="str">
        <f t="shared" ref="V233:V234" si="1992">IF(CM233="","",IF(CM233=$CF233,1,0))</f>
        <v/>
      </c>
      <c r="W233" s="609" t="str">
        <f t="shared" ref="W233:W234" si="1993">IF(CN233="","",IF(CN233=$CF233,1,0))</f>
        <v/>
      </c>
      <c r="X233" s="609" t="str">
        <f t="shared" ref="X233:X234" si="1994">IF(CO233="","",IF(CO233=$CF233,1,0))</f>
        <v/>
      </c>
      <c r="Y233" s="609" t="str">
        <f t="shared" ref="Y233:Y234" si="1995">IF(CP233="","",IF(CP233=$CF233,1,0))</f>
        <v/>
      </c>
      <c r="Z233" s="609" t="str">
        <f t="shared" ref="Z233:Z234" si="1996">IF(CQ233="","",IF(CQ233=$CF233,1,0))</f>
        <v/>
      </c>
      <c r="AA233" s="609" t="str">
        <f t="shared" ref="AA233:AA234" si="1997">IF(CR233="","",IF(CR233=$CF233,1,0))</f>
        <v/>
      </c>
      <c r="AB233" s="609" t="str">
        <f t="shared" ref="AB233:AB234" si="1998">IF(CS233="","",IF(CS233=$CF233,1,0))</f>
        <v/>
      </c>
      <c r="AC233" s="609" t="str">
        <f t="shared" ref="AC233:AC234" si="1999">IF(CT233="","",IF(CT233=$CF233,1,0))</f>
        <v/>
      </c>
      <c r="AD233" s="609" t="str">
        <f t="shared" ref="AD233:AD234" si="2000">IF(CU233="","",IF(CU233=$CF233,1,0))</f>
        <v/>
      </c>
      <c r="AE233" s="609" t="str">
        <f t="shared" ref="AE233:AE234" si="2001">IF(CV233="","",IF(CV233=$CF233,1,0))</f>
        <v/>
      </c>
      <c r="AF233" s="609" t="str">
        <f t="shared" ref="AF233:AF234" si="2002">IF(CW233="","",IF(CW233=$CF233,1,0))</f>
        <v/>
      </c>
      <c r="AG233" s="609" t="str">
        <f t="shared" ref="AG233:AG234" si="2003">IF(CX233="","",IF(CX233=$CF233,1,0))</f>
        <v/>
      </c>
      <c r="AH233" s="609" t="str">
        <f t="shared" ref="AH233:AH234" si="2004">IF(CY233="","",IF(CY233=$CF233,1,0))</f>
        <v/>
      </c>
      <c r="AI233" s="609" t="str">
        <f t="shared" ref="AI233:AI234" si="2005">IF(CZ233="","",IF(CZ233=$CF233,1,0))</f>
        <v/>
      </c>
      <c r="AJ233" s="609" t="str">
        <f t="shared" ref="AJ233:AJ234" si="2006">IF(DA233="","",IF(DA233=$CF233,1,0))</f>
        <v/>
      </c>
      <c r="AK233" s="609" t="str">
        <f t="shared" ref="AK233:AK234" si="2007">IF(DB233="","",IF(DB233=$CF233,1,0))</f>
        <v/>
      </c>
      <c r="AL233" s="609" t="str">
        <f t="shared" ref="AL233:AL234" si="2008">IF(DC233="","",IF(DC233=$CF233,1,0))</f>
        <v/>
      </c>
      <c r="AM233" s="609" t="str">
        <f t="shared" ref="AM233:AM234" si="2009">IF(DD233="","",IF(DD233=$CF233,1,0))</f>
        <v/>
      </c>
      <c r="AN233" s="609" t="str">
        <f t="shared" ref="AN233:AN234" si="2010">IF(DE233="","",IF(DE233=$CF233,1,0))</f>
        <v/>
      </c>
      <c r="AO233" s="609" t="str">
        <f t="shared" ref="AO233:AO234" si="2011">IF(DF233="","",IF(DF233=$CF233,1,0))</f>
        <v/>
      </c>
      <c r="AP233" s="609" t="str">
        <f t="shared" ref="AP233:AP234" si="2012">IF(DG233="","",IF(DG233=$CF233,1,0))</f>
        <v/>
      </c>
      <c r="AQ233" s="609" t="str">
        <f t="shared" ref="AQ233:AQ234" si="2013">IF(DH233="","",IF(DH233=$CF233,1,0))</f>
        <v/>
      </c>
      <c r="AR233" s="609" t="str">
        <f t="shared" ref="AR233:AR234" si="2014">IF(DI233="","",IF(DI233=$CF233,1,0))</f>
        <v/>
      </c>
      <c r="AS233" s="609" t="str">
        <f t="shared" ref="AS233:AS234" si="2015">IF(DJ233="","",IF(DJ233=$CF233,1,0))</f>
        <v/>
      </c>
      <c r="AT233" s="609" t="str">
        <f t="shared" ref="AT233:AT234" si="2016">IF(DK233="","",IF(DK233=$CF233,1,0))</f>
        <v/>
      </c>
      <c r="AU233" s="609" t="str">
        <f t="shared" ref="AU233:AU234" si="2017">IF(DL233="","",IF(DL233=$CF233,1,0))</f>
        <v/>
      </c>
      <c r="AV233" s="609" t="str">
        <f t="shared" ref="AV233:AV234" si="2018">IF(DM233="","",IF(DM233=$CF233,1,0))</f>
        <v/>
      </c>
      <c r="AW233" s="609" t="str">
        <f t="shared" ref="AW233:AW234" si="2019">IF(DN233="","",IF(DN233=$CF233,1,0))</f>
        <v/>
      </c>
      <c r="AX233" s="609" t="str">
        <f t="shared" ref="AX233:AX234" si="2020">IF(DO233="","",IF(DO233=$CF233,1,0))</f>
        <v/>
      </c>
      <c r="AY233" s="609" t="str">
        <f t="shared" ref="AY233:AY234" si="2021">IF(DP233="","",IF(DP233=$CF233,1,0))</f>
        <v/>
      </c>
      <c r="AZ233" s="609">
        <f t="shared" ref="AZ233:AZ234" si="2022">IF(DQ233="","",IF(DQ233=$CF233,1,0))</f>
        <v>0</v>
      </c>
      <c r="BA233" s="609" t="str">
        <f t="shared" ref="BA233:BA234" si="2023">IF(DR233="","",IF(DR233=$CF233,1,0))</f>
        <v/>
      </c>
      <c r="BB233" s="609" t="str">
        <f t="shared" ref="BB233:BB234" si="2024">IF(DS233="","",IF(DS233=$CF233,1,0))</f>
        <v/>
      </c>
      <c r="BC233" s="609" t="str">
        <f t="shared" ref="BC233:BC234" si="2025">IF(DT233="","",IF(DT233=$CF233,1,0))</f>
        <v/>
      </c>
      <c r="BD233" s="609" t="str">
        <f t="shared" ref="BD233:BD234" si="2026">IF(DU233="","",IF(DU233=$CF233,1,0))</f>
        <v/>
      </c>
      <c r="BE233" s="609" t="str">
        <f t="shared" ref="BE233:BE234" si="2027">IF(DV233="","",IF(DV233=$CF233,1,0))</f>
        <v/>
      </c>
      <c r="BF233" s="609" t="str">
        <f t="shared" ref="BF233:BF234" si="2028">IF(DW233="","",IF(DW233=$CF233,1,0))</f>
        <v/>
      </c>
      <c r="BG233" s="609" t="str">
        <f t="shared" ref="BG233:BG234" si="2029">IF(DX233="","",IF(DX233=$CF233,1,0))</f>
        <v/>
      </c>
      <c r="BH233" s="609" t="str">
        <f t="shared" ref="BH233:BH234" si="2030">IF(DY233="","",IF(DY233=$CF233,1,0))</f>
        <v/>
      </c>
      <c r="BI233" s="609" t="str">
        <f t="shared" ref="BI233:BI234" si="2031">IF(DZ233="","",IF(DZ233=$CF233,1,0))</f>
        <v/>
      </c>
      <c r="BJ233" s="609" t="str">
        <f t="shared" ref="BJ233:BJ234" si="2032">IF(EA233="","",IF(EA233=$CF233,1,0))</f>
        <v/>
      </c>
      <c r="BK233" s="609" t="str">
        <f t="shared" ref="BK233:BK234" si="2033">IF(EB233="","",IF(EB233=$CF233,1,0))</f>
        <v/>
      </c>
      <c r="BL233" s="609" t="str">
        <f t="shared" ref="BL233:BL234" si="2034">IF(EC233="","",IF(EC233=$CF233,1,0))</f>
        <v/>
      </c>
      <c r="BM233" s="609" t="str">
        <f t="shared" ref="BM233:BM234" si="2035">IF(ED233="","",IF(ED233=$CF233,1,0))</f>
        <v/>
      </c>
      <c r="BN233" s="609" t="str">
        <f t="shared" ref="BN233:BN234" si="2036">IF(EE233="","",IF(EE233=$CF233,1,0))</f>
        <v/>
      </c>
      <c r="BO233" s="609" t="str">
        <f t="shared" ref="BO233:BO234" si="2037">IF(EF233="","",IF(EF233=$CF233,1,0))</f>
        <v/>
      </c>
      <c r="BP233" s="609" t="str">
        <f t="shared" ref="BP233:BP234" si="2038">IF(EG233="","",IF(EG233=$CF233,1,0))</f>
        <v/>
      </c>
      <c r="BQ233" s="609" t="str">
        <f t="shared" ref="BQ233:BQ234" si="2039">IF(EH233="","",IF(EH233=$CF233,1,0))</f>
        <v/>
      </c>
      <c r="BR233" s="609">
        <f t="shared" ref="BR233:BR234" si="2040">IF(EI233="","",IF(EI233=$CF233,1,0))</f>
        <v>0</v>
      </c>
      <c r="BS233" s="609" t="str">
        <f t="shared" ref="BS233:BS234" si="2041">IF(EJ233="","",IF(EJ233=$CF233,1,0))</f>
        <v/>
      </c>
      <c r="BT233" s="609" t="str">
        <f t="shared" ref="BT233:BT234" si="2042">IF(EK233="","",IF(EK233=$CF233,1,0))</f>
        <v/>
      </c>
      <c r="BU233" s="609" t="str">
        <f t="shared" ref="BU233:BU234" si="2043">IF(EL233="","",IF(EL233=$CF233,1,0))</f>
        <v/>
      </c>
      <c r="BV233" s="21" t="str">
        <f>BV231&amp;"=1"</f>
        <v>GQ1-3=1</v>
      </c>
      <c r="BW233" s="18" t="str">
        <f>IF(R231=R233,"●","×")</f>
        <v>×</v>
      </c>
      <c r="BX233" s="7" t="s">
        <v>15</v>
      </c>
      <c r="BY233" s="233" t="str">
        <f t="shared" si="1988"/>
        <v>GQ0=1</v>
      </c>
      <c r="BZ233" s="19" t="str">
        <f>IF(INDEX($BV$5:$BW$354,MATCH(BY233,$BV$5:$BV$354,0),2)="●","●","×")</f>
        <v>×</v>
      </c>
      <c r="CA233" s="233" t="s">
        <v>391</v>
      </c>
      <c r="CB233" s="19" t="str">
        <f>IF(INDEX($BV$5:$BW$354,MATCH(CA233,$BV$5:$BV$354,0),2)="●","●","×")</f>
        <v>×</v>
      </c>
      <c r="CC233" s="227" t="s">
        <v>14</v>
      </c>
      <c r="CD233" s="234" t="str">
        <f>IF(INDEX($BV$5:$BW$354,MATCH(CC233,$BV$5:$BV$354,0),2)="●","●","×")</f>
        <v>●</v>
      </c>
      <c r="CE233" s="2" t="s">
        <v>15</v>
      </c>
      <c r="CF233" s="232" t="str">
        <f>IF(AND(BW233="●",BZ233="●",CB233="●",CD233="●"),"●","×")</f>
        <v>×</v>
      </c>
      <c r="CG233" s="21" t="str">
        <f t="shared" si="1989"/>
        <v>×</v>
      </c>
      <c r="CH233" s="2"/>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t="s">
        <v>13</v>
      </c>
      <c r="DR233" s="3"/>
      <c r="DS233" s="3"/>
      <c r="DT233" s="3"/>
      <c r="DU233" s="3"/>
      <c r="DV233" s="3"/>
      <c r="DW233" s="3"/>
      <c r="DX233" s="3"/>
      <c r="DY233" s="3"/>
      <c r="DZ233" s="3"/>
      <c r="EA233" s="3"/>
      <c r="EB233" s="3"/>
      <c r="EC233" s="3"/>
      <c r="ED233" s="3"/>
      <c r="EE233" s="3"/>
      <c r="EF233" s="3"/>
      <c r="EG233" s="3"/>
      <c r="EH233" s="252"/>
      <c r="EI233" s="270" t="s">
        <v>14</v>
      </c>
      <c r="EJ233" s="255"/>
      <c r="EK233" s="3"/>
      <c r="EL233" s="256"/>
    </row>
    <row r="234" spans="12:142" ht="37.5" hidden="1">
      <c r="N234" s="16" t="str">
        <f>$Q234</f>
        <v>▶　B</v>
      </c>
      <c r="O234" s="14" t="s">
        <v>751</v>
      </c>
      <c r="Q234" s="375" t="s">
        <v>1</v>
      </c>
      <c r="R234" s="17">
        <v>2</v>
      </c>
      <c r="T234" s="609" t="str">
        <f t="shared" si="1990"/>
        <v/>
      </c>
      <c r="U234" s="609" t="str">
        <f t="shared" si="1991"/>
        <v/>
      </c>
      <c r="V234" s="609" t="str">
        <f t="shared" si="1992"/>
        <v/>
      </c>
      <c r="W234" s="609" t="str">
        <f t="shared" si="1993"/>
        <v/>
      </c>
      <c r="X234" s="609" t="str">
        <f t="shared" si="1994"/>
        <v/>
      </c>
      <c r="Y234" s="609" t="str">
        <f t="shared" si="1995"/>
        <v/>
      </c>
      <c r="Z234" s="609" t="str">
        <f t="shared" si="1996"/>
        <v/>
      </c>
      <c r="AA234" s="609" t="str">
        <f t="shared" si="1997"/>
        <v/>
      </c>
      <c r="AB234" s="609" t="str">
        <f t="shared" si="1998"/>
        <v/>
      </c>
      <c r="AC234" s="609" t="str">
        <f t="shared" si="1999"/>
        <v/>
      </c>
      <c r="AD234" s="609" t="str">
        <f t="shared" si="2000"/>
        <v/>
      </c>
      <c r="AE234" s="609" t="str">
        <f t="shared" si="2001"/>
        <v/>
      </c>
      <c r="AF234" s="609" t="str">
        <f t="shared" si="2002"/>
        <v/>
      </c>
      <c r="AG234" s="609" t="str">
        <f t="shared" si="2003"/>
        <v/>
      </c>
      <c r="AH234" s="609" t="str">
        <f t="shared" si="2004"/>
        <v/>
      </c>
      <c r="AI234" s="609" t="str">
        <f t="shared" si="2005"/>
        <v/>
      </c>
      <c r="AJ234" s="609" t="str">
        <f t="shared" si="2006"/>
        <v/>
      </c>
      <c r="AK234" s="609">
        <f t="shared" si="2007"/>
        <v>0</v>
      </c>
      <c r="AL234" s="609" t="str">
        <f t="shared" si="2008"/>
        <v/>
      </c>
      <c r="AM234" s="609" t="str">
        <f t="shared" si="2009"/>
        <v/>
      </c>
      <c r="AN234" s="609" t="str">
        <f t="shared" si="2010"/>
        <v/>
      </c>
      <c r="AO234" s="609" t="str">
        <f t="shared" si="2011"/>
        <v/>
      </c>
      <c r="AP234" s="609" t="str">
        <f t="shared" si="2012"/>
        <v/>
      </c>
      <c r="AQ234" s="609" t="str">
        <f t="shared" si="2013"/>
        <v/>
      </c>
      <c r="AR234" s="609" t="str">
        <f t="shared" si="2014"/>
        <v/>
      </c>
      <c r="AS234" s="609" t="str">
        <f t="shared" si="2015"/>
        <v/>
      </c>
      <c r="AT234" s="609" t="str">
        <f t="shared" si="2016"/>
        <v/>
      </c>
      <c r="AU234" s="609" t="str">
        <f t="shared" si="2017"/>
        <v/>
      </c>
      <c r="AV234" s="609" t="str">
        <f t="shared" si="2018"/>
        <v/>
      </c>
      <c r="AW234" s="609" t="str">
        <f t="shared" si="2019"/>
        <v/>
      </c>
      <c r="AX234" s="609" t="str">
        <f t="shared" si="2020"/>
        <v/>
      </c>
      <c r="AY234" s="609" t="str">
        <f t="shared" si="2021"/>
        <v/>
      </c>
      <c r="AZ234" s="609" t="str">
        <f t="shared" si="2022"/>
        <v/>
      </c>
      <c r="BA234" s="609" t="str">
        <f t="shared" si="2023"/>
        <v/>
      </c>
      <c r="BB234" s="609" t="str">
        <f t="shared" si="2024"/>
        <v/>
      </c>
      <c r="BC234" s="609" t="str">
        <f t="shared" si="2025"/>
        <v/>
      </c>
      <c r="BD234" s="609" t="str">
        <f t="shared" si="2026"/>
        <v/>
      </c>
      <c r="BE234" s="609" t="str">
        <f t="shared" si="2027"/>
        <v/>
      </c>
      <c r="BF234" s="609" t="str">
        <f t="shared" si="2028"/>
        <v/>
      </c>
      <c r="BG234" s="609" t="str">
        <f t="shared" si="2029"/>
        <v/>
      </c>
      <c r="BH234" s="609" t="str">
        <f t="shared" si="2030"/>
        <v/>
      </c>
      <c r="BI234" s="609" t="str">
        <f t="shared" si="2031"/>
        <v/>
      </c>
      <c r="BJ234" s="609" t="str">
        <f t="shared" si="2032"/>
        <v/>
      </c>
      <c r="BK234" s="609" t="str">
        <f t="shared" si="2033"/>
        <v/>
      </c>
      <c r="BL234" s="609" t="str">
        <f t="shared" si="2034"/>
        <v/>
      </c>
      <c r="BM234" s="609" t="str">
        <f t="shared" si="2035"/>
        <v/>
      </c>
      <c r="BN234" s="609" t="str">
        <f t="shared" si="2036"/>
        <v/>
      </c>
      <c r="BO234" s="609" t="str">
        <f t="shared" si="2037"/>
        <v/>
      </c>
      <c r="BP234" s="609" t="str">
        <f t="shared" si="2038"/>
        <v/>
      </c>
      <c r="BQ234" s="609" t="str">
        <f t="shared" si="2039"/>
        <v/>
      </c>
      <c r="BR234" s="609">
        <f t="shared" si="2040"/>
        <v>0</v>
      </c>
      <c r="BS234" s="609" t="str">
        <f t="shared" si="2041"/>
        <v/>
      </c>
      <c r="BT234" s="609" t="str">
        <f t="shared" si="2042"/>
        <v/>
      </c>
      <c r="BU234" s="609" t="str">
        <f t="shared" si="2043"/>
        <v/>
      </c>
      <c r="BV234" s="21" t="str">
        <f>BV231&amp;"=2"</f>
        <v>GQ1-3=2</v>
      </c>
      <c r="BW234" s="18" t="str">
        <f>IF(R231=R234,"●","×")</f>
        <v>×</v>
      </c>
      <c r="BX234" s="7" t="s">
        <v>15</v>
      </c>
      <c r="BY234" s="233" t="str">
        <f t="shared" si="1988"/>
        <v>GQ0=1</v>
      </c>
      <c r="BZ234" s="19" t="str">
        <f>IF(INDEX($BV$5:$BW$354,MATCH(BY234,$BV$5:$BV$354,0),2)="●","●","×")</f>
        <v>×</v>
      </c>
      <c r="CA234" s="233" t="s">
        <v>391</v>
      </c>
      <c r="CB234" s="19" t="str">
        <f>IF(INDEX($BV$5:$BW$354,MATCH(CA234,$BV$5:$BV$354,0),2)="●","●","×")</f>
        <v>×</v>
      </c>
      <c r="CC234" s="227" t="s">
        <v>14</v>
      </c>
      <c r="CD234" s="234" t="str">
        <f>IF(INDEX($BV$5:$BW$354,MATCH(CC234,$BV$5:$BV$354,0),2)="●","●","×")</f>
        <v>●</v>
      </c>
      <c r="CE234" s="2" t="s">
        <v>15</v>
      </c>
      <c r="CF234" s="232" t="str">
        <f>IF(AND(BW234="●",BZ234="●",CB234="●",CD234="●"),"●","×")</f>
        <v>×</v>
      </c>
      <c r="CG234" s="21" t="str">
        <f t="shared" si="1989"/>
        <v>×</v>
      </c>
      <c r="CH234" s="2"/>
      <c r="CK234" s="3"/>
      <c r="CL234" s="3"/>
      <c r="CM234" s="3"/>
      <c r="CN234" s="3"/>
      <c r="CO234" s="3"/>
      <c r="CP234" s="3"/>
      <c r="CQ234" s="3"/>
      <c r="CR234" s="3"/>
      <c r="CS234" s="3"/>
      <c r="CT234" s="3"/>
      <c r="CU234" s="3"/>
      <c r="CV234" s="3"/>
      <c r="CW234" s="3"/>
      <c r="CX234" s="3"/>
      <c r="CY234" s="3"/>
      <c r="CZ234" s="3"/>
      <c r="DA234" s="3"/>
      <c r="DB234" s="3" t="s">
        <v>13</v>
      </c>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252"/>
      <c r="EI234" s="270" t="s">
        <v>14</v>
      </c>
      <c r="EJ234" s="255"/>
      <c r="EK234" s="3"/>
      <c r="EL234" s="256"/>
    </row>
    <row r="235" spans="12:142" ht="20.25" hidden="1" thickBot="1">
      <c r="O235" s="343" t="str">
        <f>IF(R231=0,N231&amp;" "&amp;$O$4,"")</f>
        <v>GQ1-3 を回答ください</v>
      </c>
      <c r="P235" s="336" t="str">
        <f>IF(P231=$CH$2,"●","×")</f>
        <v>×</v>
      </c>
      <c r="Q235" s="375"/>
      <c r="R235" s="2"/>
      <c r="BV235" s="2"/>
      <c r="BW235" s="19"/>
      <c r="BY235" s="235"/>
      <c r="BZ235" s="228"/>
      <c r="CA235" s="235"/>
      <c r="CB235" s="228"/>
      <c r="CC235" s="225"/>
      <c r="CD235" s="236"/>
      <c r="CF235" s="12"/>
      <c r="CG235" s="12"/>
      <c r="CH235" s="2"/>
      <c r="EI235" s="272"/>
      <c r="EJ235" s="2"/>
      <c r="EK235" s="2"/>
      <c r="EL235" s="280"/>
    </row>
    <row r="236" spans="12:142" ht="20.25" hidden="1" thickBot="1">
      <c r="L236" t="str">
        <f>IF(S236=1,"▶","")</f>
        <v/>
      </c>
      <c r="N236" s="12" t="str">
        <f>$Q236</f>
        <v>GQ1-4</v>
      </c>
      <c r="O236" s="14" t="s">
        <v>658</v>
      </c>
      <c r="P236" s="2" t="str">
        <f>CH237</f>
        <v>該当なし</v>
      </c>
      <c r="Q236" s="375" t="s">
        <v>359</v>
      </c>
      <c r="R236" s="613">
        <f>IF(N237=Q237,R237,IF(N237=Q238,R238,IF(N237=Q239,R239,IF(N237=Q240,R240,IF(N237=Q241,R241,"-")))))</f>
        <v>0</v>
      </c>
      <c r="S236" s="691">
        <f>IF(R236=0,0,1)</f>
        <v>0</v>
      </c>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21" t="str">
        <f>Q236</f>
        <v>GQ1-4</v>
      </c>
      <c r="BW236" s="20" t="str">
        <f>IF(CG237="●","表示",IF(AND($Q$3="非表示",CG237="×"),"非表示",IF($Q$3="表示","表示")))</f>
        <v>非表示</v>
      </c>
      <c r="BY236" s="237"/>
      <c r="BZ236" s="228"/>
      <c r="CA236" s="237"/>
      <c r="CB236" s="228"/>
      <c r="CC236" s="225"/>
      <c r="CD236" s="238"/>
      <c r="CF236" s="12"/>
      <c r="CG236" s="12"/>
      <c r="CH236" s="2"/>
      <c r="CK236" s="281"/>
      <c r="CL236" s="281"/>
      <c r="CM236" s="281"/>
      <c r="CN236" s="281"/>
      <c r="CO236" s="281"/>
      <c r="CP236" s="281"/>
      <c r="CQ236" s="281"/>
      <c r="CR236" s="281"/>
      <c r="CS236" s="281"/>
      <c r="CT236" s="281"/>
      <c r="CU236" s="281"/>
      <c r="CV236" s="281"/>
      <c r="CW236" s="281"/>
      <c r="CX236" s="281"/>
      <c r="CY236" s="281"/>
      <c r="CZ236" s="281"/>
      <c r="DA236" s="281"/>
      <c r="DB236" s="281"/>
      <c r="DC236" s="281"/>
      <c r="DD236" s="281"/>
      <c r="DE236" s="281"/>
      <c r="DF236" s="281"/>
      <c r="DG236" s="281"/>
      <c r="DH236" s="281"/>
      <c r="DI236" s="281"/>
      <c r="DJ236" s="281"/>
      <c r="DK236" s="281"/>
      <c r="DL236" s="281"/>
      <c r="DM236" s="281"/>
      <c r="DN236" s="281"/>
      <c r="DO236" s="281"/>
      <c r="DP236" s="281"/>
      <c r="DQ236" s="281"/>
      <c r="DR236" s="281"/>
      <c r="DS236" s="281"/>
      <c r="DT236" s="281"/>
      <c r="DU236" s="281"/>
      <c r="DV236" s="281"/>
      <c r="DW236" s="281"/>
      <c r="DX236" s="281"/>
      <c r="DY236" s="281"/>
      <c r="DZ236" s="281"/>
      <c r="EA236" s="281"/>
      <c r="EB236" s="281"/>
      <c r="EC236" s="281"/>
      <c r="ED236" s="281"/>
      <c r="EE236" s="281"/>
      <c r="EF236" s="281"/>
      <c r="EG236" s="281"/>
      <c r="EH236" s="281"/>
      <c r="EI236" s="283"/>
      <c r="EJ236" s="281"/>
      <c r="EK236" s="281"/>
      <c r="EL236" s="285"/>
    </row>
    <row r="237" spans="12:142" ht="19.5" hidden="1">
      <c r="N237" s="8" t="str">
        <f>'【① 基本事項】'!J188</f>
        <v>▷　該当選択</v>
      </c>
      <c r="O237" s="1"/>
      <c r="Q237" s="375" t="s">
        <v>520</v>
      </c>
      <c r="R237" s="17">
        <v>0</v>
      </c>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21" t="str">
        <f>BV236&amp;"=0"</f>
        <v>GQ1-4=0</v>
      </c>
      <c r="BW237" s="18" t="str">
        <f>IF(R236=R237,"●","×")</f>
        <v>●</v>
      </c>
      <c r="BY237" s="233" t="str">
        <f t="shared" ref="BY237:BY241" si="2044">$BV$210</f>
        <v>GQ0=1</v>
      </c>
      <c r="BZ237" s="19" t="str">
        <f>IF(INDEX($BV$5:$BW$354,MATCH(BY237,$BV$5:$BV$354,0),2)="●","●","×")</f>
        <v>×</v>
      </c>
      <c r="CA237" s="233" t="s">
        <v>392</v>
      </c>
      <c r="CB237" s="19" t="str">
        <f>IF(INDEX($BV$5:$BW$354,MATCH(CA237,$BV$5:$BV$354,0),2)="●","●","×")</f>
        <v>×</v>
      </c>
      <c r="CC237" s="227" t="s">
        <v>14</v>
      </c>
      <c r="CD237" s="234" t="str">
        <f>IF(INDEX($BV$5:$BW$354,MATCH(CC237,$BV$5:$BV$354,0),2)="●","●","×")</f>
        <v>●</v>
      </c>
      <c r="CE237" s="2" t="s">
        <v>15</v>
      </c>
      <c r="CF237" s="231" t="str">
        <f>IF(AND(BW237="●",BZ237="●",CB237="●",CD237="●"),"●","×")</f>
        <v>×</v>
      </c>
      <c r="CG237" s="21" t="str">
        <f t="shared" ref="CG237:CG241" si="2045">IF(AND(BZ237="●",CB237="●",CD237="●"),"●","×")</f>
        <v>×</v>
      </c>
      <c r="CH237" s="2" t="str">
        <f>IF(CF237="●",$CH$2,IF(COUNTIF(CF238:CF241,"●")&gt;0,$CH$3,$CH$4))</f>
        <v>該当なし</v>
      </c>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251"/>
      <c r="EI237" s="271"/>
      <c r="EJ237" s="253"/>
      <c r="EK237" s="4"/>
      <c r="EL237" s="254"/>
    </row>
    <row r="238" spans="12:142" ht="19.5" hidden="1">
      <c r="N238" s="16" t="str">
        <f>$Q238</f>
        <v>▶　A</v>
      </c>
      <c r="O238" s="14" t="s">
        <v>435</v>
      </c>
      <c r="Q238" s="375" t="s">
        <v>0</v>
      </c>
      <c r="R238" s="17">
        <v>1</v>
      </c>
      <c r="T238" s="609" t="str">
        <f t="shared" ref="T238:T241" si="2046">IF(CK238="","",IF(CK238=$CF238,1,0))</f>
        <v/>
      </c>
      <c r="U238" s="609" t="str">
        <f t="shared" ref="U238:U241" si="2047">IF(CL238="","",IF(CL238=$CF238,1,0))</f>
        <v/>
      </c>
      <c r="V238" s="609">
        <f t="shared" ref="V238:V241" si="2048">IF(CM238="","",IF(CM238=$CF238,1,0))</f>
        <v>0</v>
      </c>
      <c r="W238" s="609">
        <f t="shared" ref="W238:W241" si="2049">IF(CN238="","",IF(CN238=$CF238,1,0))</f>
        <v>0</v>
      </c>
      <c r="X238" s="609" t="str">
        <f t="shared" ref="X238:X241" si="2050">IF(CO238="","",IF(CO238=$CF238,1,0))</f>
        <v/>
      </c>
      <c r="Y238" s="609">
        <f t="shared" ref="Y238:Y241" si="2051">IF(CP238="","",IF(CP238=$CF238,1,0))</f>
        <v>0</v>
      </c>
      <c r="Z238" s="609" t="str">
        <f t="shared" ref="Z238:Z241" si="2052">IF(CQ238="","",IF(CQ238=$CF238,1,0))</f>
        <v/>
      </c>
      <c r="AA238" s="609" t="str">
        <f t="shared" ref="AA238:AA241" si="2053">IF(CR238="","",IF(CR238=$CF238,1,0))</f>
        <v/>
      </c>
      <c r="AB238" s="609" t="str">
        <f t="shared" ref="AB238:AB241" si="2054">IF(CS238="","",IF(CS238=$CF238,1,0))</f>
        <v/>
      </c>
      <c r="AC238" s="609" t="str">
        <f t="shared" ref="AC238:AC241" si="2055">IF(CT238="","",IF(CT238=$CF238,1,0))</f>
        <v/>
      </c>
      <c r="AD238" s="609" t="str">
        <f t="shared" ref="AD238:AD241" si="2056">IF(CU238="","",IF(CU238=$CF238,1,0))</f>
        <v/>
      </c>
      <c r="AE238" s="609" t="str">
        <f t="shared" ref="AE238:AE241" si="2057">IF(CV238="","",IF(CV238=$CF238,1,0))</f>
        <v/>
      </c>
      <c r="AF238" s="609" t="str">
        <f t="shared" ref="AF238:AF241" si="2058">IF(CW238="","",IF(CW238=$CF238,1,0))</f>
        <v/>
      </c>
      <c r="AG238" s="609" t="str">
        <f t="shared" ref="AG238:AG241" si="2059">IF(CX238="","",IF(CX238=$CF238,1,0))</f>
        <v/>
      </c>
      <c r="AH238" s="609" t="str">
        <f t="shared" ref="AH238:AH241" si="2060">IF(CY238="","",IF(CY238=$CF238,1,0))</f>
        <v/>
      </c>
      <c r="AI238" s="609" t="str">
        <f t="shared" ref="AI238:AI241" si="2061">IF(CZ238="","",IF(CZ238=$CF238,1,0))</f>
        <v/>
      </c>
      <c r="AJ238" s="609" t="str">
        <f t="shared" ref="AJ238:AJ241" si="2062">IF(DA238="","",IF(DA238=$CF238,1,0))</f>
        <v/>
      </c>
      <c r="AK238" s="609" t="str">
        <f t="shared" ref="AK238:AK241" si="2063">IF(DB238="","",IF(DB238=$CF238,1,0))</f>
        <v/>
      </c>
      <c r="AL238" s="609" t="str">
        <f t="shared" ref="AL238:AL241" si="2064">IF(DC238="","",IF(DC238=$CF238,1,0))</f>
        <v/>
      </c>
      <c r="AM238" s="609" t="str">
        <f t="shared" ref="AM238:AM241" si="2065">IF(DD238="","",IF(DD238=$CF238,1,0))</f>
        <v/>
      </c>
      <c r="AN238" s="609" t="str">
        <f t="shared" ref="AN238:AN241" si="2066">IF(DE238="","",IF(DE238=$CF238,1,0))</f>
        <v/>
      </c>
      <c r="AO238" s="609" t="str">
        <f t="shared" ref="AO238:AO241" si="2067">IF(DF238="","",IF(DF238=$CF238,1,0))</f>
        <v/>
      </c>
      <c r="AP238" s="609" t="str">
        <f t="shared" ref="AP238:AP241" si="2068">IF(DG238="","",IF(DG238=$CF238,1,0))</f>
        <v/>
      </c>
      <c r="AQ238" s="609" t="str">
        <f t="shared" ref="AQ238:AQ241" si="2069">IF(DH238="","",IF(DH238=$CF238,1,0))</f>
        <v/>
      </c>
      <c r="AR238" s="609" t="str">
        <f t="shared" ref="AR238:AR241" si="2070">IF(DI238="","",IF(DI238=$CF238,1,0))</f>
        <v/>
      </c>
      <c r="AS238" s="609" t="str">
        <f t="shared" ref="AS238:AS241" si="2071">IF(DJ238="","",IF(DJ238=$CF238,1,0))</f>
        <v/>
      </c>
      <c r="AT238" s="609" t="str">
        <f t="shared" ref="AT238:AT241" si="2072">IF(DK238="","",IF(DK238=$CF238,1,0))</f>
        <v/>
      </c>
      <c r="AU238" s="609" t="str">
        <f t="shared" ref="AU238:AU241" si="2073">IF(DL238="","",IF(DL238=$CF238,1,0))</f>
        <v/>
      </c>
      <c r="AV238" s="609" t="str">
        <f t="shared" ref="AV238:AV241" si="2074">IF(DM238="","",IF(DM238=$CF238,1,0))</f>
        <v/>
      </c>
      <c r="AW238" s="609" t="str">
        <f t="shared" ref="AW238:AW241" si="2075">IF(DN238="","",IF(DN238=$CF238,1,0))</f>
        <v/>
      </c>
      <c r="AX238" s="609" t="str">
        <f t="shared" ref="AX238:AX241" si="2076">IF(DO238="","",IF(DO238=$CF238,1,0))</f>
        <v/>
      </c>
      <c r="AY238" s="609" t="str">
        <f t="shared" ref="AY238:AY241" si="2077">IF(DP238="","",IF(DP238=$CF238,1,0))</f>
        <v/>
      </c>
      <c r="AZ238" s="609">
        <f t="shared" ref="AZ238:AZ241" si="2078">IF(DQ238="","",IF(DQ238=$CF238,1,0))</f>
        <v>0</v>
      </c>
      <c r="BA238" s="609" t="str">
        <f t="shared" ref="BA238:BA241" si="2079">IF(DR238="","",IF(DR238=$CF238,1,0))</f>
        <v/>
      </c>
      <c r="BB238" s="609" t="str">
        <f t="shared" ref="BB238:BB241" si="2080">IF(DS238="","",IF(DS238=$CF238,1,0))</f>
        <v/>
      </c>
      <c r="BC238" s="609" t="str">
        <f t="shared" ref="BC238:BC241" si="2081">IF(DT238="","",IF(DT238=$CF238,1,0))</f>
        <v/>
      </c>
      <c r="BD238" s="609" t="str">
        <f t="shared" ref="BD238:BD241" si="2082">IF(DU238="","",IF(DU238=$CF238,1,0))</f>
        <v/>
      </c>
      <c r="BE238" s="609" t="str">
        <f t="shared" ref="BE238:BE241" si="2083">IF(DV238="","",IF(DV238=$CF238,1,0))</f>
        <v/>
      </c>
      <c r="BF238" s="609" t="str">
        <f t="shared" ref="BF238:BF241" si="2084">IF(DW238="","",IF(DW238=$CF238,1,0))</f>
        <v/>
      </c>
      <c r="BG238" s="609" t="str">
        <f t="shared" ref="BG238:BG241" si="2085">IF(DX238="","",IF(DX238=$CF238,1,0))</f>
        <v/>
      </c>
      <c r="BH238" s="609" t="str">
        <f t="shared" ref="BH238:BH241" si="2086">IF(DY238="","",IF(DY238=$CF238,1,0))</f>
        <v/>
      </c>
      <c r="BI238" s="609" t="str">
        <f t="shared" ref="BI238:BI241" si="2087">IF(DZ238="","",IF(DZ238=$CF238,1,0))</f>
        <v/>
      </c>
      <c r="BJ238" s="609" t="str">
        <f t="shared" ref="BJ238:BJ241" si="2088">IF(EA238="","",IF(EA238=$CF238,1,0))</f>
        <v/>
      </c>
      <c r="BK238" s="609" t="str">
        <f t="shared" ref="BK238:BK241" si="2089">IF(EB238="","",IF(EB238=$CF238,1,0))</f>
        <v/>
      </c>
      <c r="BL238" s="609" t="str">
        <f t="shared" ref="BL238:BL241" si="2090">IF(EC238="","",IF(EC238=$CF238,1,0))</f>
        <v/>
      </c>
      <c r="BM238" s="609" t="str">
        <f t="shared" ref="BM238:BM241" si="2091">IF(ED238="","",IF(ED238=$CF238,1,0))</f>
        <v/>
      </c>
      <c r="BN238" s="609" t="str">
        <f t="shared" ref="BN238:BN241" si="2092">IF(EE238="","",IF(EE238=$CF238,1,0))</f>
        <v/>
      </c>
      <c r="BO238" s="609" t="str">
        <f t="shared" ref="BO238:BO241" si="2093">IF(EF238="","",IF(EF238=$CF238,1,0))</f>
        <v/>
      </c>
      <c r="BP238" s="609" t="str">
        <f t="shared" ref="BP238:BP241" si="2094">IF(EG238="","",IF(EG238=$CF238,1,0))</f>
        <v/>
      </c>
      <c r="BQ238" s="609" t="str">
        <f t="shared" ref="BQ238:BQ241" si="2095">IF(EH238="","",IF(EH238=$CF238,1,0))</f>
        <v/>
      </c>
      <c r="BR238" s="609">
        <f t="shared" ref="BR238:BR241" si="2096">IF(EI238="","",IF(EI238=$CF238,1,0))</f>
        <v>0</v>
      </c>
      <c r="BS238" s="609" t="str">
        <f t="shared" ref="BS238:BS241" si="2097">IF(EJ238="","",IF(EJ238=$CF238,1,0))</f>
        <v/>
      </c>
      <c r="BT238" s="609" t="str">
        <f t="shared" ref="BT238:BT241" si="2098">IF(EK238="","",IF(EK238=$CF238,1,0))</f>
        <v/>
      </c>
      <c r="BU238" s="609" t="str">
        <f t="shared" ref="BU238:BU241" si="2099">IF(EL238="","",IF(EL238=$CF238,1,0))</f>
        <v/>
      </c>
      <c r="BV238" s="21" t="str">
        <f>BV236&amp;"=1"</f>
        <v>GQ1-4=1</v>
      </c>
      <c r="BW238" s="18" t="str">
        <f>IF(R236=R238,"●","×")</f>
        <v>×</v>
      </c>
      <c r="BX238" s="7" t="s">
        <v>15</v>
      </c>
      <c r="BY238" s="233" t="str">
        <f t="shared" si="2044"/>
        <v>GQ0=1</v>
      </c>
      <c r="BZ238" s="19" t="str">
        <f>IF(INDEX($BV$5:$BW$354,MATCH(BY238,$BV$5:$BV$354,0),2)="●","●","×")</f>
        <v>×</v>
      </c>
      <c r="CA238" s="233" t="s">
        <v>392</v>
      </c>
      <c r="CB238" s="19" t="str">
        <f>IF(INDEX($BV$5:$BW$354,MATCH(CA238,$BV$5:$BV$354,0),2)="●","●","×")</f>
        <v>×</v>
      </c>
      <c r="CC238" s="227" t="s">
        <v>14</v>
      </c>
      <c r="CD238" s="234" t="str">
        <f>IF(INDEX($BV$5:$BW$354,MATCH(CC238,$BV$5:$BV$354,0),2)="●","●","×")</f>
        <v>●</v>
      </c>
      <c r="CE238" s="2" t="s">
        <v>15</v>
      </c>
      <c r="CF238" s="232" t="str">
        <f>IF(AND(BW238="●",BZ238="●",CB238="●",CD238="●"),"●","×")</f>
        <v>×</v>
      </c>
      <c r="CG238" s="21" t="str">
        <f t="shared" si="2045"/>
        <v>×</v>
      </c>
      <c r="CH238" s="2"/>
      <c r="CK238" s="3"/>
      <c r="CL238" s="3"/>
      <c r="CM238" s="3" t="s">
        <v>13</v>
      </c>
      <c r="CN238" s="3" t="s">
        <v>13</v>
      </c>
      <c r="CO238" s="3"/>
      <c r="CP238" s="3" t="s">
        <v>13</v>
      </c>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t="s">
        <v>13</v>
      </c>
      <c r="DR238" s="3"/>
      <c r="DS238" s="3"/>
      <c r="DT238" s="3"/>
      <c r="DU238" s="3"/>
      <c r="DV238" s="3"/>
      <c r="DW238" s="3"/>
      <c r="DX238" s="3"/>
      <c r="DY238" s="3"/>
      <c r="DZ238" s="3"/>
      <c r="EA238" s="3"/>
      <c r="EB238" s="3"/>
      <c r="EC238" s="3"/>
      <c r="ED238" s="3"/>
      <c r="EE238" s="3"/>
      <c r="EF238" s="3"/>
      <c r="EG238" s="3"/>
      <c r="EH238" s="252"/>
      <c r="EI238" s="270" t="s">
        <v>14</v>
      </c>
      <c r="EJ238" s="255"/>
      <c r="EK238" s="3"/>
      <c r="EL238" s="256"/>
    </row>
    <row r="239" spans="12:142" ht="37.5" hidden="1">
      <c r="N239" s="16" t="str">
        <f>$Q239</f>
        <v>▶　B</v>
      </c>
      <c r="O239" s="14" t="s">
        <v>652</v>
      </c>
      <c r="Q239" s="375" t="s">
        <v>1</v>
      </c>
      <c r="R239" s="17">
        <v>2</v>
      </c>
      <c r="T239" s="609" t="str">
        <f t="shared" si="2046"/>
        <v/>
      </c>
      <c r="U239" s="609" t="str">
        <f t="shared" si="2047"/>
        <v/>
      </c>
      <c r="V239" s="609">
        <f t="shared" si="2048"/>
        <v>0</v>
      </c>
      <c r="W239" s="609" t="str">
        <f t="shared" si="2049"/>
        <v/>
      </c>
      <c r="X239" s="609" t="str">
        <f t="shared" si="2050"/>
        <v/>
      </c>
      <c r="Y239" s="609">
        <f t="shared" si="2051"/>
        <v>0</v>
      </c>
      <c r="Z239" s="609" t="str">
        <f t="shared" si="2052"/>
        <v/>
      </c>
      <c r="AA239" s="609" t="str">
        <f t="shared" si="2053"/>
        <v/>
      </c>
      <c r="AB239" s="609" t="str">
        <f t="shared" si="2054"/>
        <v/>
      </c>
      <c r="AC239" s="609" t="str">
        <f t="shared" si="2055"/>
        <v/>
      </c>
      <c r="AD239" s="609" t="str">
        <f t="shared" si="2056"/>
        <v/>
      </c>
      <c r="AE239" s="609" t="str">
        <f t="shared" si="2057"/>
        <v/>
      </c>
      <c r="AF239" s="609" t="str">
        <f t="shared" si="2058"/>
        <v/>
      </c>
      <c r="AG239" s="609" t="str">
        <f t="shared" si="2059"/>
        <v/>
      </c>
      <c r="AH239" s="609" t="str">
        <f t="shared" si="2060"/>
        <v/>
      </c>
      <c r="AI239" s="609" t="str">
        <f t="shared" si="2061"/>
        <v/>
      </c>
      <c r="AJ239" s="609" t="str">
        <f t="shared" si="2062"/>
        <v/>
      </c>
      <c r="AK239" s="609" t="str">
        <f t="shared" si="2063"/>
        <v/>
      </c>
      <c r="AL239" s="609" t="str">
        <f t="shared" si="2064"/>
        <v/>
      </c>
      <c r="AM239" s="609" t="str">
        <f t="shared" si="2065"/>
        <v/>
      </c>
      <c r="AN239" s="609" t="str">
        <f t="shared" si="2066"/>
        <v/>
      </c>
      <c r="AO239" s="609" t="str">
        <f t="shared" si="2067"/>
        <v/>
      </c>
      <c r="AP239" s="609" t="str">
        <f t="shared" si="2068"/>
        <v/>
      </c>
      <c r="AQ239" s="609" t="str">
        <f t="shared" si="2069"/>
        <v/>
      </c>
      <c r="AR239" s="609" t="str">
        <f t="shared" si="2070"/>
        <v/>
      </c>
      <c r="AS239" s="609" t="str">
        <f t="shared" si="2071"/>
        <v/>
      </c>
      <c r="AT239" s="609" t="str">
        <f t="shared" si="2072"/>
        <v/>
      </c>
      <c r="AU239" s="609" t="str">
        <f t="shared" si="2073"/>
        <v/>
      </c>
      <c r="AV239" s="609" t="str">
        <f t="shared" si="2074"/>
        <v/>
      </c>
      <c r="AW239" s="609" t="str">
        <f t="shared" si="2075"/>
        <v/>
      </c>
      <c r="AX239" s="609" t="str">
        <f t="shared" si="2076"/>
        <v/>
      </c>
      <c r="AY239" s="609" t="str">
        <f t="shared" si="2077"/>
        <v/>
      </c>
      <c r="AZ239" s="609" t="str">
        <f t="shared" si="2078"/>
        <v/>
      </c>
      <c r="BA239" s="609" t="str">
        <f t="shared" si="2079"/>
        <v/>
      </c>
      <c r="BB239" s="609" t="str">
        <f t="shared" si="2080"/>
        <v/>
      </c>
      <c r="BC239" s="609" t="str">
        <f t="shared" si="2081"/>
        <v/>
      </c>
      <c r="BD239" s="609" t="str">
        <f t="shared" si="2082"/>
        <v/>
      </c>
      <c r="BE239" s="609" t="str">
        <f t="shared" si="2083"/>
        <v/>
      </c>
      <c r="BF239" s="609" t="str">
        <f t="shared" si="2084"/>
        <v/>
      </c>
      <c r="BG239" s="609" t="str">
        <f t="shared" si="2085"/>
        <v/>
      </c>
      <c r="BH239" s="609" t="str">
        <f t="shared" si="2086"/>
        <v/>
      </c>
      <c r="BI239" s="609" t="str">
        <f t="shared" si="2087"/>
        <v/>
      </c>
      <c r="BJ239" s="609" t="str">
        <f t="shared" si="2088"/>
        <v/>
      </c>
      <c r="BK239" s="609" t="str">
        <f t="shared" si="2089"/>
        <v/>
      </c>
      <c r="BL239" s="609" t="str">
        <f t="shared" si="2090"/>
        <v/>
      </c>
      <c r="BM239" s="609" t="str">
        <f t="shared" si="2091"/>
        <v/>
      </c>
      <c r="BN239" s="609" t="str">
        <f t="shared" si="2092"/>
        <v/>
      </c>
      <c r="BO239" s="609" t="str">
        <f t="shared" si="2093"/>
        <v/>
      </c>
      <c r="BP239" s="609" t="str">
        <f t="shared" si="2094"/>
        <v/>
      </c>
      <c r="BQ239" s="609" t="str">
        <f t="shared" si="2095"/>
        <v/>
      </c>
      <c r="BR239" s="609">
        <f t="shared" si="2096"/>
        <v>0</v>
      </c>
      <c r="BS239" s="609" t="str">
        <f t="shared" si="2097"/>
        <v/>
      </c>
      <c r="BT239" s="609" t="str">
        <f t="shared" si="2098"/>
        <v/>
      </c>
      <c r="BU239" s="609" t="str">
        <f t="shared" si="2099"/>
        <v/>
      </c>
      <c r="BV239" s="21" t="str">
        <f>BV236&amp;"=2"</f>
        <v>GQ1-4=2</v>
      </c>
      <c r="BW239" s="18" t="str">
        <f>IF(R236=R239,"●","×")</f>
        <v>×</v>
      </c>
      <c r="BX239" s="7" t="s">
        <v>15</v>
      </c>
      <c r="BY239" s="233" t="str">
        <f t="shared" si="2044"/>
        <v>GQ0=1</v>
      </c>
      <c r="BZ239" s="19" t="str">
        <f>IF(INDEX($BV$5:$BW$354,MATCH(BY239,$BV$5:$BV$354,0),2)="●","●","×")</f>
        <v>×</v>
      </c>
      <c r="CA239" s="233" t="s">
        <v>392</v>
      </c>
      <c r="CB239" s="19" t="str">
        <f>IF(INDEX($BV$5:$BW$354,MATCH(CA239,$BV$5:$BV$354,0),2)="●","●","×")</f>
        <v>×</v>
      </c>
      <c r="CC239" s="227" t="s">
        <v>14</v>
      </c>
      <c r="CD239" s="234" t="str">
        <f>IF(INDEX($BV$5:$BW$354,MATCH(CC239,$BV$5:$BV$354,0),2)="●","●","×")</f>
        <v>●</v>
      </c>
      <c r="CE239" s="2" t="s">
        <v>15</v>
      </c>
      <c r="CF239" s="232" t="str">
        <f>IF(AND(BW239="●",BZ239="●",CB239="●",CD239="●"),"●","×")</f>
        <v>×</v>
      </c>
      <c r="CG239" s="21" t="str">
        <f t="shared" si="2045"/>
        <v>×</v>
      </c>
      <c r="CH239" s="2"/>
      <c r="CK239" s="3"/>
      <c r="CL239" s="3"/>
      <c r="CM239" s="3" t="s">
        <v>13</v>
      </c>
      <c r="CN239" s="3"/>
      <c r="CO239" s="3"/>
      <c r="CP239" s="3" t="s">
        <v>13</v>
      </c>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252"/>
      <c r="EI239" s="270" t="s">
        <v>14</v>
      </c>
      <c r="EJ239" s="255"/>
      <c r="EK239" s="3"/>
      <c r="EL239" s="256"/>
    </row>
    <row r="240" spans="12:142" ht="37.5" hidden="1">
      <c r="N240" s="16" t="str">
        <f>$Q240</f>
        <v>▶　C</v>
      </c>
      <c r="O240" s="14" t="s">
        <v>654</v>
      </c>
      <c r="Q240" s="375" t="s">
        <v>2</v>
      </c>
      <c r="R240" s="17">
        <v>3</v>
      </c>
      <c r="T240" s="609" t="str">
        <f t="shared" si="2046"/>
        <v/>
      </c>
      <c r="U240" s="609" t="str">
        <f t="shared" si="2047"/>
        <v/>
      </c>
      <c r="V240" s="609">
        <f t="shared" si="2048"/>
        <v>0</v>
      </c>
      <c r="W240" s="609">
        <f t="shared" si="2049"/>
        <v>0</v>
      </c>
      <c r="X240" s="609" t="str">
        <f t="shared" si="2050"/>
        <v/>
      </c>
      <c r="Y240" s="609">
        <f t="shared" si="2051"/>
        <v>0</v>
      </c>
      <c r="Z240" s="609" t="str">
        <f t="shared" si="2052"/>
        <v/>
      </c>
      <c r="AA240" s="609" t="str">
        <f t="shared" si="2053"/>
        <v/>
      </c>
      <c r="AB240" s="609" t="str">
        <f t="shared" si="2054"/>
        <v/>
      </c>
      <c r="AC240" s="609" t="str">
        <f t="shared" si="2055"/>
        <v/>
      </c>
      <c r="AD240" s="609" t="str">
        <f t="shared" si="2056"/>
        <v/>
      </c>
      <c r="AE240" s="609" t="str">
        <f t="shared" si="2057"/>
        <v/>
      </c>
      <c r="AF240" s="609" t="str">
        <f t="shared" si="2058"/>
        <v/>
      </c>
      <c r="AG240" s="609" t="str">
        <f t="shared" si="2059"/>
        <v/>
      </c>
      <c r="AH240" s="609" t="str">
        <f t="shared" si="2060"/>
        <v/>
      </c>
      <c r="AI240" s="609" t="str">
        <f t="shared" si="2061"/>
        <v/>
      </c>
      <c r="AJ240" s="609" t="str">
        <f t="shared" si="2062"/>
        <v/>
      </c>
      <c r="AK240" s="609" t="str">
        <f t="shared" si="2063"/>
        <v/>
      </c>
      <c r="AL240" s="609" t="str">
        <f t="shared" si="2064"/>
        <v/>
      </c>
      <c r="AM240" s="609" t="str">
        <f t="shared" si="2065"/>
        <v/>
      </c>
      <c r="AN240" s="609" t="str">
        <f t="shared" si="2066"/>
        <v/>
      </c>
      <c r="AO240" s="609" t="str">
        <f t="shared" si="2067"/>
        <v/>
      </c>
      <c r="AP240" s="609" t="str">
        <f t="shared" si="2068"/>
        <v/>
      </c>
      <c r="AQ240" s="609" t="str">
        <f t="shared" si="2069"/>
        <v/>
      </c>
      <c r="AR240" s="609" t="str">
        <f t="shared" si="2070"/>
        <v/>
      </c>
      <c r="AS240" s="609" t="str">
        <f t="shared" si="2071"/>
        <v/>
      </c>
      <c r="AT240" s="609" t="str">
        <f t="shared" si="2072"/>
        <v/>
      </c>
      <c r="AU240" s="609" t="str">
        <f t="shared" si="2073"/>
        <v/>
      </c>
      <c r="AV240" s="609" t="str">
        <f t="shared" si="2074"/>
        <v/>
      </c>
      <c r="AW240" s="609" t="str">
        <f t="shared" si="2075"/>
        <v/>
      </c>
      <c r="AX240" s="609" t="str">
        <f t="shared" si="2076"/>
        <v/>
      </c>
      <c r="AY240" s="609" t="str">
        <f t="shared" si="2077"/>
        <v/>
      </c>
      <c r="AZ240" s="609" t="str">
        <f t="shared" si="2078"/>
        <v/>
      </c>
      <c r="BA240" s="609" t="str">
        <f t="shared" si="2079"/>
        <v/>
      </c>
      <c r="BB240" s="609" t="str">
        <f t="shared" si="2080"/>
        <v/>
      </c>
      <c r="BC240" s="609" t="str">
        <f t="shared" si="2081"/>
        <v/>
      </c>
      <c r="BD240" s="609" t="str">
        <f t="shared" si="2082"/>
        <v/>
      </c>
      <c r="BE240" s="609" t="str">
        <f t="shared" si="2083"/>
        <v/>
      </c>
      <c r="BF240" s="609" t="str">
        <f t="shared" si="2084"/>
        <v/>
      </c>
      <c r="BG240" s="609" t="str">
        <f t="shared" si="2085"/>
        <v/>
      </c>
      <c r="BH240" s="609" t="str">
        <f t="shared" si="2086"/>
        <v/>
      </c>
      <c r="BI240" s="609" t="str">
        <f t="shared" si="2087"/>
        <v/>
      </c>
      <c r="BJ240" s="609" t="str">
        <f t="shared" si="2088"/>
        <v/>
      </c>
      <c r="BK240" s="609" t="str">
        <f t="shared" si="2089"/>
        <v/>
      </c>
      <c r="BL240" s="609" t="str">
        <f t="shared" si="2090"/>
        <v/>
      </c>
      <c r="BM240" s="609" t="str">
        <f t="shared" si="2091"/>
        <v/>
      </c>
      <c r="BN240" s="609" t="str">
        <f t="shared" si="2092"/>
        <v/>
      </c>
      <c r="BO240" s="609" t="str">
        <f t="shared" si="2093"/>
        <v/>
      </c>
      <c r="BP240" s="609" t="str">
        <f t="shared" si="2094"/>
        <v/>
      </c>
      <c r="BQ240" s="609" t="str">
        <f t="shared" si="2095"/>
        <v/>
      </c>
      <c r="BR240" s="609">
        <f t="shared" si="2096"/>
        <v>0</v>
      </c>
      <c r="BS240" s="609" t="str">
        <f t="shared" si="2097"/>
        <v/>
      </c>
      <c r="BT240" s="609" t="str">
        <f t="shared" si="2098"/>
        <v/>
      </c>
      <c r="BU240" s="609" t="str">
        <f t="shared" si="2099"/>
        <v/>
      </c>
      <c r="BV240" s="21" t="str">
        <f>BV236&amp;"=3"</f>
        <v>GQ1-4=3</v>
      </c>
      <c r="BW240" s="18" t="str">
        <f>IF(R236=R240,"●","×")</f>
        <v>×</v>
      </c>
      <c r="BX240" s="7" t="s">
        <v>15</v>
      </c>
      <c r="BY240" s="233" t="str">
        <f t="shared" si="2044"/>
        <v>GQ0=1</v>
      </c>
      <c r="BZ240" s="19" t="str">
        <f>IF(INDEX($BV$5:$BW$354,MATCH(BY240,$BV$5:$BV$354,0),2)="●","●","×")</f>
        <v>×</v>
      </c>
      <c r="CA240" s="233" t="s">
        <v>392</v>
      </c>
      <c r="CB240" s="19" t="str">
        <f>IF(INDEX($BV$5:$BW$354,MATCH(CA240,$BV$5:$BV$354,0),2)="●","●","×")</f>
        <v>×</v>
      </c>
      <c r="CC240" s="227" t="s">
        <v>14</v>
      </c>
      <c r="CD240" s="234" t="str">
        <f>IF(INDEX($BV$5:$BW$354,MATCH(CC240,$BV$5:$BV$354,0),2)="●","●","×")</f>
        <v>●</v>
      </c>
      <c r="CE240" s="2" t="s">
        <v>15</v>
      </c>
      <c r="CF240" s="232" t="str">
        <f>IF(AND(BW240="●",BZ240="●",CB240="●",CD240="●"),"●","×")</f>
        <v>×</v>
      </c>
      <c r="CG240" s="21" t="str">
        <f t="shared" si="2045"/>
        <v>×</v>
      </c>
      <c r="CH240" s="2"/>
      <c r="CK240" s="3"/>
      <c r="CL240" s="3"/>
      <c r="CM240" s="3" t="s">
        <v>13</v>
      </c>
      <c r="CN240" s="3" t="s">
        <v>13</v>
      </c>
      <c r="CO240" s="3"/>
      <c r="CP240" s="3" t="s">
        <v>13</v>
      </c>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252"/>
      <c r="EI240" s="270" t="s">
        <v>14</v>
      </c>
      <c r="EJ240" s="255"/>
      <c r="EK240" s="3"/>
      <c r="EL240" s="256"/>
    </row>
    <row r="241" spans="12:142" ht="19.5" hidden="1">
      <c r="N241" s="16" t="str">
        <f>$Q241</f>
        <v>▶　D</v>
      </c>
      <c r="O241" s="14" t="s">
        <v>18</v>
      </c>
      <c r="Q241" s="375" t="s">
        <v>23</v>
      </c>
      <c r="R241" s="17">
        <v>4</v>
      </c>
      <c r="T241" s="609" t="str">
        <f t="shared" si="2046"/>
        <v/>
      </c>
      <c r="U241" s="609" t="str">
        <f t="shared" si="2047"/>
        <v/>
      </c>
      <c r="V241" s="609" t="str">
        <f t="shared" si="2048"/>
        <v/>
      </c>
      <c r="W241" s="609">
        <f t="shared" si="2049"/>
        <v>0</v>
      </c>
      <c r="X241" s="609">
        <f t="shared" si="2050"/>
        <v>0</v>
      </c>
      <c r="Y241" s="609" t="str">
        <f t="shared" si="2051"/>
        <v/>
      </c>
      <c r="Z241" s="609">
        <f t="shared" si="2052"/>
        <v>0</v>
      </c>
      <c r="AA241" s="609">
        <f t="shared" si="2053"/>
        <v>0</v>
      </c>
      <c r="AB241" s="609" t="str">
        <f t="shared" si="2054"/>
        <v/>
      </c>
      <c r="AC241" s="609" t="str">
        <f t="shared" si="2055"/>
        <v/>
      </c>
      <c r="AD241" s="609" t="str">
        <f t="shared" si="2056"/>
        <v/>
      </c>
      <c r="AE241" s="609" t="str">
        <f t="shared" si="2057"/>
        <v/>
      </c>
      <c r="AF241" s="609" t="str">
        <f t="shared" si="2058"/>
        <v/>
      </c>
      <c r="AG241" s="609" t="str">
        <f t="shared" si="2059"/>
        <v/>
      </c>
      <c r="AH241" s="609" t="str">
        <f t="shared" si="2060"/>
        <v/>
      </c>
      <c r="AI241" s="609" t="str">
        <f t="shared" si="2061"/>
        <v/>
      </c>
      <c r="AJ241" s="609" t="str">
        <f t="shared" si="2062"/>
        <v/>
      </c>
      <c r="AK241" s="609" t="str">
        <f t="shared" si="2063"/>
        <v/>
      </c>
      <c r="AL241" s="609" t="str">
        <f t="shared" si="2064"/>
        <v/>
      </c>
      <c r="AM241" s="609" t="str">
        <f t="shared" si="2065"/>
        <v/>
      </c>
      <c r="AN241" s="609" t="str">
        <f t="shared" si="2066"/>
        <v/>
      </c>
      <c r="AO241" s="609" t="str">
        <f t="shared" si="2067"/>
        <v/>
      </c>
      <c r="AP241" s="609" t="str">
        <f t="shared" si="2068"/>
        <v/>
      </c>
      <c r="AQ241" s="609" t="str">
        <f t="shared" si="2069"/>
        <v/>
      </c>
      <c r="AR241" s="609" t="str">
        <f t="shared" si="2070"/>
        <v/>
      </c>
      <c r="AS241" s="609" t="str">
        <f t="shared" si="2071"/>
        <v/>
      </c>
      <c r="AT241" s="609" t="str">
        <f t="shared" si="2072"/>
        <v/>
      </c>
      <c r="AU241" s="609" t="str">
        <f t="shared" si="2073"/>
        <v/>
      </c>
      <c r="AV241" s="609" t="str">
        <f t="shared" si="2074"/>
        <v/>
      </c>
      <c r="AW241" s="609" t="str">
        <f t="shared" si="2075"/>
        <v/>
      </c>
      <c r="AX241" s="609" t="str">
        <f t="shared" si="2076"/>
        <v/>
      </c>
      <c r="AY241" s="609" t="str">
        <f t="shared" si="2077"/>
        <v/>
      </c>
      <c r="AZ241" s="609">
        <f t="shared" si="2078"/>
        <v>0</v>
      </c>
      <c r="BA241" s="609" t="str">
        <f t="shared" si="2079"/>
        <v/>
      </c>
      <c r="BB241" s="609" t="str">
        <f t="shared" si="2080"/>
        <v/>
      </c>
      <c r="BC241" s="609" t="str">
        <f t="shared" si="2081"/>
        <v/>
      </c>
      <c r="BD241" s="609" t="str">
        <f t="shared" si="2082"/>
        <v/>
      </c>
      <c r="BE241" s="609" t="str">
        <f t="shared" si="2083"/>
        <v/>
      </c>
      <c r="BF241" s="609" t="str">
        <f t="shared" si="2084"/>
        <v/>
      </c>
      <c r="BG241" s="609" t="str">
        <f t="shared" si="2085"/>
        <v/>
      </c>
      <c r="BH241" s="609" t="str">
        <f t="shared" si="2086"/>
        <v/>
      </c>
      <c r="BI241" s="609" t="str">
        <f t="shared" si="2087"/>
        <v/>
      </c>
      <c r="BJ241" s="609" t="str">
        <f t="shared" si="2088"/>
        <v/>
      </c>
      <c r="BK241" s="609" t="str">
        <f t="shared" si="2089"/>
        <v/>
      </c>
      <c r="BL241" s="609" t="str">
        <f t="shared" si="2090"/>
        <v/>
      </c>
      <c r="BM241" s="609" t="str">
        <f t="shared" si="2091"/>
        <v/>
      </c>
      <c r="BN241" s="609" t="str">
        <f t="shared" si="2092"/>
        <v/>
      </c>
      <c r="BO241" s="609" t="str">
        <f t="shared" si="2093"/>
        <v/>
      </c>
      <c r="BP241" s="609" t="str">
        <f t="shared" si="2094"/>
        <v/>
      </c>
      <c r="BQ241" s="609" t="str">
        <f t="shared" si="2095"/>
        <v/>
      </c>
      <c r="BR241" s="609">
        <f t="shared" si="2096"/>
        <v>0</v>
      </c>
      <c r="BS241" s="609">
        <f t="shared" si="2097"/>
        <v>0</v>
      </c>
      <c r="BT241" s="609" t="str">
        <f t="shared" si="2098"/>
        <v/>
      </c>
      <c r="BU241" s="609">
        <f t="shared" si="2099"/>
        <v>0</v>
      </c>
      <c r="BV241" s="21" t="str">
        <f>BV236&amp;"=4"</f>
        <v>GQ1-4=4</v>
      </c>
      <c r="BW241" s="18" t="str">
        <f>IF(R236=R241,"●","×")</f>
        <v>×</v>
      </c>
      <c r="BX241" s="7" t="s">
        <v>15</v>
      </c>
      <c r="BY241" s="233" t="str">
        <f t="shared" si="2044"/>
        <v>GQ0=1</v>
      </c>
      <c r="BZ241" s="19" t="str">
        <f>IF(INDEX($BV$5:$BW$354,MATCH(BY241,$BV$5:$BV$354,0),2)="●","●","×")</f>
        <v>×</v>
      </c>
      <c r="CA241" s="233" t="s">
        <v>392</v>
      </c>
      <c r="CB241" s="19" t="str">
        <f>IF(INDEX($BV$5:$BW$354,MATCH(CA241,$BV$5:$BV$354,0),2)="●","●","×")</f>
        <v>×</v>
      </c>
      <c r="CC241" s="227" t="s">
        <v>14</v>
      </c>
      <c r="CD241" s="234" t="str">
        <f>IF(INDEX($BV$5:$BW$354,MATCH(CC241,$BV$5:$BV$354,0),2)="●","●","×")</f>
        <v>●</v>
      </c>
      <c r="CE241" s="2" t="s">
        <v>15</v>
      </c>
      <c r="CF241" s="232" t="str">
        <f>IF(AND(BW241="●",BZ241="●",CB241="●",CD241="●"),"●","×")</f>
        <v>×</v>
      </c>
      <c r="CG241" s="21" t="str">
        <f t="shared" si="2045"/>
        <v>×</v>
      </c>
      <c r="CH241" s="2"/>
      <c r="CK241" s="3"/>
      <c r="CL241" s="3"/>
      <c r="CM241" s="3"/>
      <c r="CN241" s="3" t="s">
        <v>13</v>
      </c>
      <c r="CO241" s="3" t="s">
        <v>13</v>
      </c>
      <c r="CP241" s="3"/>
      <c r="CQ241" s="3" t="s">
        <v>13</v>
      </c>
      <c r="CR241" s="3" t="s">
        <v>13</v>
      </c>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t="s">
        <v>13</v>
      </c>
      <c r="DR241" s="3"/>
      <c r="DS241" s="3"/>
      <c r="DT241" s="3"/>
      <c r="DU241" s="3"/>
      <c r="DV241" s="3"/>
      <c r="DW241" s="3"/>
      <c r="DX241" s="3"/>
      <c r="DY241" s="3"/>
      <c r="DZ241" s="3"/>
      <c r="EA241" s="3"/>
      <c r="EB241" s="3"/>
      <c r="EC241" s="3"/>
      <c r="ED241" s="3"/>
      <c r="EE241" s="3"/>
      <c r="EF241" s="3"/>
      <c r="EG241" s="3"/>
      <c r="EH241" s="252"/>
      <c r="EI241" s="270" t="s">
        <v>14</v>
      </c>
      <c r="EJ241" s="255" t="s">
        <v>13</v>
      </c>
      <c r="EK241" s="3"/>
      <c r="EL241" s="256" t="s">
        <v>13</v>
      </c>
    </row>
    <row r="242" spans="12:142" ht="20.25" hidden="1" thickBot="1">
      <c r="O242" s="343" t="str">
        <f>IF(R236=0,N236&amp;" "&amp;$O$4,"")</f>
        <v>GQ1-4 を回答ください</v>
      </c>
      <c r="P242" s="336" t="str">
        <f>IF(P236=$CH$2,"●","×")</f>
        <v>×</v>
      </c>
      <c r="Q242" s="375"/>
      <c r="R242" s="2"/>
      <c r="BV242" s="2"/>
      <c r="BW242" s="19"/>
      <c r="BY242" s="235"/>
      <c r="BZ242" s="228"/>
      <c r="CA242" s="235"/>
      <c r="CB242" s="228"/>
      <c r="CC242" s="225"/>
      <c r="CD242" s="236"/>
      <c r="CF242" s="12"/>
      <c r="CG242" s="12"/>
      <c r="CH242" s="2"/>
      <c r="EI242" s="272"/>
      <c r="EJ242" s="2"/>
      <c r="EK242" s="2"/>
      <c r="EL242" s="280"/>
    </row>
    <row r="243" spans="12:142" ht="20.25" hidden="1" thickBot="1">
      <c r="L243" t="str">
        <f>IF(S243=1,"▶","")</f>
        <v/>
      </c>
      <c r="N243" s="12" t="str">
        <f>$Q243</f>
        <v>GQ1-5</v>
      </c>
      <c r="O243" s="14" t="s">
        <v>374</v>
      </c>
      <c r="P243" s="2" t="str">
        <f>CH244</f>
        <v>該当なし</v>
      </c>
      <c r="Q243" s="375" t="s">
        <v>360</v>
      </c>
      <c r="R243" s="249">
        <f>IF(N244=Q244,R244,IF(N244=Q245,R245,IF(N244=Q246,R246,IF(N244=Q247,R247,"-"))))</f>
        <v>0</v>
      </c>
      <c r="S243" s="691">
        <f>IF(R243=0,0,1)</f>
        <v>0</v>
      </c>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21" t="str">
        <f>Q243</f>
        <v>GQ1-5</v>
      </c>
      <c r="BW243" s="20" t="str">
        <f>IF(CG244="●","表示",IF(AND($Q$3="非表示",CG244="×"),"非表示",IF($Q$3="表示","表示")))</f>
        <v>非表示</v>
      </c>
      <c r="BY243" s="237"/>
      <c r="BZ243" s="228"/>
      <c r="CA243" s="237"/>
      <c r="CB243" s="228"/>
      <c r="CC243" s="225"/>
      <c r="CD243" s="238"/>
      <c r="CF243" s="12"/>
      <c r="CG243" s="12"/>
      <c r="CH243" s="2"/>
      <c r="CK243" s="281"/>
      <c r="CL243" s="281"/>
      <c r="CM243" s="281"/>
      <c r="CN243" s="281"/>
      <c r="CO243" s="281"/>
      <c r="CP243" s="281"/>
      <c r="CQ243" s="281"/>
      <c r="CR243" s="281"/>
      <c r="CS243" s="281"/>
      <c r="CT243" s="281"/>
      <c r="CU243" s="281"/>
      <c r="CV243" s="281"/>
      <c r="CW243" s="281"/>
      <c r="CX243" s="281"/>
      <c r="CY243" s="281"/>
      <c r="CZ243" s="281"/>
      <c r="DA243" s="281"/>
      <c r="DB243" s="281"/>
      <c r="DC243" s="281"/>
      <c r="DD243" s="281"/>
      <c r="DE243" s="281"/>
      <c r="DF243" s="281"/>
      <c r="DG243" s="281"/>
      <c r="DH243" s="281"/>
      <c r="DI243" s="281"/>
      <c r="DJ243" s="281"/>
      <c r="DK243" s="281"/>
      <c r="DL243" s="281"/>
      <c r="DM243" s="281"/>
      <c r="DN243" s="281"/>
      <c r="DO243" s="281"/>
      <c r="DP243" s="281"/>
      <c r="DQ243" s="281"/>
      <c r="DR243" s="281"/>
      <c r="DS243" s="281"/>
      <c r="DT243" s="281"/>
      <c r="DU243" s="281"/>
      <c r="DV243" s="281"/>
      <c r="DW243" s="281"/>
      <c r="DX243" s="281"/>
      <c r="DY243" s="281"/>
      <c r="DZ243" s="281"/>
      <c r="EA243" s="281"/>
      <c r="EB243" s="281"/>
      <c r="EC243" s="281"/>
      <c r="ED243" s="281"/>
      <c r="EE243" s="281"/>
      <c r="EF243" s="281"/>
      <c r="EG243" s="281"/>
      <c r="EH243" s="281"/>
      <c r="EI243" s="283"/>
      <c r="EJ243" s="281"/>
      <c r="EK243" s="281"/>
      <c r="EL243" s="285"/>
    </row>
    <row r="244" spans="12:142" ht="19.5" hidden="1">
      <c r="N244" s="8" t="str">
        <f>'【① 基本事項】'!J195</f>
        <v>▷　該当選択</v>
      </c>
      <c r="O244" s="1"/>
      <c r="Q244" s="536" t="s">
        <v>601</v>
      </c>
      <c r="R244" s="17">
        <v>0</v>
      </c>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21" t="str">
        <f>BV243&amp;"=0"</f>
        <v>GQ1-5=0</v>
      </c>
      <c r="BW244" s="18" t="str">
        <f>IF(R243=R244,"●","×")</f>
        <v>●</v>
      </c>
      <c r="BY244" s="233" t="str">
        <f t="shared" ref="BY244:BY247" si="2100">$BV$210</f>
        <v>GQ0=1</v>
      </c>
      <c r="BZ244" s="19" t="str">
        <f>IF(INDEX($BV$5:$BW$354,MATCH(BY244,$BV$5:$BV$354,0),2)="●","●","×")</f>
        <v>×</v>
      </c>
      <c r="CA244" s="233" t="s">
        <v>392</v>
      </c>
      <c r="CB244" s="19" t="str">
        <f>IF(INDEX($BV$5:$BW$354,MATCH(CA244,$BV$5:$BV$354,0),2)="●","●","×")</f>
        <v>×</v>
      </c>
      <c r="CC244" s="227" t="s">
        <v>14</v>
      </c>
      <c r="CD244" s="234" t="str">
        <f>IF(INDEX($BV$5:$BW$354,MATCH(CC244,$BV$5:$BV$354,0),2)="●","●","×")</f>
        <v>●</v>
      </c>
      <c r="CE244" s="2" t="s">
        <v>15</v>
      </c>
      <c r="CF244" s="231" t="str">
        <f>IF(AND(BW244="●",BZ244="●",CB244="●",CD244="●"),"●","×")</f>
        <v>×</v>
      </c>
      <c r="CG244" s="21" t="str">
        <f t="shared" ref="CG244:CG247" si="2101">IF(AND(BZ244="●",CB244="●",CD244="●"),"●","×")</f>
        <v>×</v>
      </c>
      <c r="CH244" s="2" t="str">
        <f>IF(CF244="●",$CH$2,IF(COUNTIF(CF245:CF247,"●")&gt;0,$CH$3,$CH$4))</f>
        <v>該当なし</v>
      </c>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251"/>
      <c r="EI244" s="271"/>
      <c r="EJ244" s="253"/>
      <c r="EK244" s="4"/>
      <c r="EL244" s="254"/>
    </row>
    <row r="245" spans="12:142" ht="19.5" hidden="1">
      <c r="N245" s="16" t="str">
        <f>$Q245</f>
        <v>▶　A</v>
      </c>
      <c r="O245" s="14" t="s">
        <v>20</v>
      </c>
      <c r="Q245" s="375" t="s">
        <v>0</v>
      </c>
      <c r="R245" s="17">
        <v>1</v>
      </c>
      <c r="T245" s="609" t="str">
        <f t="shared" ref="T245:T247" si="2102">IF(CK245="","",IF(CK245=$CF245,1,0))</f>
        <v/>
      </c>
      <c r="U245" s="609" t="str">
        <f t="shared" ref="U245:U247" si="2103">IF(CL245="","",IF(CL245=$CF245,1,0))</f>
        <v/>
      </c>
      <c r="V245" s="609" t="str">
        <f t="shared" ref="V245:V247" si="2104">IF(CM245="","",IF(CM245=$CF245,1,0))</f>
        <v/>
      </c>
      <c r="W245" s="609" t="str">
        <f t="shared" ref="W245:W247" si="2105">IF(CN245="","",IF(CN245=$CF245,1,0))</f>
        <v/>
      </c>
      <c r="X245" s="609" t="str">
        <f t="shared" ref="X245:X247" si="2106">IF(CO245="","",IF(CO245=$CF245,1,0))</f>
        <v/>
      </c>
      <c r="Y245" s="609" t="str">
        <f t="shared" ref="Y245:Y247" si="2107">IF(CP245="","",IF(CP245=$CF245,1,0))</f>
        <v/>
      </c>
      <c r="Z245" s="609" t="str">
        <f t="shared" ref="Z245:Z247" si="2108">IF(CQ245="","",IF(CQ245=$CF245,1,0))</f>
        <v/>
      </c>
      <c r="AA245" s="609" t="str">
        <f t="shared" ref="AA245:AA247" si="2109">IF(CR245="","",IF(CR245=$CF245,1,0))</f>
        <v/>
      </c>
      <c r="AB245" s="609" t="str">
        <f t="shared" ref="AB245:AB247" si="2110">IF(CS245="","",IF(CS245=$CF245,1,0))</f>
        <v/>
      </c>
      <c r="AC245" s="609" t="str">
        <f t="shared" ref="AC245:AC247" si="2111">IF(CT245="","",IF(CT245=$CF245,1,0))</f>
        <v/>
      </c>
      <c r="AD245" s="609" t="str">
        <f t="shared" ref="AD245:AD247" si="2112">IF(CU245="","",IF(CU245=$CF245,1,0))</f>
        <v/>
      </c>
      <c r="AE245" s="609" t="str">
        <f t="shared" ref="AE245:AE247" si="2113">IF(CV245="","",IF(CV245=$CF245,1,0))</f>
        <v/>
      </c>
      <c r="AF245" s="609" t="str">
        <f t="shared" ref="AF245:AF247" si="2114">IF(CW245="","",IF(CW245=$CF245,1,0))</f>
        <v/>
      </c>
      <c r="AG245" s="609" t="str">
        <f t="shared" ref="AG245:AG247" si="2115">IF(CX245="","",IF(CX245=$CF245,1,0))</f>
        <v/>
      </c>
      <c r="AH245" s="609" t="str">
        <f t="shared" ref="AH245:AH247" si="2116">IF(CY245="","",IF(CY245=$CF245,1,0))</f>
        <v/>
      </c>
      <c r="AI245" s="609" t="str">
        <f t="shared" ref="AI245:AI247" si="2117">IF(CZ245="","",IF(CZ245=$CF245,1,0))</f>
        <v/>
      </c>
      <c r="AJ245" s="609" t="str">
        <f t="shared" ref="AJ245:AJ247" si="2118">IF(DA245="","",IF(DA245=$CF245,1,0))</f>
        <v/>
      </c>
      <c r="AK245" s="609" t="str">
        <f t="shared" ref="AK245:AK247" si="2119">IF(DB245="","",IF(DB245=$CF245,1,0))</f>
        <v/>
      </c>
      <c r="AL245" s="609" t="str">
        <f t="shared" ref="AL245:AL247" si="2120">IF(DC245="","",IF(DC245=$CF245,1,0))</f>
        <v/>
      </c>
      <c r="AM245" s="609" t="str">
        <f t="shared" ref="AM245:AM247" si="2121">IF(DD245="","",IF(DD245=$CF245,1,0))</f>
        <v/>
      </c>
      <c r="AN245" s="609" t="str">
        <f t="shared" ref="AN245:AN247" si="2122">IF(DE245="","",IF(DE245=$CF245,1,0))</f>
        <v/>
      </c>
      <c r="AO245" s="609" t="str">
        <f t="shared" ref="AO245:AO247" si="2123">IF(DF245="","",IF(DF245=$CF245,1,0))</f>
        <v/>
      </c>
      <c r="AP245" s="609" t="str">
        <f t="shared" ref="AP245:AP247" si="2124">IF(DG245="","",IF(DG245=$CF245,1,0))</f>
        <v/>
      </c>
      <c r="AQ245" s="609" t="str">
        <f t="shared" ref="AQ245:AQ247" si="2125">IF(DH245="","",IF(DH245=$CF245,1,0))</f>
        <v/>
      </c>
      <c r="AR245" s="609" t="str">
        <f t="shared" ref="AR245:AR247" si="2126">IF(DI245="","",IF(DI245=$CF245,1,0))</f>
        <v/>
      </c>
      <c r="AS245" s="609" t="str">
        <f t="shared" ref="AS245:AS247" si="2127">IF(DJ245="","",IF(DJ245=$CF245,1,0))</f>
        <v/>
      </c>
      <c r="AT245" s="609" t="str">
        <f t="shared" ref="AT245:AT247" si="2128">IF(DK245="","",IF(DK245=$CF245,1,0))</f>
        <v/>
      </c>
      <c r="AU245" s="609" t="str">
        <f t="shared" ref="AU245:AU247" si="2129">IF(DL245="","",IF(DL245=$CF245,1,0))</f>
        <v/>
      </c>
      <c r="AV245" s="609" t="str">
        <f t="shared" ref="AV245:AV247" si="2130">IF(DM245="","",IF(DM245=$CF245,1,0))</f>
        <v/>
      </c>
      <c r="AW245" s="609" t="str">
        <f t="shared" ref="AW245:AW247" si="2131">IF(DN245="","",IF(DN245=$CF245,1,0))</f>
        <v/>
      </c>
      <c r="AX245" s="609" t="str">
        <f t="shared" ref="AX245:AX247" si="2132">IF(DO245="","",IF(DO245=$CF245,1,0))</f>
        <v/>
      </c>
      <c r="AY245" s="609" t="str">
        <f t="shared" ref="AY245:AY247" si="2133">IF(DP245="","",IF(DP245=$CF245,1,0))</f>
        <v/>
      </c>
      <c r="AZ245" s="609" t="str">
        <f t="shared" ref="AZ245:AZ247" si="2134">IF(DQ245="","",IF(DQ245=$CF245,1,0))</f>
        <v/>
      </c>
      <c r="BA245" s="609" t="str">
        <f t="shared" ref="BA245:BA247" si="2135">IF(DR245="","",IF(DR245=$CF245,1,0))</f>
        <v/>
      </c>
      <c r="BB245" s="609" t="str">
        <f t="shared" ref="BB245:BB247" si="2136">IF(DS245="","",IF(DS245=$CF245,1,0))</f>
        <v/>
      </c>
      <c r="BC245" s="609" t="str">
        <f t="shared" ref="BC245:BC247" si="2137">IF(DT245="","",IF(DT245=$CF245,1,0))</f>
        <v/>
      </c>
      <c r="BD245" s="609" t="str">
        <f t="shared" ref="BD245:BD247" si="2138">IF(DU245="","",IF(DU245=$CF245,1,0))</f>
        <v/>
      </c>
      <c r="BE245" s="609" t="str">
        <f t="shared" ref="BE245:BE247" si="2139">IF(DV245="","",IF(DV245=$CF245,1,0))</f>
        <v/>
      </c>
      <c r="BF245" s="609" t="str">
        <f t="shared" ref="BF245:BF247" si="2140">IF(DW245="","",IF(DW245=$CF245,1,0))</f>
        <v/>
      </c>
      <c r="BG245" s="609" t="str">
        <f t="shared" ref="BG245:BG247" si="2141">IF(DX245="","",IF(DX245=$CF245,1,0))</f>
        <v/>
      </c>
      <c r="BH245" s="609" t="str">
        <f t="shared" ref="BH245:BH247" si="2142">IF(DY245="","",IF(DY245=$CF245,1,0))</f>
        <v/>
      </c>
      <c r="BI245" s="609" t="str">
        <f t="shared" ref="BI245:BI247" si="2143">IF(DZ245="","",IF(DZ245=$CF245,1,0))</f>
        <v/>
      </c>
      <c r="BJ245" s="609" t="str">
        <f t="shared" ref="BJ245:BJ247" si="2144">IF(EA245="","",IF(EA245=$CF245,1,0))</f>
        <v/>
      </c>
      <c r="BK245" s="609" t="str">
        <f t="shared" ref="BK245:BK247" si="2145">IF(EB245="","",IF(EB245=$CF245,1,0))</f>
        <v/>
      </c>
      <c r="BL245" s="609" t="str">
        <f t="shared" ref="BL245:BL247" si="2146">IF(EC245="","",IF(EC245=$CF245,1,0))</f>
        <v/>
      </c>
      <c r="BM245" s="609" t="str">
        <f t="shared" ref="BM245:BM247" si="2147">IF(ED245="","",IF(ED245=$CF245,1,0))</f>
        <v/>
      </c>
      <c r="BN245" s="609" t="str">
        <f t="shared" ref="BN245:BN247" si="2148">IF(EE245="","",IF(EE245=$CF245,1,0))</f>
        <v/>
      </c>
      <c r="BO245" s="609" t="str">
        <f t="shared" ref="BO245:BO247" si="2149">IF(EF245="","",IF(EF245=$CF245,1,0))</f>
        <v/>
      </c>
      <c r="BP245" s="609" t="str">
        <f t="shared" ref="BP245:BP247" si="2150">IF(EG245="","",IF(EG245=$CF245,1,0))</f>
        <v/>
      </c>
      <c r="BQ245" s="609" t="str">
        <f t="shared" ref="BQ245:BQ247" si="2151">IF(EH245="","",IF(EH245=$CF245,1,0))</f>
        <v/>
      </c>
      <c r="BR245" s="609">
        <f t="shared" ref="BR245:BR247" si="2152">IF(EI245="","",IF(EI245=$CF245,1,0))</f>
        <v>0</v>
      </c>
      <c r="BS245" s="609" t="str">
        <f t="shared" ref="BS245:BS247" si="2153">IF(EJ245="","",IF(EJ245=$CF245,1,0))</f>
        <v/>
      </c>
      <c r="BT245" s="609" t="str">
        <f t="shared" ref="BT245:BT247" si="2154">IF(EK245="","",IF(EK245=$CF245,1,0))</f>
        <v/>
      </c>
      <c r="BU245" s="609" t="str">
        <f t="shared" ref="BU245:BU247" si="2155">IF(EL245="","",IF(EL245=$CF245,1,0))</f>
        <v/>
      </c>
      <c r="BV245" s="21" t="str">
        <f>BV243&amp;"=1"</f>
        <v>GQ1-5=1</v>
      </c>
      <c r="BW245" s="18" t="str">
        <f>IF(R243=R245,"●","×")</f>
        <v>×</v>
      </c>
      <c r="BX245" s="7" t="s">
        <v>15</v>
      </c>
      <c r="BY245" s="233" t="str">
        <f t="shared" si="2100"/>
        <v>GQ0=1</v>
      </c>
      <c r="BZ245" s="19" t="str">
        <f>IF(INDEX($BV$5:$BW$354,MATCH(BY245,$BV$5:$BV$354,0),2)="●","●","×")</f>
        <v>×</v>
      </c>
      <c r="CA245" s="233" t="s">
        <v>392</v>
      </c>
      <c r="CB245" s="19" t="str">
        <f>IF(INDEX($BV$5:$BW$354,MATCH(CA245,$BV$5:$BV$354,0),2)="●","●","×")</f>
        <v>×</v>
      </c>
      <c r="CC245" s="227" t="s">
        <v>14</v>
      </c>
      <c r="CD245" s="234" t="str">
        <f>IF(INDEX($BV$5:$BW$354,MATCH(CC245,$BV$5:$BV$354,0),2)="●","●","×")</f>
        <v>●</v>
      </c>
      <c r="CE245" s="2" t="s">
        <v>15</v>
      </c>
      <c r="CF245" s="232" t="str">
        <f>IF(AND(BW245="●",BZ245="●",CB245="●",CD245="●"),"●","×")</f>
        <v>×</v>
      </c>
      <c r="CG245" s="21" t="str">
        <f t="shared" si="2101"/>
        <v>×</v>
      </c>
      <c r="CH245" s="2"/>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252"/>
      <c r="EI245" s="270" t="s">
        <v>14</v>
      </c>
      <c r="EJ245" s="255"/>
      <c r="EK245" s="3"/>
      <c r="EL245" s="256"/>
    </row>
    <row r="246" spans="12:142" ht="19.5" hidden="1">
      <c r="N246" s="16" t="str">
        <f>$Q246</f>
        <v>▶　B</v>
      </c>
      <c r="O246" s="14" t="s">
        <v>21</v>
      </c>
      <c r="Q246" s="375" t="s">
        <v>1</v>
      </c>
      <c r="R246" s="17">
        <v>2</v>
      </c>
      <c r="T246" s="609" t="str">
        <f t="shared" si="2102"/>
        <v/>
      </c>
      <c r="U246" s="609" t="str">
        <f t="shared" si="2103"/>
        <v/>
      </c>
      <c r="V246" s="609" t="str">
        <f t="shared" si="2104"/>
        <v/>
      </c>
      <c r="W246" s="609" t="str">
        <f t="shared" si="2105"/>
        <v/>
      </c>
      <c r="X246" s="609" t="str">
        <f t="shared" si="2106"/>
        <v/>
      </c>
      <c r="Y246" s="609" t="str">
        <f t="shared" si="2107"/>
        <v/>
      </c>
      <c r="Z246" s="609" t="str">
        <f t="shared" si="2108"/>
        <v/>
      </c>
      <c r="AA246" s="609" t="str">
        <f t="shared" si="2109"/>
        <v/>
      </c>
      <c r="AB246" s="609" t="str">
        <f t="shared" si="2110"/>
        <v/>
      </c>
      <c r="AC246" s="609" t="str">
        <f t="shared" si="2111"/>
        <v/>
      </c>
      <c r="AD246" s="609">
        <f t="shared" si="2112"/>
        <v>0</v>
      </c>
      <c r="AE246" s="609" t="str">
        <f t="shared" si="2113"/>
        <v/>
      </c>
      <c r="AF246" s="609" t="str">
        <f t="shared" si="2114"/>
        <v/>
      </c>
      <c r="AG246" s="609" t="str">
        <f t="shared" si="2115"/>
        <v/>
      </c>
      <c r="AH246" s="609" t="str">
        <f t="shared" si="2116"/>
        <v/>
      </c>
      <c r="AI246" s="609" t="str">
        <f t="shared" si="2117"/>
        <v/>
      </c>
      <c r="AJ246" s="609" t="str">
        <f t="shared" si="2118"/>
        <v/>
      </c>
      <c r="AK246" s="609" t="str">
        <f t="shared" si="2119"/>
        <v/>
      </c>
      <c r="AL246" s="609" t="str">
        <f t="shared" si="2120"/>
        <v/>
      </c>
      <c r="AM246" s="609" t="str">
        <f t="shared" si="2121"/>
        <v/>
      </c>
      <c r="AN246" s="609" t="str">
        <f t="shared" si="2122"/>
        <v/>
      </c>
      <c r="AO246" s="609" t="str">
        <f t="shared" si="2123"/>
        <v/>
      </c>
      <c r="AP246" s="609" t="str">
        <f t="shared" si="2124"/>
        <v/>
      </c>
      <c r="AQ246" s="609" t="str">
        <f t="shared" si="2125"/>
        <v/>
      </c>
      <c r="AR246" s="609" t="str">
        <f t="shared" si="2126"/>
        <v/>
      </c>
      <c r="AS246" s="609" t="str">
        <f t="shared" si="2127"/>
        <v/>
      </c>
      <c r="AT246" s="609" t="str">
        <f t="shared" si="2128"/>
        <v/>
      </c>
      <c r="AU246" s="609" t="str">
        <f t="shared" si="2129"/>
        <v/>
      </c>
      <c r="AV246" s="609" t="str">
        <f t="shared" si="2130"/>
        <v/>
      </c>
      <c r="AW246" s="609" t="str">
        <f t="shared" si="2131"/>
        <v/>
      </c>
      <c r="AX246" s="609" t="str">
        <f t="shared" si="2132"/>
        <v/>
      </c>
      <c r="AY246" s="609" t="str">
        <f t="shared" si="2133"/>
        <v/>
      </c>
      <c r="AZ246" s="609" t="str">
        <f t="shared" si="2134"/>
        <v/>
      </c>
      <c r="BA246" s="609" t="str">
        <f t="shared" si="2135"/>
        <v/>
      </c>
      <c r="BB246" s="609" t="str">
        <f t="shared" si="2136"/>
        <v/>
      </c>
      <c r="BC246" s="609" t="str">
        <f t="shared" si="2137"/>
        <v/>
      </c>
      <c r="BD246" s="609" t="str">
        <f t="shared" si="2138"/>
        <v/>
      </c>
      <c r="BE246" s="609" t="str">
        <f t="shared" si="2139"/>
        <v/>
      </c>
      <c r="BF246" s="609" t="str">
        <f t="shared" si="2140"/>
        <v/>
      </c>
      <c r="BG246" s="609" t="str">
        <f t="shared" si="2141"/>
        <v/>
      </c>
      <c r="BH246" s="609" t="str">
        <f t="shared" si="2142"/>
        <v/>
      </c>
      <c r="BI246" s="609" t="str">
        <f t="shared" si="2143"/>
        <v/>
      </c>
      <c r="BJ246" s="609" t="str">
        <f t="shared" si="2144"/>
        <v/>
      </c>
      <c r="BK246" s="609" t="str">
        <f t="shared" si="2145"/>
        <v/>
      </c>
      <c r="BL246" s="609" t="str">
        <f t="shared" si="2146"/>
        <v/>
      </c>
      <c r="BM246" s="609" t="str">
        <f t="shared" si="2147"/>
        <v/>
      </c>
      <c r="BN246" s="609" t="str">
        <f t="shared" si="2148"/>
        <v/>
      </c>
      <c r="BO246" s="609" t="str">
        <f t="shared" si="2149"/>
        <v/>
      </c>
      <c r="BP246" s="609" t="str">
        <f t="shared" si="2150"/>
        <v/>
      </c>
      <c r="BQ246" s="609" t="str">
        <f t="shared" si="2151"/>
        <v/>
      </c>
      <c r="BR246" s="609">
        <f t="shared" si="2152"/>
        <v>0</v>
      </c>
      <c r="BS246" s="609" t="str">
        <f t="shared" si="2153"/>
        <v/>
      </c>
      <c r="BT246" s="609">
        <f t="shared" si="2154"/>
        <v>0</v>
      </c>
      <c r="BU246" s="609" t="str">
        <f t="shared" si="2155"/>
        <v/>
      </c>
      <c r="BV246" s="21" t="str">
        <f>BV243&amp;"=2"</f>
        <v>GQ1-5=2</v>
      </c>
      <c r="BW246" s="18" t="str">
        <f>IF(R243=R246,"●","×")</f>
        <v>×</v>
      </c>
      <c r="BX246" s="7" t="s">
        <v>15</v>
      </c>
      <c r="BY246" s="233" t="str">
        <f t="shared" si="2100"/>
        <v>GQ0=1</v>
      </c>
      <c r="BZ246" s="19" t="str">
        <f>IF(INDEX($BV$5:$BW$354,MATCH(BY246,$BV$5:$BV$354,0),2)="●","●","×")</f>
        <v>×</v>
      </c>
      <c r="CA246" s="233" t="s">
        <v>392</v>
      </c>
      <c r="CB246" s="19" t="str">
        <f>IF(INDEX($BV$5:$BW$354,MATCH(CA246,$BV$5:$BV$354,0),2)="●","●","×")</f>
        <v>×</v>
      </c>
      <c r="CC246" s="227" t="s">
        <v>14</v>
      </c>
      <c r="CD246" s="234" t="str">
        <f>IF(INDEX($BV$5:$BW$354,MATCH(CC246,$BV$5:$BV$354,0),2)="●","●","×")</f>
        <v>●</v>
      </c>
      <c r="CE246" s="2" t="s">
        <v>15</v>
      </c>
      <c r="CF246" s="232" t="str">
        <f>IF(AND(BW246="●",BZ246="●",CB246="●",CD246="●"),"●","×")</f>
        <v>×</v>
      </c>
      <c r="CG246" s="21" t="str">
        <f t="shared" si="2101"/>
        <v>×</v>
      </c>
      <c r="CH246" s="2"/>
      <c r="CK246" s="3"/>
      <c r="CL246" s="3"/>
      <c r="CM246" s="3"/>
      <c r="CN246" s="3"/>
      <c r="CO246" s="3"/>
      <c r="CP246" s="3"/>
      <c r="CQ246" s="3"/>
      <c r="CR246" s="3"/>
      <c r="CS246" s="3"/>
      <c r="CT246" s="3"/>
      <c r="CU246" s="3" t="s">
        <v>13</v>
      </c>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252"/>
      <c r="EI246" s="270" t="s">
        <v>14</v>
      </c>
      <c r="EJ246" s="255"/>
      <c r="EK246" s="3" t="s">
        <v>13</v>
      </c>
      <c r="EL246" s="256"/>
    </row>
    <row r="247" spans="12:142" ht="19.5" hidden="1">
      <c r="N247" s="16" t="str">
        <f>$Q247</f>
        <v>▶　C</v>
      </c>
      <c r="O247" s="14" t="s">
        <v>22</v>
      </c>
      <c r="Q247" s="375" t="s">
        <v>2</v>
      </c>
      <c r="R247" s="17">
        <v>3</v>
      </c>
      <c r="T247" s="609" t="str">
        <f t="shared" si="2102"/>
        <v/>
      </c>
      <c r="U247" s="609" t="str">
        <f t="shared" si="2103"/>
        <v/>
      </c>
      <c r="V247" s="609" t="str">
        <f t="shared" si="2104"/>
        <v/>
      </c>
      <c r="W247" s="609" t="str">
        <f t="shared" si="2105"/>
        <v/>
      </c>
      <c r="X247" s="609" t="str">
        <f t="shared" si="2106"/>
        <v/>
      </c>
      <c r="Y247" s="609" t="str">
        <f t="shared" si="2107"/>
        <v/>
      </c>
      <c r="Z247" s="609" t="str">
        <f t="shared" si="2108"/>
        <v/>
      </c>
      <c r="AA247" s="609" t="str">
        <f t="shared" si="2109"/>
        <v/>
      </c>
      <c r="AB247" s="609" t="str">
        <f t="shared" si="2110"/>
        <v/>
      </c>
      <c r="AC247" s="609" t="str">
        <f t="shared" si="2111"/>
        <v/>
      </c>
      <c r="AD247" s="609" t="str">
        <f t="shared" si="2112"/>
        <v/>
      </c>
      <c r="AE247" s="609" t="str">
        <f t="shared" si="2113"/>
        <v/>
      </c>
      <c r="AF247" s="609" t="str">
        <f t="shared" si="2114"/>
        <v/>
      </c>
      <c r="AG247" s="609" t="str">
        <f t="shared" si="2115"/>
        <v/>
      </c>
      <c r="AH247" s="609" t="str">
        <f t="shared" si="2116"/>
        <v/>
      </c>
      <c r="AI247" s="609" t="str">
        <f t="shared" si="2117"/>
        <v/>
      </c>
      <c r="AJ247" s="609" t="str">
        <f t="shared" si="2118"/>
        <v/>
      </c>
      <c r="AK247" s="609" t="str">
        <f t="shared" si="2119"/>
        <v/>
      </c>
      <c r="AL247" s="609" t="str">
        <f t="shared" si="2120"/>
        <v/>
      </c>
      <c r="AM247" s="609" t="str">
        <f t="shared" si="2121"/>
        <v/>
      </c>
      <c r="AN247" s="609" t="str">
        <f t="shared" si="2122"/>
        <v/>
      </c>
      <c r="AO247" s="609" t="str">
        <f t="shared" si="2123"/>
        <v/>
      </c>
      <c r="AP247" s="609" t="str">
        <f t="shared" si="2124"/>
        <v/>
      </c>
      <c r="AQ247" s="609" t="str">
        <f t="shared" si="2125"/>
        <v/>
      </c>
      <c r="AR247" s="609" t="str">
        <f t="shared" si="2126"/>
        <v/>
      </c>
      <c r="AS247" s="609" t="str">
        <f t="shared" si="2127"/>
        <v/>
      </c>
      <c r="AT247" s="609" t="str">
        <f t="shared" si="2128"/>
        <v/>
      </c>
      <c r="AU247" s="609" t="str">
        <f t="shared" si="2129"/>
        <v/>
      </c>
      <c r="AV247" s="609" t="str">
        <f t="shared" si="2130"/>
        <v/>
      </c>
      <c r="AW247" s="609" t="str">
        <f t="shared" si="2131"/>
        <v/>
      </c>
      <c r="AX247" s="609" t="str">
        <f t="shared" si="2132"/>
        <v/>
      </c>
      <c r="AY247" s="609" t="str">
        <f t="shared" si="2133"/>
        <v/>
      </c>
      <c r="AZ247" s="609" t="str">
        <f t="shared" si="2134"/>
        <v/>
      </c>
      <c r="BA247" s="609" t="str">
        <f t="shared" si="2135"/>
        <v/>
      </c>
      <c r="BB247" s="609" t="str">
        <f t="shared" si="2136"/>
        <v/>
      </c>
      <c r="BC247" s="609" t="str">
        <f t="shared" si="2137"/>
        <v/>
      </c>
      <c r="BD247" s="609" t="str">
        <f t="shared" si="2138"/>
        <v/>
      </c>
      <c r="BE247" s="609" t="str">
        <f t="shared" si="2139"/>
        <v/>
      </c>
      <c r="BF247" s="609" t="str">
        <f t="shared" si="2140"/>
        <v/>
      </c>
      <c r="BG247" s="609" t="str">
        <f t="shared" si="2141"/>
        <v/>
      </c>
      <c r="BH247" s="609" t="str">
        <f t="shared" si="2142"/>
        <v/>
      </c>
      <c r="BI247" s="609" t="str">
        <f t="shared" si="2143"/>
        <v/>
      </c>
      <c r="BJ247" s="609" t="str">
        <f t="shared" si="2144"/>
        <v/>
      </c>
      <c r="BK247" s="609" t="str">
        <f t="shared" si="2145"/>
        <v/>
      </c>
      <c r="BL247" s="609" t="str">
        <f t="shared" si="2146"/>
        <v/>
      </c>
      <c r="BM247" s="609" t="str">
        <f t="shared" si="2147"/>
        <v/>
      </c>
      <c r="BN247" s="609" t="str">
        <f t="shared" si="2148"/>
        <v/>
      </c>
      <c r="BO247" s="609" t="str">
        <f t="shared" si="2149"/>
        <v/>
      </c>
      <c r="BP247" s="609" t="str">
        <f t="shared" si="2150"/>
        <v/>
      </c>
      <c r="BQ247" s="609" t="str">
        <f t="shared" si="2151"/>
        <v/>
      </c>
      <c r="BR247" s="609">
        <f t="shared" si="2152"/>
        <v>0</v>
      </c>
      <c r="BS247" s="609" t="str">
        <f t="shared" si="2153"/>
        <v/>
      </c>
      <c r="BT247" s="609" t="str">
        <f t="shared" si="2154"/>
        <v/>
      </c>
      <c r="BU247" s="609" t="str">
        <f t="shared" si="2155"/>
        <v/>
      </c>
      <c r="BV247" s="21" t="str">
        <f>BV243&amp;"=3"</f>
        <v>GQ1-5=3</v>
      </c>
      <c r="BW247" s="18" t="str">
        <f>IF(R243=R247,"●","×")</f>
        <v>×</v>
      </c>
      <c r="BX247" s="7" t="s">
        <v>15</v>
      </c>
      <c r="BY247" s="233" t="str">
        <f t="shared" si="2100"/>
        <v>GQ0=1</v>
      </c>
      <c r="BZ247" s="19" t="str">
        <f>IF(INDEX($BV$5:$BW$354,MATCH(BY247,$BV$5:$BV$354,0),2)="●","●","×")</f>
        <v>×</v>
      </c>
      <c r="CA247" s="233" t="s">
        <v>392</v>
      </c>
      <c r="CB247" s="19" t="str">
        <f>IF(INDEX($BV$5:$BW$354,MATCH(CA247,$BV$5:$BV$354,0),2)="●","●","×")</f>
        <v>×</v>
      </c>
      <c r="CC247" s="227" t="s">
        <v>14</v>
      </c>
      <c r="CD247" s="234" t="str">
        <f>IF(INDEX($BV$5:$BW$354,MATCH(CC247,$BV$5:$BV$354,0),2)="●","●","×")</f>
        <v>●</v>
      </c>
      <c r="CE247" s="2" t="s">
        <v>15</v>
      </c>
      <c r="CF247" s="232" t="str">
        <f>IF(AND(BW247="●",BZ247="●",CB247="●",CD247="●"),"●","×")</f>
        <v>×</v>
      </c>
      <c r="CG247" s="21" t="str">
        <f t="shared" si="2101"/>
        <v>×</v>
      </c>
      <c r="CH247" s="2"/>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252"/>
      <c r="EI247" s="270" t="s">
        <v>14</v>
      </c>
      <c r="EJ247" s="255"/>
      <c r="EK247" s="3"/>
      <c r="EL247" s="256"/>
    </row>
    <row r="248" spans="12:142" ht="20.25" hidden="1" thickBot="1">
      <c r="O248" s="343" t="str">
        <f>IF(R243=0,N243&amp;" "&amp;$O$4,"")</f>
        <v>GQ1-5 を回答ください</v>
      </c>
      <c r="P248" s="336" t="str">
        <f>IF(P243=$CH$2,"●","×")</f>
        <v>×</v>
      </c>
      <c r="Q248" s="375"/>
      <c r="R248" s="2"/>
      <c r="BV248" s="2"/>
      <c r="BW248" s="19"/>
      <c r="BY248" s="235"/>
      <c r="BZ248" s="228"/>
      <c r="CA248" s="235"/>
      <c r="CB248" s="228"/>
      <c r="CC248" s="225"/>
      <c r="CD248" s="236"/>
      <c r="CF248" s="12"/>
      <c r="CG248" s="12"/>
      <c r="CH248" s="2"/>
      <c r="EI248" s="272"/>
      <c r="EJ248" s="2"/>
      <c r="EK248" s="2"/>
      <c r="EL248" s="280"/>
    </row>
    <row r="249" spans="12:142" ht="20.25" hidden="1" thickBot="1">
      <c r="L249" t="str">
        <f>IF(S249=1,"▶","")</f>
        <v/>
      </c>
      <c r="N249" s="12" t="str">
        <f>$Q249</f>
        <v>GQ1-6</v>
      </c>
      <c r="O249" s="14" t="s">
        <v>373</v>
      </c>
      <c r="P249" s="2" t="str">
        <f>CH250</f>
        <v>該当なし</v>
      </c>
      <c r="Q249" s="375" t="s">
        <v>361</v>
      </c>
      <c r="R249" s="613">
        <f>IF(N250=Q250,R250,IF(N250=Q251,R251,IF(N250=Q252,R252,"-")))</f>
        <v>0</v>
      </c>
      <c r="S249" s="691">
        <f>IF(R249=0,0,1)</f>
        <v>0</v>
      </c>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21" t="str">
        <f>Q249</f>
        <v>GQ1-6</v>
      </c>
      <c r="BW249" s="20" t="str">
        <f>IF(CG250="●","表示",IF(AND($Q$3="非表示",CG250="×"),"非表示",IF($Q$3="表示","表示")))</f>
        <v>非表示</v>
      </c>
      <c r="BY249" s="237"/>
      <c r="BZ249" s="228"/>
      <c r="CA249" s="237"/>
      <c r="CB249" s="228"/>
      <c r="CC249" s="225"/>
      <c r="CD249" s="238"/>
      <c r="CF249" s="12"/>
      <c r="CG249" s="12"/>
      <c r="CH249" s="2"/>
      <c r="CK249" s="281"/>
      <c r="CL249" s="281"/>
      <c r="CM249" s="281"/>
      <c r="CN249" s="281"/>
      <c r="CO249" s="281"/>
      <c r="CP249" s="281"/>
      <c r="CQ249" s="281"/>
      <c r="CR249" s="281"/>
      <c r="CS249" s="281"/>
      <c r="CT249" s="281"/>
      <c r="CU249" s="281"/>
      <c r="CV249" s="281"/>
      <c r="CW249" s="281"/>
      <c r="CX249" s="281"/>
      <c r="CY249" s="281"/>
      <c r="CZ249" s="281"/>
      <c r="DA249" s="281"/>
      <c r="DB249" s="281"/>
      <c r="DC249" s="281"/>
      <c r="DD249" s="281"/>
      <c r="DE249" s="281"/>
      <c r="DF249" s="281"/>
      <c r="DG249" s="281"/>
      <c r="DH249" s="281"/>
      <c r="DI249" s="281"/>
      <c r="DJ249" s="281"/>
      <c r="DK249" s="281"/>
      <c r="DL249" s="281"/>
      <c r="DM249" s="281"/>
      <c r="DN249" s="281"/>
      <c r="DO249" s="281"/>
      <c r="DP249" s="281"/>
      <c r="DQ249" s="281"/>
      <c r="DR249" s="281"/>
      <c r="DS249" s="281"/>
      <c r="DT249" s="281"/>
      <c r="DU249" s="281"/>
      <c r="DV249" s="281"/>
      <c r="DW249" s="281"/>
      <c r="DX249" s="281"/>
      <c r="DY249" s="281"/>
      <c r="DZ249" s="281"/>
      <c r="EA249" s="281"/>
      <c r="EB249" s="281"/>
      <c r="EC249" s="281"/>
      <c r="ED249" s="281"/>
      <c r="EE249" s="281"/>
      <c r="EF249" s="281"/>
      <c r="EG249" s="281"/>
      <c r="EH249" s="281"/>
      <c r="EI249" s="283"/>
      <c r="EJ249" s="281"/>
      <c r="EK249" s="281"/>
      <c r="EL249" s="285"/>
    </row>
    <row r="250" spans="12:142" ht="19.5" hidden="1">
      <c r="N250" s="8" t="str">
        <f>'【① 基本事項】'!J201</f>
        <v>▷　該当選択</v>
      </c>
      <c r="O250" s="1"/>
      <c r="Q250" s="536" t="s">
        <v>601</v>
      </c>
      <c r="R250" s="17">
        <v>0</v>
      </c>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21" t="str">
        <f>BV249&amp;"=0"</f>
        <v>GQ1-6=0</v>
      </c>
      <c r="BW250" s="18" t="str">
        <f>IF(R249=R250,"●","×")</f>
        <v>●</v>
      </c>
      <c r="BY250" s="233" t="str">
        <f t="shared" ref="BY250:BY252" si="2156">$BV$210</f>
        <v>GQ0=1</v>
      </c>
      <c r="BZ250" s="19" t="str">
        <f>IF(INDEX($BV$5:$BW$354,MATCH(BY250,$BV$5:$BV$354,0),2)="●","●","×")</f>
        <v>×</v>
      </c>
      <c r="CA250" s="233" t="s">
        <v>392</v>
      </c>
      <c r="CB250" s="19" t="str">
        <f>IF(INDEX($BV$5:$BW$354,MATCH(CA250,$BV$5:$BV$354,0),2)="●","●","×")</f>
        <v>×</v>
      </c>
      <c r="CC250" s="227" t="s">
        <v>14</v>
      </c>
      <c r="CD250" s="234" t="str">
        <f>IF(INDEX($BV$5:$BW$354,MATCH(CC250,$BV$5:$BV$354,0),2)="●","●","×")</f>
        <v>●</v>
      </c>
      <c r="CE250" s="2" t="s">
        <v>15</v>
      </c>
      <c r="CF250" s="231" t="str">
        <f>IF(AND(BW250="●",BZ250="●",CB250="●",CD250="●"),"●","×")</f>
        <v>×</v>
      </c>
      <c r="CG250" s="21" t="str">
        <f t="shared" ref="CG250:CG252" si="2157">IF(AND(BZ250="●",CB250="●",CD250="●"),"●","×")</f>
        <v>×</v>
      </c>
      <c r="CH250" s="2" t="str">
        <f>IF(CF250="●",$CH$2,IF(COUNTIF(CF251:CF252,"●")&gt;0,$CH$3,$CH$4))</f>
        <v>該当なし</v>
      </c>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251"/>
      <c r="EI250" s="271"/>
      <c r="EJ250" s="253"/>
      <c r="EK250" s="4"/>
      <c r="EL250" s="254"/>
    </row>
    <row r="251" spans="12:142" ht="19.5" hidden="1">
      <c r="N251" s="16" t="str">
        <f>$Q251</f>
        <v>▶　A</v>
      </c>
      <c r="O251" s="14" t="s">
        <v>441</v>
      </c>
      <c r="Q251" s="375" t="s">
        <v>0</v>
      </c>
      <c r="R251" s="17">
        <v>1</v>
      </c>
      <c r="T251" s="609" t="str">
        <f t="shared" ref="T251:T252" si="2158">IF(CK251="","",IF(CK251=$CF251,1,0))</f>
        <v/>
      </c>
      <c r="U251" s="609" t="str">
        <f t="shared" ref="U251:U252" si="2159">IF(CL251="","",IF(CL251=$CF251,1,0))</f>
        <v/>
      </c>
      <c r="V251" s="609" t="str">
        <f t="shared" ref="V251:V252" si="2160">IF(CM251="","",IF(CM251=$CF251,1,0))</f>
        <v/>
      </c>
      <c r="W251" s="609" t="str">
        <f t="shared" ref="W251:W252" si="2161">IF(CN251="","",IF(CN251=$CF251,1,0))</f>
        <v/>
      </c>
      <c r="X251" s="609" t="str">
        <f t="shared" ref="X251:X252" si="2162">IF(CO251="","",IF(CO251=$CF251,1,0))</f>
        <v/>
      </c>
      <c r="Y251" s="609" t="str">
        <f t="shared" ref="Y251:Y252" si="2163">IF(CP251="","",IF(CP251=$CF251,1,0))</f>
        <v/>
      </c>
      <c r="Z251" s="609" t="str">
        <f t="shared" ref="Z251:Z252" si="2164">IF(CQ251="","",IF(CQ251=$CF251,1,0))</f>
        <v/>
      </c>
      <c r="AA251" s="609" t="str">
        <f t="shared" ref="AA251:AA252" si="2165">IF(CR251="","",IF(CR251=$CF251,1,0))</f>
        <v/>
      </c>
      <c r="AB251" s="609" t="str">
        <f t="shared" ref="AB251:AB252" si="2166">IF(CS251="","",IF(CS251=$CF251,1,0))</f>
        <v/>
      </c>
      <c r="AC251" s="609" t="str">
        <f t="shared" ref="AC251:AC252" si="2167">IF(CT251="","",IF(CT251=$CF251,1,0))</f>
        <v/>
      </c>
      <c r="AD251" s="609" t="str">
        <f t="shared" ref="AD251:AD252" si="2168">IF(CU251="","",IF(CU251=$CF251,1,0))</f>
        <v/>
      </c>
      <c r="AE251" s="609" t="str">
        <f t="shared" ref="AE251:AE252" si="2169">IF(CV251="","",IF(CV251=$CF251,1,0))</f>
        <v/>
      </c>
      <c r="AF251" s="609" t="str">
        <f t="shared" ref="AF251:AF252" si="2170">IF(CW251="","",IF(CW251=$CF251,1,0))</f>
        <v/>
      </c>
      <c r="AG251" s="609" t="str">
        <f t="shared" ref="AG251:AG252" si="2171">IF(CX251="","",IF(CX251=$CF251,1,0))</f>
        <v/>
      </c>
      <c r="AH251" s="609" t="str">
        <f t="shared" ref="AH251:AH252" si="2172">IF(CY251="","",IF(CY251=$CF251,1,0))</f>
        <v/>
      </c>
      <c r="AI251" s="609" t="str">
        <f t="shared" ref="AI251:AI252" si="2173">IF(CZ251="","",IF(CZ251=$CF251,1,0))</f>
        <v/>
      </c>
      <c r="AJ251" s="609" t="str">
        <f t="shared" ref="AJ251:AJ252" si="2174">IF(DA251="","",IF(DA251=$CF251,1,0))</f>
        <v/>
      </c>
      <c r="AK251" s="609" t="str">
        <f t="shared" ref="AK251:AK252" si="2175">IF(DB251="","",IF(DB251=$CF251,1,0))</f>
        <v/>
      </c>
      <c r="AL251" s="609" t="str">
        <f t="shared" ref="AL251:AL252" si="2176">IF(DC251="","",IF(DC251=$CF251,1,0))</f>
        <v/>
      </c>
      <c r="AM251" s="609" t="str">
        <f t="shared" ref="AM251:AM252" si="2177">IF(DD251="","",IF(DD251=$CF251,1,0))</f>
        <v/>
      </c>
      <c r="AN251" s="609" t="str">
        <f t="shared" ref="AN251:AN252" si="2178">IF(DE251="","",IF(DE251=$CF251,1,0))</f>
        <v/>
      </c>
      <c r="AO251" s="609" t="str">
        <f t="shared" ref="AO251:AO252" si="2179">IF(DF251="","",IF(DF251=$CF251,1,0))</f>
        <v/>
      </c>
      <c r="AP251" s="609" t="str">
        <f t="shared" ref="AP251:AP252" si="2180">IF(DG251="","",IF(DG251=$CF251,1,0))</f>
        <v/>
      </c>
      <c r="AQ251" s="609" t="str">
        <f t="shared" ref="AQ251:AQ252" si="2181">IF(DH251="","",IF(DH251=$CF251,1,0))</f>
        <v/>
      </c>
      <c r="AR251" s="609" t="str">
        <f t="shared" ref="AR251:AR252" si="2182">IF(DI251="","",IF(DI251=$CF251,1,0))</f>
        <v/>
      </c>
      <c r="AS251" s="609" t="str">
        <f t="shared" ref="AS251:AS252" si="2183">IF(DJ251="","",IF(DJ251=$CF251,1,0))</f>
        <v/>
      </c>
      <c r="AT251" s="609" t="str">
        <f t="shared" ref="AT251:AT252" si="2184">IF(DK251="","",IF(DK251=$CF251,1,0))</f>
        <v/>
      </c>
      <c r="AU251" s="609" t="str">
        <f t="shared" ref="AU251:AU252" si="2185">IF(DL251="","",IF(DL251=$CF251,1,0))</f>
        <v/>
      </c>
      <c r="AV251" s="609" t="str">
        <f t="shared" ref="AV251:AV252" si="2186">IF(DM251="","",IF(DM251=$CF251,1,0))</f>
        <v/>
      </c>
      <c r="AW251" s="609" t="str">
        <f t="shared" ref="AW251:AW252" si="2187">IF(DN251="","",IF(DN251=$CF251,1,0))</f>
        <v/>
      </c>
      <c r="AX251" s="609" t="str">
        <f t="shared" ref="AX251:AX252" si="2188">IF(DO251="","",IF(DO251=$CF251,1,0))</f>
        <v/>
      </c>
      <c r="AY251" s="609" t="str">
        <f t="shared" ref="AY251:AY252" si="2189">IF(DP251="","",IF(DP251=$CF251,1,0))</f>
        <v/>
      </c>
      <c r="AZ251" s="609">
        <f t="shared" ref="AZ251:AZ252" si="2190">IF(DQ251="","",IF(DQ251=$CF251,1,0))</f>
        <v>0</v>
      </c>
      <c r="BA251" s="609" t="str">
        <f t="shared" ref="BA251:BA252" si="2191">IF(DR251="","",IF(DR251=$CF251,1,0))</f>
        <v/>
      </c>
      <c r="BB251" s="609" t="str">
        <f t="shared" ref="BB251:BB252" si="2192">IF(DS251="","",IF(DS251=$CF251,1,0))</f>
        <v/>
      </c>
      <c r="BC251" s="609" t="str">
        <f t="shared" ref="BC251:BC252" si="2193">IF(DT251="","",IF(DT251=$CF251,1,0))</f>
        <v/>
      </c>
      <c r="BD251" s="609" t="str">
        <f t="shared" ref="BD251:BD252" si="2194">IF(DU251="","",IF(DU251=$CF251,1,0))</f>
        <v/>
      </c>
      <c r="BE251" s="609" t="str">
        <f t="shared" ref="BE251:BE252" si="2195">IF(DV251="","",IF(DV251=$CF251,1,0))</f>
        <v/>
      </c>
      <c r="BF251" s="609" t="str">
        <f t="shared" ref="BF251:BF252" si="2196">IF(DW251="","",IF(DW251=$CF251,1,0))</f>
        <v/>
      </c>
      <c r="BG251" s="609" t="str">
        <f t="shared" ref="BG251:BG252" si="2197">IF(DX251="","",IF(DX251=$CF251,1,0))</f>
        <v/>
      </c>
      <c r="BH251" s="609" t="str">
        <f t="shared" ref="BH251:BH252" si="2198">IF(DY251="","",IF(DY251=$CF251,1,0))</f>
        <v/>
      </c>
      <c r="BI251" s="609" t="str">
        <f t="shared" ref="BI251:BI252" si="2199">IF(DZ251="","",IF(DZ251=$CF251,1,0))</f>
        <v/>
      </c>
      <c r="BJ251" s="609" t="str">
        <f t="shared" ref="BJ251:BJ252" si="2200">IF(EA251="","",IF(EA251=$CF251,1,0))</f>
        <v/>
      </c>
      <c r="BK251" s="609" t="str">
        <f t="shared" ref="BK251:BK252" si="2201">IF(EB251="","",IF(EB251=$CF251,1,0))</f>
        <v/>
      </c>
      <c r="BL251" s="609" t="str">
        <f t="shared" ref="BL251:BL252" si="2202">IF(EC251="","",IF(EC251=$CF251,1,0))</f>
        <v/>
      </c>
      <c r="BM251" s="609" t="str">
        <f t="shared" ref="BM251:BM252" si="2203">IF(ED251="","",IF(ED251=$CF251,1,0))</f>
        <v/>
      </c>
      <c r="BN251" s="609" t="str">
        <f t="shared" ref="BN251:BN252" si="2204">IF(EE251="","",IF(EE251=$CF251,1,0))</f>
        <v/>
      </c>
      <c r="BO251" s="609" t="str">
        <f t="shared" ref="BO251:BO252" si="2205">IF(EF251="","",IF(EF251=$CF251,1,0))</f>
        <v/>
      </c>
      <c r="BP251" s="609" t="str">
        <f t="shared" ref="BP251:BP252" si="2206">IF(EG251="","",IF(EG251=$CF251,1,0))</f>
        <v/>
      </c>
      <c r="BQ251" s="609" t="str">
        <f t="shared" ref="BQ251:BQ252" si="2207">IF(EH251="","",IF(EH251=$CF251,1,0))</f>
        <v/>
      </c>
      <c r="BR251" s="609">
        <f t="shared" ref="BR251:BR252" si="2208">IF(EI251="","",IF(EI251=$CF251,1,0))</f>
        <v>0</v>
      </c>
      <c r="BS251" s="609" t="str">
        <f t="shared" ref="BS251:BS252" si="2209">IF(EJ251="","",IF(EJ251=$CF251,1,0))</f>
        <v/>
      </c>
      <c r="BT251" s="609" t="str">
        <f t="shared" ref="BT251:BT252" si="2210">IF(EK251="","",IF(EK251=$CF251,1,0))</f>
        <v/>
      </c>
      <c r="BU251" s="609" t="str">
        <f t="shared" ref="BU251:BU252" si="2211">IF(EL251="","",IF(EL251=$CF251,1,0))</f>
        <v/>
      </c>
      <c r="BV251" s="21" t="str">
        <f>BV249&amp;"=1"</f>
        <v>GQ1-6=1</v>
      </c>
      <c r="BW251" s="18" t="str">
        <f>IF(R249=R251,"●","×")</f>
        <v>×</v>
      </c>
      <c r="BX251" s="7" t="s">
        <v>15</v>
      </c>
      <c r="BY251" s="233" t="str">
        <f t="shared" si="2156"/>
        <v>GQ0=1</v>
      </c>
      <c r="BZ251" s="19" t="str">
        <f>IF(INDEX($BV$5:$BW$354,MATCH(BY251,$BV$5:$BV$354,0),2)="●","●","×")</f>
        <v>×</v>
      </c>
      <c r="CA251" s="233" t="s">
        <v>392</v>
      </c>
      <c r="CB251" s="19" t="str">
        <f>IF(INDEX($BV$5:$BW$354,MATCH(CA251,$BV$5:$BV$354,0),2)="●","●","×")</f>
        <v>×</v>
      </c>
      <c r="CC251" s="227" t="s">
        <v>14</v>
      </c>
      <c r="CD251" s="234" t="str">
        <f>IF(INDEX($BV$5:$BW$354,MATCH(CC251,$BV$5:$BV$354,0),2)="●","●","×")</f>
        <v>●</v>
      </c>
      <c r="CE251" s="2" t="s">
        <v>15</v>
      </c>
      <c r="CF251" s="232" t="str">
        <f>IF(AND(BW251="●",BZ251="●",CB251="●",CD251="●"),"●","×")</f>
        <v>×</v>
      </c>
      <c r="CG251" s="21" t="str">
        <f t="shared" si="2157"/>
        <v>×</v>
      </c>
      <c r="CH251" s="2"/>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t="s">
        <v>13</v>
      </c>
      <c r="DR251" s="3"/>
      <c r="DS251" s="3"/>
      <c r="DT251" s="3"/>
      <c r="DU251" s="3"/>
      <c r="DV251" s="3"/>
      <c r="DW251" s="3"/>
      <c r="DX251" s="3"/>
      <c r="DY251" s="3"/>
      <c r="DZ251" s="3"/>
      <c r="EA251" s="3"/>
      <c r="EB251" s="3"/>
      <c r="EC251" s="3"/>
      <c r="ED251" s="3"/>
      <c r="EE251" s="3"/>
      <c r="EF251" s="3"/>
      <c r="EG251" s="3"/>
      <c r="EH251" s="252"/>
      <c r="EI251" s="270" t="s">
        <v>14</v>
      </c>
      <c r="EJ251" s="255"/>
      <c r="EK251" s="3"/>
      <c r="EL251" s="256"/>
    </row>
    <row r="252" spans="12:142" ht="37.5" hidden="1">
      <c r="N252" s="16" t="str">
        <f>$Q252</f>
        <v>▶　B</v>
      </c>
      <c r="O252" s="14" t="s">
        <v>751</v>
      </c>
      <c r="Q252" s="375" t="s">
        <v>1</v>
      </c>
      <c r="R252" s="17">
        <v>2</v>
      </c>
      <c r="T252" s="609" t="str">
        <f t="shared" si="2158"/>
        <v/>
      </c>
      <c r="U252" s="609" t="str">
        <f t="shared" si="2159"/>
        <v/>
      </c>
      <c r="V252" s="609" t="str">
        <f t="shared" si="2160"/>
        <v/>
      </c>
      <c r="W252" s="609" t="str">
        <f t="shared" si="2161"/>
        <v/>
      </c>
      <c r="X252" s="609" t="str">
        <f t="shared" si="2162"/>
        <v/>
      </c>
      <c r="Y252" s="609" t="str">
        <f t="shared" si="2163"/>
        <v/>
      </c>
      <c r="Z252" s="609" t="str">
        <f t="shared" si="2164"/>
        <v/>
      </c>
      <c r="AA252" s="609" t="str">
        <f t="shared" si="2165"/>
        <v/>
      </c>
      <c r="AB252" s="609" t="str">
        <f t="shared" si="2166"/>
        <v/>
      </c>
      <c r="AC252" s="609" t="str">
        <f t="shared" si="2167"/>
        <v/>
      </c>
      <c r="AD252" s="609" t="str">
        <f t="shared" si="2168"/>
        <v/>
      </c>
      <c r="AE252" s="609" t="str">
        <f t="shared" si="2169"/>
        <v/>
      </c>
      <c r="AF252" s="609" t="str">
        <f t="shared" si="2170"/>
        <v/>
      </c>
      <c r="AG252" s="609" t="str">
        <f t="shared" si="2171"/>
        <v/>
      </c>
      <c r="AH252" s="609" t="str">
        <f t="shared" si="2172"/>
        <v/>
      </c>
      <c r="AI252" s="609" t="str">
        <f t="shared" si="2173"/>
        <v/>
      </c>
      <c r="AJ252" s="609" t="str">
        <f t="shared" si="2174"/>
        <v/>
      </c>
      <c r="AK252" s="609">
        <f t="shared" si="2175"/>
        <v>0</v>
      </c>
      <c r="AL252" s="609" t="str">
        <f t="shared" si="2176"/>
        <v/>
      </c>
      <c r="AM252" s="609" t="str">
        <f t="shared" si="2177"/>
        <v/>
      </c>
      <c r="AN252" s="609" t="str">
        <f t="shared" si="2178"/>
        <v/>
      </c>
      <c r="AO252" s="609" t="str">
        <f t="shared" si="2179"/>
        <v/>
      </c>
      <c r="AP252" s="609" t="str">
        <f t="shared" si="2180"/>
        <v/>
      </c>
      <c r="AQ252" s="609" t="str">
        <f t="shared" si="2181"/>
        <v/>
      </c>
      <c r="AR252" s="609" t="str">
        <f t="shared" si="2182"/>
        <v/>
      </c>
      <c r="AS252" s="609" t="str">
        <f t="shared" si="2183"/>
        <v/>
      </c>
      <c r="AT252" s="609" t="str">
        <f t="shared" si="2184"/>
        <v/>
      </c>
      <c r="AU252" s="609" t="str">
        <f t="shared" si="2185"/>
        <v/>
      </c>
      <c r="AV252" s="609" t="str">
        <f t="shared" si="2186"/>
        <v/>
      </c>
      <c r="AW252" s="609" t="str">
        <f t="shared" si="2187"/>
        <v/>
      </c>
      <c r="AX252" s="609" t="str">
        <f t="shared" si="2188"/>
        <v/>
      </c>
      <c r="AY252" s="609" t="str">
        <f t="shared" si="2189"/>
        <v/>
      </c>
      <c r="AZ252" s="609" t="str">
        <f t="shared" si="2190"/>
        <v/>
      </c>
      <c r="BA252" s="609" t="str">
        <f t="shared" si="2191"/>
        <v/>
      </c>
      <c r="BB252" s="609" t="str">
        <f t="shared" si="2192"/>
        <v/>
      </c>
      <c r="BC252" s="609" t="str">
        <f t="shared" si="2193"/>
        <v/>
      </c>
      <c r="BD252" s="609" t="str">
        <f t="shared" si="2194"/>
        <v/>
      </c>
      <c r="BE252" s="609" t="str">
        <f t="shared" si="2195"/>
        <v/>
      </c>
      <c r="BF252" s="609" t="str">
        <f t="shared" si="2196"/>
        <v/>
      </c>
      <c r="BG252" s="609" t="str">
        <f t="shared" si="2197"/>
        <v/>
      </c>
      <c r="BH252" s="609" t="str">
        <f t="shared" si="2198"/>
        <v/>
      </c>
      <c r="BI252" s="609" t="str">
        <f t="shared" si="2199"/>
        <v/>
      </c>
      <c r="BJ252" s="609" t="str">
        <f t="shared" si="2200"/>
        <v/>
      </c>
      <c r="BK252" s="609" t="str">
        <f t="shared" si="2201"/>
        <v/>
      </c>
      <c r="BL252" s="609" t="str">
        <f t="shared" si="2202"/>
        <v/>
      </c>
      <c r="BM252" s="609" t="str">
        <f t="shared" si="2203"/>
        <v/>
      </c>
      <c r="BN252" s="609" t="str">
        <f t="shared" si="2204"/>
        <v/>
      </c>
      <c r="BO252" s="609" t="str">
        <f t="shared" si="2205"/>
        <v/>
      </c>
      <c r="BP252" s="609" t="str">
        <f t="shared" si="2206"/>
        <v/>
      </c>
      <c r="BQ252" s="609" t="str">
        <f t="shared" si="2207"/>
        <v/>
      </c>
      <c r="BR252" s="609">
        <f t="shared" si="2208"/>
        <v>0</v>
      </c>
      <c r="BS252" s="609" t="str">
        <f t="shared" si="2209"/>
        <v/>
      </c>
      <c r="BT252" s="609" t="str">
        <f t="shared" si="2210"/>
        <v/>
      </c>
      <c r="BU252" s="609" t="str">
        <f t="shared" si="2211"/>
        <v/>
      </c>
      <c r="BV252" s="21" t="str">
        <f>BV249&amp;"=2"</f>
        <v>GQ1-6=2</v>
      </c>
      <c r="BW252" s="18" t="str">
        <f>IF(R249=R252,"●","×")</f>
        <v>×</v>
      </c>
      <c r="BX252" s="7" t="s">
        <v>15</v>
      </c>
      <c r="BY252" s="233" t="str">
        <f t="shared" si="2156"/>
        <v>GQ0=1</v>
      </c>
      <c r="BZ252" s="19" t="str">
        <f>IF(INDEX($BV$5:$BW$354,MATCH(BY252,$BV$5:$BV$354,0),2)="●","●","×")</f>
        <v>×</v>
      </c>
      <c r="CA252" s="233" t="s">
        <v>392</v>
      </c>
      <c r="CB252" s="19" t="str">
        <f>IF(INDEX($BV$5:$BW$354,MATCH(CA252,$BV$5:$BV$354,0),2)="●","●","×")</f>
        <v>×</v>
      </c>
      <c r="CC252" s="227" t="s">
        <v>14</v>
      </c>
      <c r="CD252" s="234" t="str">
        <f>IF(INDEX($BV$5:$BW$354,MATCH(CC252,$BV$5:$BV$354,0),2)="●","●","×")</f>
        <v>●</v>
      </c>
      <c r="CE252" s="2" t="s">
        <v>15</v>
      </c>
      <c r="CF252" s="232" t="str">
        <f>IF(AND(BW252="●",BZ252="●",CB252="●",CD252="●"),"●","×")</f>
        <v>×</v>
      </c>
      <c r="CG252" s="21" t="str">
        <f t="shared" si="2157"/>
        <v>×</v>
      </c>
      <c r="CH252" s="2"/>
      <c r="CK252" s="3"/>
      <c r="CL252" s="3"/>
      <c r="CM252" s="3"/>
      <c r="CN252" s="3"/>
      <c r="CO252" s="3"/>
      <c r="CP252" s="3"/>
      <c r="CQ252" s="3"/>
      <c r="CR252" s="3"/>
      <c r="CS252" s="3"/>
      <c r="CT252" s="3"/>
      <c r="CU252" s="3"/>
      <c r="CV252" s="3"/>
      <c r="CW252" s="3"/>
      <c r="CX252" s="3"/>
      <c r="CY252" s="3"/>
      <c r="CZ252" s="3"/>
      <c r="DA252" s="3"/>
      <c r="DB252" s="3" t="s">
        <v>13</v>
      </c>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252"/>
      <c r="EI252" s="270" t="s">
        <v>14</v>
      </c>
      <c r="EJ252" s="255"/>
      <c r="EK252" s="3"/>
      <c r="EL252" s="256"/>
    </row>
    <row r="253" spans="12:142" ht="19.5" hidden="1">
      <c r="O253" s="343" t="str">
        <f>IF(R249=0,N249&amp;" "&amp;$O$4,"")</f>
        <v>GQ1-6 を回答ください</v>
      </c>
      <c r="P253" s="336" t="str">
        <f>IF(P249=$CH$2,"●","×")</f>
        <v>×</v>
      </c>
      <c r="Q253" s="375"/>
      <c r="R253" s="2"/>
      <c r="BV253" s="2"/>
      <c r="BW253" s="19"/>
      <c r="BY253" s="235"/>
      <c r="BZ253" s="228"/>
      <c r="CA253" s="235"/>
      <c r="CB253" s="228"/>
      <c r="CC253" s="225"/>
      <c r="CD253" s="236"/>
      <c r="CF253" s="12"/>
      <c r="CG253" s="12"/>
      <c r="CH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73"/>
      <c r="EJ253" s="2"/>
      <c r="EK253" s="2"/>
      <c r="EL253" s="280"/>
    </row>
    <row r="254" spans="12:142" ht="25.5" hidden="1">
      <c r="L254" s="241" t="s">
        <v>336</v>
      </c>
      <c r="M254" s="242"/>
      <c r="N254" s="243" t="s">
        <v>337</v>
      </c>
      <c r="O254" s="246"/>
      <c r="Q254" s="375"/>
      <c r="R254" s="2"/>
      <c r="BV254" s="2"/>
      <c r="BW254" s="19"/>
      <c r="BY254" s="225"/>
      <c r="BZ254" s="228"/>
      <c r="CA254" s="225"/>
      <c r="CB254" s="228"/>
      <c r="CC254" s="225"/>
      <c r="CD254" s="228"/>
      <c r="CF254" s="12"/>
      <c r="CG254" s="12"/>
      <c r="CH254" s="2"/>
      <c r="EI254" s="272"/>
      <c r="EJ254" s="2"/>
      <c r="EK254" s="2"/>
      <c r="EL254" s="280"/>
    </row>
    <row r="255" spans="12:142" ht="20.25" hidden="1" thickBot="1">
      <c r="O255" s="335" t="str">
        <f>IF(P256=$CH$2,N256&amp;" ","")&amp;IF(P261=$CH$2,N261&amp;" ","")&amp;IF(P266=$CH$2,N266&amp;" ","")&amp;IF(P271=$CH$2,N271&amp;" ","")&amp;IF(P276=$CH$2,N276&amp;" ","")&amp;" "&amp;$O$4</f>
        <v>HQ1 HQ2 HQ3 HQ4 HQ5  を回答ください</v>
      </c>
      <c r="P255" s="336" t="str">
        <f>IF(R255=$CH$2,"●","×")</f>
        <v>●</v>
      </c>
      <c r="Q255" s="375"/>
      <c r="R255" s="332" t="str">
        <f>IF(COUNTIF(P256:P280,$CH$2)&gt;0,$CH$2,"")</f>
        <v>回答待ち</v>
      </c>
      <c r="BV255" s="2"/>
      <c r="BW255" s="19"/>
      <c r="BY255" s="235"/>
      <c r="BZ255" s="228"/>
      <c r="CA255" s="235"/>
      <c r="CB255" s="228"/>
      <c r="CC255" s="225"/>
      <c r="CD255" s="236"/>
      <c r="CF255" s="12"/>
      <c r="CG255" s="12"/>
      <c r="CH255" s="2"/>
      <c r="EI255" s="272"/>
      <c r="EJ255" s="2"/>
      <c r="EK255" s="2"/>
      <c r="EL255" s="280"/>
    </row>
    <row r="256" spans="12:142" ht="38.25" hidden="1" thickBot="1">
      <c r="L256" t="str">
        <f>IF(S256=1,"▶","")</f>
        <v/>
      </c>
      <c r="N256" s="12" t="str">
        <f>$Q256</f>
        <v>HQ1</v>
      </c>
      <c r="O256" s="14" t="s">
        <v>655</v>
      </c>
      <c r="P256" s="2" t="str">
        <f>CH257</f>
        <v>回答待ち</v>
      </c>
      <c r="Q256" s="375" t="s">
        <v>338</v>
      </c>
      <c r="R256" s="613">
        <f>IF(N257=Q257,R257,IF(N257=Q258,R258,IF(N257=Q259,R259,"-")))</f>
        <v>0</v>
      </c>
      <c r="S256" s="691">
        <f>IF(R256=0,0,1)</f>
        <v>0</v>
      </c>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21" t="str">
        <f>Q256</f>
        <v>HQ1</v>
      </c>
      <c r="BW256" s="20" t="str">
        <f>IF(CG257="●","表示",IF(AND($Q$3="非表示",CG257="×"),"非表示",IF($Q$3="表示","表示")))</f>
        <v>表示</v>
      </c>
      <c r="BY256" s="237"/>
      <c r="BZ256" s="228"/>
      <c r="CA256" s="237"/>
      <c r="CB256" s="228"/>
      <c r="CC256" s="225"/>
      <c r="CD256" s="238"/>
      <c r="CF256" s="12"/>
      <c r="CG256" s="12"/>
      <c r="CH256" s="2"/>
      <c r="CK256" s="281"/>
      <c r="CL256" s="281"/>
      <c r="CM256" s="281"/>
      <c r="CN256" s="281"/>
      <c r="CO256" s="281"/>
      <c r="CP256" s="281"/>
      <c r="CQ256" s="281"/>
      <c r="CR256" s="281"/>
      <c r="CS256" s="281"/>
      <c r="CT256" s="281"/>
      <c r="CU256" s="281"/>
      <c r="CV256" s="281"/>
      <c r="CW256" s="281"/>
      <c r="CX256" s="281"/>
      <c r="CY256" s="281"/>
      <c r="CZ256" s="281"/>
      <c r="DA256" s="281"/>
      <c r="DB256" s="281"/>
      <c r="DC256" s="281"/>
      <c r="DD256" s="281"/>
      <c r="DE256" s="281"/>
      <c r="DF256" s="281"/>
      <c r="DG256" s="281"/>
      <c r="DH256" s="281"/>
      <c r="DI256" s="281"/>
      <c r="DJ256" s="281"/>
      <c r="DK256" s="281"/>
      <c r="DL256" s="281"/>
      <c r="DM256" s="281"/>
      <c r="DN256" s="281"/>
      <c r="DO256" s="281"/>
      <c r="DP256" s="281"/>
      <c r="DQ256" s="281"/>
      <c r="DR256" s="281"/>
      <c r="DS256" s="281"/>
      <c r="DT256" s="281"/>
      <c r="DU256" s="281"/>
      <c r="DV256" s="281"/>
      <c r="DW256" s="281"/>
      <c r="DX256" s="281"/>
      <c r="DY256" s="281"/>
      <c r="DZ256" s="281"/>
      <c r="EA256" s="281"/>
      <c r="EB256" s="281"/>
      <c r="EC256" s="281"/>
      <c r="ED256" s="281"/>
      <c r="EE256" s="281"/>
      <c r="EF256" s="281"/>
      <c r="EG256" s="281"/>
      <c r="EH256" s="281"/>
      <c r="EI256" s="283"/>
      <c r="EJ256" s="281"/>
      <c r="EK256" s="281"/>
      <c r="EL256" s="285"/>
    </row>
    <row r="257" spans="12:142" ht="19.5" hidden="1">
      <c r="N257" s="8" t="str">
        <f>'【① 基本事項】'!F209</f>
        <v>▷　該当選択</v>
      </c>
      <c r="O257" s="1"/>
      <c r="Q257" s="536" t="s">
        <v>601</v>
      </c>
      <c r="R257" s="17">
        <v>0</v>
      </c>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21" t="str">
        <f>BV256&amp;"=0"</f>
        <v>HQ1=0</v>
      </c>
      <c r="BW257" s="18" t="str">
        <f>IF(R256=R257,"●","×")</f>
        <v>●</v>
      </c>
      <c r="BY257" s="233" t="s">
        <v>14</v>
      </c>
      <c r="BZ257" s="19" t="str">
        <f>IF(INDEX($BV$5:$BW$354,MATCH(BY257,$BV$5:$BV$354,0),2)="●","●","×")</f>
        <v>●</v>
      </c>
      <c r="CA257" s="233" t="s">
        <v>14</v>
      </c>
      <c r="CB257" s="19" t="str">
        <f>IF(INDEX($BV$5:$BW$354,MATCH(CA257,$BV$5:$BV$354,0),2)="●","●","×")</f>
        <v>●</v>
      </c>
      <c r="CC257" s="227" t="s">
        <v>14</v>
      </c>
      <c r="CD257" s="234" t="str">
        <f>IF(INDEX($BV$5:$BW$354,MATCH(CC257,$BV$5:$BV$354,0),2)="●","●","×")</f>
        <v>●</v>
      </c>
      <c r="CE257" s="2" t="s">
        <v>15</v>
      </c>
      <c r="CF257" s="231" t="str">
        <f>IF(AND(BW257="●",BZ257="●",CB257="●",CD257="●"),"●","×")</f>
        <v>●</v>
      </c>
      <c r="CG257" s="21" t="str">
        <f t="shared" ref="CG257:CG259" si="2212">IF(AND(BZ257="●",CB257="●",CD257="●"),"●","×")</f>
        <v>●</v>
      </c>
      <c r="CH257" s="2" t="str">
        <f>IF(CF257="●",$CH$2,IF(COUNTIF(CF258:CF259,"●")&gt;0,$CH$3,$CH$4))</f>
        <v>回答待ち</v>
      </c>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251"/>
      <c r="EI257" s="271"/>
      <c r="EJ257" s="253"/>
      <c r="EK257" s="4"/>
      <c r="EL257" s="254"/>
    </row>
    <row r="258" spans="12:142" ht="19.5" hidden="1">
      <c r="N258" s="16" t="str">
        <f>$Q258</f>
        <v>▶　A</v>
      </c>
      <c r="O258" s="14" t="s">
        <v>430</v>
      </c>
      <c r="Q258" s="375" t="s">
        <v>0</v>
      </c>
      <c r="R258" s="17">
        <v>1</v>
      </c>
      <c r="T258" s="609" t="str">
        <f t="shared" ref="T258:T259" si="2213">IF(CK258="","",IF(CK258=$CF258,1,0))</f>
        <v/>
      </c>
      <c r="U258" s="609" t="str">
        <f t="shared" ref="U258:U259" si="2214">IF(CL258="","",IF(CL258=$CF258,1,0))</f>
        <v/>
      </c>
      <c r="V258" s="609" t="str">
        <f t="shared" ref="V258:V259" si="2215">IF(CM258="","",IF(CM258=$CF258,1,0))</f>
        <v/>
      </c>
      <c r="W258" s="609" t="str">
        <f t="shared" ref="W258:W259" si="2216">IF(CN258="","",IF(CN258=$CF258,1,0))</f>
        <v/>
      </c>
      <c r="X258" s="609" t="str">
        <f t="shared" ref="X258:X259" si="2217">IF(CO258="","",IF(CO258=$CF258,1,0))</f>
        <v/>
      </c>
      <c r="Y258" s="609" t="str">
        <f t="shared" ref="Y258:Y259" si="2218">IF(CP258="","",IF(CP258=$CF258,1,0))</f>
        <v/>
      </c>
      <c r="Z258" s="609" t="str">
        <f t="shared" ref="Z258:Z259" si="2219">IF(CQ258="","",IF(CQ258=$CF258,1,0))</f>
        <v/>
      </c>
      <c r="AA258" s="609" t="str">
        <f t="shared" ref="AA258:AA259" si="2220">IF(CR258="","",IF(CR258=$CF258,1,0))</f>
        <v/>
      </c>
      <c r="AB258" s="609" t="str">
        <f t="shared" ref="AB258:AB259" si="2221">IF(CS258="","",IF(CS258=$CF258,1,0))</f>
        <v/>
      </c>
      <c r="AC258" s="609" t="str">
        <f t="shared" ref="AC258:AC259" si="2222">IF(CT258="","",IF(CT258=$CF258,1,0))</f>
        <v/>
      </c>
      <c r="AD258" s="609" t="str">
        <f t="shared" ref="AD258:AD259" si="2223">IF(CU258="","",IF(CU258=$CF258,1,0))</f>
        <v/>
      </c>
      <c r="AE258" s="609" t="str">
        <f t="shared" ref="AE258:AE259" si="2224">IF(CV258="","",IF(CV258=$CF258,1,0))</f>
        <v/>
      </c>
      <c r="AF258" s="609" t="str">
        <f t="shared" ref="AF258:AF259" si="2225">IF(CW258="","",IF(CW258=$CF258,1,0))</f>
        <v/>
      </c>
      <c r="AG258" s="609" t="str">
        <f t="shared" ref="AG258:AG259" si="2226">IF(CX258="","",IF(CX258=$CF258,1,0))</f>
        <v/>
      </c>
      <c r="AH258" s="609" t="str">
        <f t="shared" ref="AH258:AH259" si="2227">IF(CY258="","",IF(CY258=$CF258,1,0))</f>
        <v/>
      </c>
      <c r="AI258" s="609" t="str">
        <f t="shared" ref="AI258:AI259" si="2228">IF(CZ258="","",IF(CZ258=$CF258,1,0))</f>
        <v/>
      </c>
      <c r="AJ258" s="609" t="str">
        <f t="shared" ref="AJ258:AJ259" si="2229">IF(DA258="","",IF(DA258=$CF258,1,0))</f>
        <v/>
      </c>
      <c r="AK258" s="609" t="str">
        <f t="shared" ref="AK258:AK259" si="2230">IF(DB258="","",IF(DB258=$CF258,1,0))</f>
        <v/>
      </c>
      <c r="AL258" s="609" t="str">
        <f t="shared" ref="AL258:AL259" si="2231">IF(DC258="","",IF(DC258=$CF258,1,0))</f>
        <v/>
      </c>
      <c r="AM258" s="609" t="str">
        <f t="shared" ref="AM258:AM259" si="2232">IF(DD258="","",IF(DD258=$CF258,1,0))</f>
        <v/>
      </c>
      <c r="AN258" s="609" t="str">
        <f t="shared" ref="AN258:AN259" si="2233">IF(DE258="","",IF(DE258=$CF258,1,0))</f>
        <v/>
      </c>
      <c r="AO258" s="609" t="str">
        <f t="shared" ref="AO258:AO259" si="2234">IF(DF258="","",IF(DF258=$CF258,1,0))</f>
        <v/>
      </c>
      <c r="AP258" s="609" t="str">
        <f t="shared" ref="AP258:AP259" si="2235">IF(DG258="","",IF(DG258=$CF258,1,0))</f>
        <v/>
      </c>
      <c r="AQ258" s="609" t="str">
        <f t="shared" ref="AQ258:AQ259" si="2236">IF(DH258="","",IF(DH258=$CF258,1,0))</f>
        <v/>
      </c>
      <c r="AR258" s="609" t="str">
        <f t="shared" ref="AR258:AR259" si="2237">IF(DI258="","",IF(DI258=$CF258,1,0))</f>
        <v/>
      </c>
      <c r="AS258" s="609" t="str">
        <f t="shared" ref="AS258:AS259" si="2238">IF(DJ258="","",IF(DJ258=$CF258,1,0))</f>
        <v/>
      </c>
      <c r="AT258" s="609" t="str">
        <f t="shared" ref="AT258:AT259" si="2239">IF(DK258="","",IF(DK258=$CF258,1,0))</f>
        <v/>
      </c>
      <c r="AU258" s="609" t="str">
        <f t="shared" ref="AU258:AU259" si="2240">IF(DL258="","",IF(DL258=$CF258,1,0))</f>
        <v/>
      </c>
      <c r="AV258" s="609" t="str">
        <f t="shared" ref="AV258:AV259" si="2241">IF(DM258="","",IF(DM258=$CF258,1,0))</f>
        <v/>
      </c>
      <c r="AW258" s="609" t="str">
        <f t="shared" ref="AW258:AW259" si="2242">IF(DN258="","",IF(DN258=$CF258,1,0))</f>
        <v/>
      </c>
      <c r="AX258" s="609" t="str">
        <f t="shared" ref="AX258:AX259" si="2243">IF(DO258="","",IF(DO258=$CF258,1,0))</f>
        <v/>
      </c>
      <c r="AY258" s="609" t="str">
        <f t="shared" ref="AY258:AY259" si="2244">IF(DP258="","",IF(DP258=$CF258,1,0))</f>
        <v/>
      </c>
      <c r="AZ258" s="609" t="str">
        <f t="shared" ref="AZ258:AZ259" si="2245">IF(DQ258="","",IF(DQ258=$CF258,1,0))</f>
        <v/>
      </c>
      <c r="BA258" s="609">
        <f t="shared" ref="BA258:BA259" si="2246">IF(DR258="","",IF(DR258=$CF258,1,0))</f>
        <v>0</v>
      </c>
      <c r="BB258" s="609" t="str">
        <f t="shared" ref="BB258:BB259" si="2247">IF(DS258="","",IF(DS258=$CF258,1,0))</f>
        <v/>
      </c>
      <c r="BC258" s="609" t="str">
        <f t="shared" ref="BC258:BC259" si="2248">IF(DT258="","",IF(DT258=$CF258,1,0))</f>
        <v/>
      </c>
      <c r="BD258" s="609" t="str">
        <f t="shared" ref="BD258:BD259" si="2249">IF(DU258="","",IF(DU258=$CF258,1,0))</f>
        <v/>
      </c>
      <c r="BE258" s="609" t="str">
        <f t="shared" ref="BE258:BE259" si="2250">IF(DV258="","",IF(DV258=$CF258,1,0))</f>
        <v/>
      </c>
      <c r="BF258" s="609" t="str">
        <f t="shared" ref="BF258:BF259" si="2251">IF(DW258="","",IF(DW258=$CF258,1,0))</f>
        <v/>
      </c>
      <c r="BG258" s="609" t="str">
        <f t="shared" ref="BG258:BG259" si="2252">IF(DX258="","",IF(DX258=$CF258,1,0))</f>
        <v/>
      </c>
      <c r="BH258" s="609" t="str">
        <f t="shared" ref="BH258:BH259" si="2253">IF(DY258="","",IF(DY258=$CF258,1,0))</f>
        <v/>
      </c>
      <c r="BI258" s="609" t="str">
        <f t="shared" ref="BI258:BI259" si="2254">IF(DZ258="","",IF(DZ258=$CF258,1,0))</f>
        <v/>
      </c>
      <c r="BJ258" s="609" t="str">
        <f t="shared" ref="BJ258:BJ259" si="2255">IF(EA258="","",IF(EA258=$CF258,1,0))</f>
        <v/>
      </c>
      <c r="BK258" s="609" t="str">
        <f t="shared" ref="BK258:BK259" si="2256">IF(EB258="","",IF(EB258=$CF258,1,0))</f>
        <v/>
      </c>
      <c r="BL258" s="609" t="str">
        <f t="shared" ref="BL258:BL259" si="2257">IF(EC258="","",IF(EC258=$CF258,1,0))</f>
        <v/>
      </c>
      <c r="BM258" s="609" t="str">
        <f t="shared" ref="BM258:BM259" si="2258">IF(ED258="","",IF(ED258=$CF258,1,0))</f>
        <v/>
      </c>
      <c r="BN258" s="609" t="str">
        <f t="shared" ref="BN258:BN259" si="2259">IF(EE258="","",IF(EE258=$CF258,1,0))</f>
        <v/>
      </c>
      <c r="BO258" s="609" t="str">
        <f t="shared" ref="BO258:BO259" si="2260">IF(EF258="","",IF(EF258=$CF258,1,0))</f>
        <v/>
      </c>
      <c r="BP258" s="609" t="str">
        <f t="shared" ref="BP258:BP259" si="2261">IF(EG258="","",IF(EG258=$CF258,1,0))</f>
        <v/>
      </c>
      <c r="BQ258" s="609" t="str">
        <f t="shared" ref="BQ258:BQ259" si="2262">IF(EH258="","",IF(EH258=$CF258,1,0))</f>
        <v/>
      </c>
      <c r="BR258" s="609">
        <f t="shared" ref="BR258:BR259" si="2263">IF(EI258="","",IF(EI258=$CF258,1,0))</f>
        <v>0</v>
      </c>
      <c r="BS258" s="609">
        <f t="shared" ref="BS258:BS259" si="2264">IF(EJ258="","",IF(EJ258=$CF258,1,0))</f>
        <v>0</v>
      </c>
      <c r="BT258" s="609" t="str">
        <f t="shared" ref="BT258:BT259" si="2265">IF(EK258="","",IF(EK258=$CF258,1,0))</f>
        <v/>
      </c>
      <c r="BU258" s="609" t="str">
        <f t="shared" ref="BU258:BU259" si="2266">IF(EL258="","",IF(EL258=$CF258,1,0))</f>
        <v/>
      </c>
      <c r="BV258" s="21" t="str">
        <f>BV256&amp;"=1"</f>
        <v>HQ1=1</v>
      </c>
      <c r="BW258" s="18" t="str">
        <f>IF(R256=R258,"●","×")</f>
        <v>×</v>
      </c>
      <c r="BX258" s="7" t="s">
        <v>15</v>
      </c>
      <c r="BY258" s="233" t="s">
        <v>14</v>
      </c>
      <c r="BZ258" s="19" t="str">
        <f>IF(INDEX($BV$5:$BW$354,MATCH(BY258,$BV$5:$BV$354,0),2)="●","●","×")</f>
        <v>●</v>
      </c>
      <c r="CA258" s="233" t="s">
        <v>14</v>
      </c>
      <c r="CB258" s="19" t="str">
        <f>IF(INDEX($BV$5:$BW$354,MATCH(CA258,$BV$5:$BV$354,0),2)="●","●","×")</f>
        <v>●</v>
      </c>
      <c r="CC258" s="227" t="s">
        <v>14</v>
      </c>
      <c r="CD258" s="234" t="str">
        <f>IF(INDEX($BV$5:$BW$354,MATCH(CC258,$BV$5:$BV$354,0),2)="●","●","×")</f>
        <v>●</v>
      </c>
      <c r="CE258" s="2" t="s">
        <v>15</v>
      </c>
      <c r="CF258" s="232" t="str">
        <f>IF(AND(BW258="●",BZ258="●",CB258="●",CD258="●"),"●","×")</f>
        <v>×</v>
      </c>
      <c r="CG258" s="21" t="str">
        <f t="shared" si="2212"/>
        <v>●</v>
      </c>
      <c r="CH258" s="2"/>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t="s">
        <v>13</v>
      </c>
      <c r="DS258" s="3"/>
      <c r="DT258" s="3"/>
      <c r="DU258" s="3"/>
      <c r="DV258" s="3"/>
      <c r="DW258" s="3"/>
      <c r="DX258" s="3"/>
      <c r="DY258" s="3"/>
      <c r="DZ258" s="3"/>
      <c r="EA258" s="3"/>
      <c r="EB258" s="3"/>
      <c r="EC258" s="3"/>
      <c r="ED258" s="3"/>
      <c r="EE258" s="3"/>
      <c r="EF258" s="3"/>
      <c r="EG258" s="3"/>
      <c r="EH258" s="252"/>
      <c r="EI258" s="270" t="s">
        <v>13</v>
      </c>
      <c r="EJ258" s="255" t="s">
        <v>13</v>
      </c>
      <c r="EK258" s="3"/>
      <c r="EL258" s="256"/>
    </row>
    <row r="259" spans="12:142" ht="19.5" hidden="1">
      <c r="N259" s="16" t="str">
        <f>$Q259</f>
        <v>▶　B</v>
      </c>
      <c r="O259" s="14" t="s">
        <v>429</v>
      </c>
      <c r="Q259" s="375" t="s">
        <v>1</v>
      </c>
      <c r="R259" s="17">
        <v>2</v>
      </c>
      <c r="T259" s="609" t="str">
        <f t="shared" si="2213"/>
        <v/>
      </c>
      <c r="U259" s="609" t="str">
        <f t="shared" si="2214"/>
        <v/>
      </c>
      <c r="V259" s="609" t="str">
        <f t="shared" si="2215"/>
        <v/>
      </c>
      <c r="W259" s="609" t="str">
        <f t="shared" si="2216"/>
        <v/>
      </c>
      <c r="X259" s="609" t="str">
        <f t="shared" si="2217"/>
        <v/>
      </c>
      <c r="Y259" s="609" t="str">
        <f t="shared" si="2218"/>
        <v/>
      </c>
      <c r="Z259" s="609" t="str">
        <f t="shared" si="2219"/>
        <v/>
      </c>
      <c r="AA259" s="609" t="str">
        <f t="shared" si="2220"/>
        <v/>
      </c>
      <c r="AB259" s="609" t="str">
        <f t="shared" si="2221"/>
        <v/>
      </c>
      <c r="AC259" s="609" t="str">
        <f t="shared" si="2222"/>
        <v/>
      </c>
      <c r="AD259" s="609" t="str">
        <f t="shared" si="2223"/>
        <v/>
      </c>
      <c r="AE259" s="609" t="str">
        <f t="shared" si="2224"/>
        <v/>
      </c>
      <c r="AF259" s="609" t="str">
        <f t="shared" si="2225"/>
        <v/>
      </c>
      <c r="AG259" s="609" t="str">
        <f t="shared" si="2226"/>
        <v/>
      </c>
      <c r="AH259" s="609" t="str">
        <f t="shared" si="2227"/>
        <v/>
      </c>
      <c r="AI259" s="609" t="str">
        <f t="shared" si="2228"/>
        <v/>
      </c>
      <c r="AJ259" s="609" t="str">
        <f t="shared" si="2229"/>
        <v/>
      </c>
      <c r="AK259" s="609" t="str">
        <f t="shared" si="2230"/>
        <v/>
      </c>
      <c r="AL259" s="609" t="str">
        <f t="shared" si="2231"/>
        <v/>
      </c>
      <c r="AM259" s="609" t="str">
        <f t="shared" si="2232"/>
        <v/>
      </c>
      <c r="AN259" s="609" t="str">
        <f t="shared" si="2233"/>
        <v/>
      </c>
      <c r="AO259" s="609" t="str">
        <f t="shared" si="2234"/>
        <v/>
      </c>
      <c r="AP259" s="609" t="str">
        <f t="shared" si="2235"/>
        <v/>
      </c>
      <c r="AQ259" s="609" t="str">
        <f t="shared" si="2236"/>
        <v/>
      </c>
      <c r="AR259" s="609" t="str">
        <f t="shared" si="2237"/>
        <v/>
      </c>
      <c r="AS259" s="609" t="str">
        <f t="shared" si="2238"/>
        <v/>
      </c>
      <c r="AT259" s="609" t="str">
        <f t="shared" si="2239"/>
        <v/>
      </c>
      <c r="AU259" s="609" t="str">
        <f t="shared" si="2240"/>
        <v/>
      </c>
      <c r="AV259" s="609" t="str">
        <f t="shared" si="2241"/>
        <v/>
      </c>
      <c r="AW259" s="609" t="str">
        <f t="shared" si="2242"/>
        <v/>
      </c>
      <c r="AX259" s="609" t="str">
        <f t="shared" si="2243"/>
        <v/>
      </c>
      <c r="AY259" s="609" t="str">
        <f t="shared" si="2244"/>
        <v/>
      </c>
      <c r="AZ259" s="609" t="str">
        <f t="shared" si="2245"/>
        <v/>
      </c>
      <c r="BA259" s="609" t="str">
        <f t="shared" si="2246"/>
        <v/>
      </c>
      <c r="BB259" s="609" t="str">
        <f t="shared" si="2247"/>
        <v/>
      </c>
      <c r="BC259" s="609" t="str">
        <f t="shared" si="2248"/>
        <v/>
      </c>
      <c r="BD259" s="609" t="str">
        <f t="shared" si="2249"/>
        <v/>
      </c>
      <c r="BE259" s="609" t="str">
        <f t="shared" si="2250"/>
        <v/>
      </c>
      <c r="BF259" s="609" t="str">
        <f t="shared" si="2251"/>
        <v/>
      </c>
      <c r="BG259" s="609" t="str">
        <f t="shared" si="2252"/>
        <v/>
      </c>
      <c r="BH259" s="609" t="str">
        <f t="shared" si="2253"/>
        <v/>
      </c>
      <c r="BI259" s="609" t="str">
        <f t="shared" si="2254"/>
        <v/>
      </c>
      <c r="BJ259" s="609" t="str">
        <f t="shared" si="2255"/>
        <v/>
      </c>
      <c r="BK259" s="609" t="str">
        <f t="shared" si="2256"/>
        <v/>
      </c>
      <c r="BL259" s="609" t="str">
        <f t="shared" si="2257"/>
        <v/>
      </c>
      <c r="BM259" s="609" t="str">
        <f t="shared" si="2258"/>
        <v/>
      </c>
      <c r="BN259" s="609" t="str">
        <f t="shared" si="2259"/>
        <v/>
      </c>
      <c r="BO259" s="609" t="str">
        <f t="shared" si="2260"/>
        <v/>
      </c>
      <c r="BP259" s="609" t="str">
        <f t="shared" si="2261"/>
        <v/>
      </c>
      <c r="BQ259" s="609" t="str">
        <f t="shared" si="2262"/>
        <v/>
      </c>
      <c r="BR259" s="609">
        <f t="shared" si="2263"/>
        <v>0</v>
      </c>
      <c r="BS259" s="609" t="str">
        <f t="shared" si="2264"/>
        <v/>
      </c>
      <c r="BT259" s="609" t="str">
        <f t="shared" si="2265"/>
        <v/>
      </c>
      <c r="BU259" s="609" t="str">
        <f t="shared" si="2266"/>
        <v/>
      </c>
      <c r="BV259" s="21" t="str">
        <f>BV256&amp;"=2"</f>
        <v>HQ1=2</v>
      </c>
      <c r="BW259" s="18" t="str">
        <f>IF(R256=R259,"●","×")</f>
        <v>×</v>
      </c>
      <c r="BX259" s="7" t="s">
        <v>15</v>
      </c>
      <c r="BY259" s="233" t="s">
        <v>14</v>
      </c>
      <c r="BZ259" s="19" t="str">
        <f>IF(INDEX($BV$5:$BW$354,MATCH(BY259,$BV$5:$BV$354,0),2)="●","●","×")</f>
        <v>●</v>
      </c>
      <c r="CA259" s="233" t="s">
        <v>14</v>
      </c>
      <c r="CB259" s="19" t="str">
        <f>IF(INDEX($BV$5:$BW$354,MATCH(CA259,$BV$5:$BV$354,0),2)="●","●","×")</f>
        <v>●</v>
      </c>
      <c r="CC259" s="227" t="s">
        <v>14</v>
      </c>
      <c r="CD259" s="234" t="str">
        <f>IF(INDEX($BV$5:$BW$354,MATCH(CC259,$BV$5:$BV$354,0),2)="●","●","×")</f>
        <v>●</v>
      </c>
      <c r="CE259" s="2" t="s">
        <v>15</v>
      </c>
      <c r="CF259" s="232" t="str">
        <f>IF(AND(BW259="●",BZ259="●",CB259="●",CD259="●"),"●","×")</f>
        <v>×</v>
      </c>
      <c r="CG259" s="21" t="str">
        <f t="shared" si="2212"/>
        <v>●</v>
      </c>
      <c r="CH259" s="2"/>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252"/>
      <c r="EI259" s="270" t="s">
        <v>14</v>
      </c>
      <c r="EJ259" s="255"/>
      <c r="EK259" s="3"/>
      <c r="EL259" s="256"/>
    </row>
    <row r="260" spans="12:142" ht="20.25" hidden="1" thickBot="1">
      <c r="O260" s="343" t="str">
        <f>IF(R256=0,N256&amp;" "&amp;$O$4,"")</f>
        <v>HQ1 を回答ください</v>
      </c>
      <c r="P260" s="336" t="str">
        <f>IF(P256=$CH$2,"●","×")</f>
        <v>●</v>
      </c>
      <c r="Q260" s="375"/>
      <c r="R260" s="2"/>
      <c r="BV260" s="2"/>
      <c r="BW260" s="19"/>
      <c r="BY260" s="235"/>
      <c r="BZ260" s="228"/>
      <c r="CA260" s="235"/>
      <c r="CB260" s="228"/>
      <c r="CC260" s="225"/>
      <c r="CD260" s="236"/>
      <c r="CF260" s="12"/>
      <c r="CG260" s="12"/>
      <c r="CH260" s="2"/>
      <c r="EI260" s="272"/>
      <c r="EJ260" s="2"/>
      <c r="EK260" s="2"/>
      <c r="EL260" s="280"/>
    </row>
    <row r="261" spans="12:142" ht="20.25" hidden="1" thickBot="1">
      <c r="L261" t="str">
        <f>IF(S261=1,"▶","")</f>
        <v/>
      </c>
      <c r="N261" s="12" t="str">
        <f>$Q261</f>
        <v>HQ2</v>
      </c>
      <c r="O261" s="14" t="s">
        <v>366</v>
      </c>
      <c r="P261" s="2" t="str">
        <f>CH262</f>
        <v>回答待ち</v>
      </c>
      <c r="Q261" s="375" t="s">
        <v>339</v>
      </c>
      <c r="R261" s="613">
        <f>IF(N262=Q262,R262,IF(N262=Q263,R263,IF(N262=Q264,R264,"-")))</f>
        <v>0</v>
      </c>
      <c r="S261" s="691">
        <f>IF(R261=0,0,1)</f>
        <v>0</v>
      </c>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21" t="str">
        <f>Q261</f>
        <v>HQ2</v>
      </c>
      <c r="BW261" s="20" t="str">
        <f>IF(CG262="●","表示",IF(AND($Q$3="非表示",CG262="×"),"非表示",IF($Q$3="表示","表示")))</f>
        <v>表示</v>
      </c>
      <c r="BY261" s="237"/>
      <c r="BZ261" s="228"/>
      <c r="CA261" s="237"/>
      <c r="CB261" s="228"/>
      <c r="CC261" s="225"/>
      <c r="CD261" s="238"/>
      <c r="CF261" s="12"/>
      <c r="CG261" s="12"/>
      <c r="CH261" s="2"/>
      <c r="CK261" s="281"/>
      <c r="CL261" s="281"/>
      <c r="CM261" s="281"/>
      <c r="CN261" s="281"/>
      <c r="CO261" s="281"/>
      <c r="CP261" s="281"/>
      <c r="CQ261" s="281"/>
      <c r="CR261" s="281"/>
      <c r="CS261" s="281"/>
      <c r="CT261" s="281"/>
      <c r="CU261" s="281"/>
      <c r="CV261" s="281"/>
      <c r="CW261" s="281"/>
      <c r="CX261" s="281"/>
      <c r="CY261" s="281"/>
      <c r="CZ261" s="281"/>
      <c r="DA261" s="281"/>
      <c r="DB261" s="281"/>
      <c r="DC261" s="281"/>
      <c r="DD261" s="281"/>
      <c r="DE261" s="281"/>
      <c r="DF261" s="281"/>
      <c r="DG261" s="281"/>
      <c r="DH261" s="281"/>
      <c r="DI261" s="281"/>
      <c r="DJ261" s="281"/>
      <c r="DK261" s="281"/>
      <c r="DL261" s="281"/>
      <c r="DM261" s="281"/>
      <c r="DN261" s="281"/>
      <c r="DO261" s="281"/>
      <c r="DP261" s="281"/>
      <c r="DQ261" s="281"/>
      <c r="DR261" s="281"/>
      <c r="DS261" s="281"/>
      <c r="DT261" s="281"/>
      <c r="DU261" s="281"/>
      <c r="DV261" s="281"/>
      <c r="DW261" s="281"/>
      <c r="DX261" s="281"/>
      <c r="DY261" s="281"/>
      <c r="DZ261" s="281"/>
      <c r="EA261" s="281"/>
      <c r="EB261" s="281"/>
      <c r="EC261" s="281"/>
      <c r="ED261" s="281"/>
      <c r="EE261" s="281"/>
      <c r="EF261" s="281"/>
      <c r="EG261" s="281"/>
      <c r="EH261" s="281"/>
      <c r="EI261" s="283"/>
      <c r="EJ261" s="281"/>
      <c r="EK261" s="281"/>
      <c r="EL261" s="285"/>
    </row>
    <row r="262" spans="12:142" ht="19.5" hidden="1">
      <c r="N262" s="8" t="str">
        <f>'【① 基本事項】'!F214</f>
        <v>▷　該当選択</v>
      </c>
      <c r="O262" s="1"/>
      <c r="Q262" s="536" t="s">
        <v>601</v>
      </c>
      <c r="R262" s="17">
        <v>0</v>
      </c>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21" t="str">
        <f>BV261&amp;"=0"</f>
        <v>HQ2=0</v>
      </c>
      <c r="BW262" s="18" t="str">
        <f>IF(R261=R262,"●","×")</f>
        <v>●</v>
      </c>
      <c r="BY262" s="233" t="s">
        <v>14</v>
      </c>
      <c r="BZ262" s="19" t="str">
        <f>IF(INDEX($BV$5:$BW$354,MATCH(BY262,$BV$5:$BV$354,0),2)="●","●","×")</f>
        <v>●</v>
      </c>
      <c r="CA262" s="233" t="s">
        <v>14</v>
      </c>
      <c r="CB262" s="19" t="str">
        <f>IF(INDEX($BV$5:$BW$354,MATCH(CA262,$BV$5:$BV$354,0),2)="●","●","×")</f>
        <v>●</v>
      </c>
      <c r="CC262" s="227" t="s">
        <v>14</v>
      </c>
      <c r="CD262" s="234" t="str">
        <f>IF(INDEX($BV$5:$BW$354,MATCH(CC262,$BV$5:$BV$354,0),2)="●","●","×")</f>
        <v>●</v>
      </c>
      <c r="CE262" s="2" t="s">
        <v>15</v>
      </c>
      <c r="CF262" s="231" t="str">
        <f>IF(AND(BW262="●",BZ262="●",CB262="●",CD262="●"),"●","×")</f>
        <v>●</v>
      </c>
      <c r="CG262" s="21" t="str">
        <f t="shared" ref="CG262:CG264" si="2267">IF(AND(BZ262="●",CB262="●",CD262="●"),"●","×")</f>
        <v>●</v>
      </c>
      <c r="CH262" s="2" t="str">
        <f>IF(CF262="●",$CH$2,IF(COUNTIF(CF263:CF264,"●")&gt;0,$CH$3,$CH$4))</f>
        <v>回答待ち</v>
      </c>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251"/>
      <c r="EI262" s="271"/>
      <c r="EJ262" s="253"/>
      <c r="EK262" s="4"/>
      <c r="EL262" s="254"/>
    </row>
    <row r="263" spans="12:142" ht="19.5" hidden="1">
      <c r="N263" s="16" t="str">
        <f>$Q263</f>
        <v>▶　A</v>
      </c>
      <c r="O263" s="14" t="s">
        <v>430</v>
      </c>
      <c r="Q263" s="375" t="s">
        <v>0</v>
      </c>
      <c r="R263" s="17">
        <v>1</v>
      </c>
      <c r="T263" s="609" t="str">
        <f t="shared" ref="T263:T264" si="2268">IF(CK263="","",IF(CK263=$CF263,1,0))</f>
        <v/>
      </c>
      <c r="U263" s="609" t="str">
        <f t="shared" ref="U263:U264" si="2269">IF(CL263="","",IF(CL263=$CF263,1,0))</f>
        <v/>
      </c>
      <c r="V263" s="609" t="str">
        <f t="shared" ref="V263:V264" si="2270">IF(CM263="","",IF(CM263=$CF263,1,0))</f>
        <v/>
      </c>
      <c r="W263" s="609" t="str">
        <f t="shared" ref="W263:W264" si="2271">IF(CN263="","",IF(CN263=$CF263,1,0))</f>
        <v/>
      </c>
      <c r="X263" s="609" t="str">
        <f t="shared" ref="X263:X264" si="2272">IF(CO263="","",IF(CO263=$CF263,1,0))</f>
        <v/>
      </c>
      <c r="Y263" s="609" t="str">
        <f t="shared" ref="Y263:Y264" si="2273">IF(CP263="","",IF(CP263=$CF263,1,0))</f>
        <v/>
      </c>
      <c r="Z263" s="609" t="str">
        <f t="shared" ref="Z263:Z264" si="2274">IF(CQ263="","",IF(CQ263=$CF263,1,0))</f>
        <v/>
      </c>
      <c r="AA263" s="609" t="str">
        <f t="shared" ref="AA263:AA264" si="2275">IF(CR263="","",IF(CR263=$CF263,1,0))</f>
        <v/>
      </c>
      <c r="AB263" s="609" t="str">
        <f t="shared" ref="AB263:AB264" si="2276">IF(CS263="","",IF(CS263=$CF263,1,0))</f>
        <v/>
      </c>
      <c r="AC263" s="609" t="str">
        <f t="shared" ref="AC263:AC264" si="2277">IF(CT263="","",IF(CT263=$CF263,1,0))</f>
        <v/>
      </c>
      <c r="AD263" s="609" t="str">
        <f t="shared" ref="AD263:AD264" si="2278">IF(CU263="","",IF(CU263=$CF263,1,0))</f>
        <v/>
      </c>
      <c r="AE263" s="609" t="str">
        <f t="shared" ref="AE263:AE264" si="2279">IF(CV263="","",IF(CV263=$CF263,1,0))</f>
        <v/>
      </c>
      <c r="AF263" s="609" t="str">
        <f t="shared" ref="AF263:AF264" si="2280">IF(CW263="","",IF(CW263=$CF263,1,0))</f>
        <v/>
      </c>
      <c r="AG263" s="609" t="str">
        <f t="shared" ref="AG263:AG264" si="2281">IF(CX263="","",IF(CX263=$CF263,1,0))</f>
        <v/>
      </c>
      <c r="AH263" s="609" t="str">
        <f t="shared" ref="AH263:AH264" si="2282">IF(CY263="","",IF(CY263=$CF263,1,0))</f>
        <v/>
      </c>
      <c r="AI263" s="609" t="str">
        <f t="shared" ref="AI263:AI264" si="2283">IF(CZ263="","",IF(CZ263=$CF263,1,0))</f>
        <v/>
      </c>
      <c r="AJ263" s="609" t="str">
        <f t="shared" ref="AJ263:AJ264" si="2284">IF(DA263="","",IF(DA263=$CF263,1,0))</f>
        <v/>
      </c>
      <c r="AK263" s="609" t="str">
        <f t="shared" ref="AK263:AK264" si="2285">IF(DB263="","",IF(DB263=$CF263,1,0))</f>
        <v/>
      </c>
      <c r="AL263" s="609">
        <f t="shared" ref="AL263:AL264" si="2286">IF(DC263="","",IF(DC263=$CF263,1,0))</f>
        <v>0</v>
      </c>
      <c r="AM263" s="609" t="str">
        <f t="shared" ref="AM263:AM264" si="2287">IF(DD263="","",IF(DD263=$CF263,1,0))</f>
        <v/>
      </c>
      <c r="AN263" s="609" t="str">
        <f t="shared" ref="AN263:AN264" si="2288">IF(DE263="","",IF(DE263=$CF263,1,0))</f>
        <v/>
      </c>
      <c r="AO263" s="609" t="str">
        <f t="shared" ref="AO263:AO264" si="2289">IF(DF263="","",IF(DF263=$CF263,1,0))</f>
        <v/>
      </c>
      <c r="AP263" s="609" t="str">
        <f t="shared" ref="AP263:AP264" si="2290">IF(DG263="","",IF(DG263=$CF263,1,0))</f>
        <v/>
      </c>
      <c r="AQ263" s="609" t="str">
        <f t="shared" ref="AQ263:AQ264" si="2291">IF(DH263="","",IF(DH263=$CF263,1,0))</f>
        <v/>
      </c>
      <c r="AR263" s="609" t="str">
        <f t="shared" ref="AR263:AR264" si="2292">IF(DI263="","",IF(DI263=$CF263,1,0))</f>
        <v/>
      </c>
      <c r="AS263" s="609" t="str">
        <f t="shared" ref="AS263:AS264" si="2293">IF(DJ263="","",IF(DJ263=$CF263,1,0))</f>
        <v/>
      </c>
      <c r="AT263" s="609" t="str">
        <f t="shared" ref="AT263:AT264" si="2294">IF(DK263="","",IF(DK263=$CF263,1,0))</f>
        <v/>
      </c>
      <c r="AU263" s="609" t="str">
        <f t="shared" ref="AU263:AU264" si="2295">IF(DL263="","",IF(DL263=$CF263,1,0))</f>
        <v/>
      </c>
      <c r="AV263" s="609" t="str">
        <f t="shared" ref="AV263:AV264" si="2296">IF(DM263="","",IF(DM263=$CF263,1,0))</f>
        <v/>
      </c>
      <c r="AW263" s="609" t="str">
        <f t="shared" ref="AW263:AW264" si="2297">IF(DN263="","",IF(DN263=$CF263,1,0))</f>
        <v/>
      </c>
      <c r="AX263" s="609" t="str">
        <f t="shared" ref="AX263:AX264" si="2298">IF(DO263="","",IF(DO263=$CF263,1,0))</f>
        <v/>
      </c>
      <c r="AY263" s="609" t="str">
        <f t="shared" ref="AY263:AY264" si="2299">IF(DP263="","",IF(DP263=$CF263,1,0))</f>
        <v/>
      </c>
      <c r="AZ263" s="609" t="str">
        <f t="shared" ref="AZ263:AZ264" si="2300">IF(DQ263="","",IF(DQ263=$CF263,1,0))</f>
        <v/>
      </c>
      <c r="BA263" s="609" t="str">
        <f t="shared" ref="BA263:BA264" si="2301">IF(DR263="","",IF(DR263=$CF263,1,0))</f>
        <v/>
      </c>
      <c r="BB263" s="609" t="str">
        <f t="shared" ref="BB263:BB264" si="2302">IF(DS263="","",IF(DS263=$CF263,1,0))</f>
        <v/>
      </c>
      <c r="BC263" s="609" t="str">
        <f t="shared" ref="BC263:BC264" si="2303">IF(DT263="","",IF(DT263=$CF263,1,0))</f>
        <v/>
      </c>
      <c r="BD263" s="609" t="str">
        <f t="shared" ref="BD263:BD264" si="2304">IF(DU263="","",IF(DU263=$CF263,1,0))</f>
        <v/>
      </c>
      <c r="BE263" s="609" t="str">
        <f t="shared" ref="BE263:BE264" si="2305">IF(DV263="","",IF(DV263=$CF263,1,0))</f>
        <v/>
      </c>
      <c r="BF263" s="609" t="str">
        <f t="shared" ref="BF263:BF264" si="2306">IF(DW263="","",IF(DW263=$CF263,1,0))</f>
        <v/>
      </c>
      <c r="BG263" s="609" t="str">
        <f t="shared" ref="BG263:BG264" si="2307">IF(DX263="","",IF(DX263=$CF263,1,0))</f>
        <v/>
      </c>
      <c r="BH263" s="609" t="str">
        <f t="shared" ref="BH263:BH264" si="2308">IF(DY263="","",IF(DY263=$CF263,1,0))</f>
        <v/>
      </c>
      <c r="BI263" s="609" t="str">
        <f t="shared" ref="BI263:BI264" si="2309">IF(DZ263="","",IF(DZ263=$CF263,1,0))</f>
        <v/>
      </c>
      <c r="BJ263" s="609" t="str">
        <f t="shared" ref="BJ263:BJ264" si="2310">IF(EA263="","",IF(EA263=$CF263,1,0))</f>
        <v/>
      </c>
      <c r="BK263" s="609" t="str">
        <f t="shared" ref="BK263:BK264" si="2311">IF(EB263="","",IF(EB263=$CF263,1,0))</f>
        <v/>
      </c>
      <c r="BL263" s="609" t="str">
        <f t="shared" ref="BL263:BL264" si="2312">IF(EC263="","",IF(EC263=$CF263,1,0))</f>
        <v/>
      </c>
      <c r="BM263" s="609" t="str">
        <f t="shared" ref="BM263:BM264" si="2313">IF(ED263="","",IF(ED263=$CF263,1,0))</f>
        <v/>
      </c>
      <c r="BN263" s="609" t="str">
        <f t="shared" ref="BN263:BN264" si="2314">IF(EE263="","",IF(EE263=$CF263,1,0))</f>
        <v/>
      </c>
      <c r="BO263" s="609" t="str">
        <f t="shared" ref="BO263:BO264" si="2315">IF(EF263="","",IF(EF263=$CF263,1,0))</f>
        <v/>
      </c>
      <c r="BP263" s="609" t="str">
        <f t="shared" ref="BP263:BP264" si="2316">IF(EG263="","",IF(EG263=$CF263,1,0))</f>
        <v/>
      </c>
      <c r="BQ263" s="609" t="str">
        <f t="shared" ref="BQ263:BQ264" si="2317">IF(EH263="","",IF(EH263=$CF263,1,0))</f>
        <v/>
      </c>
      <c r="BR263" s="609">
        <f t="shared" ref="BR263:BR264" si="2318">IF(EI263="","",IF(EI263=$CF263,1,0))</f>
        <v>0</v>
      </c>
      <c r="BS263" s="609">
        <f t="shared" ref="BS263:BS264" si="2319">IF(EJ263="","",IF(EJ263=$CF263,1,0))</f>
        <v>0</v>
      </c>
      <c r="BT263" s="609" t="str">
        <f t="shared" ref="BT263:BT264" si="2320">IF(EK263="","",IF(EK263=$CF263,1,0))</f>
        <v/>
      </c>
      <c r="BU263" s="609" t="str">
        <f t="shared" ref="BU263:BU264" si="2321">IF(EL263="","",IF(EL263=$CF263,1,0))</f>
        <v/>
      </c>
      <c r="BV263" s="21" t="str">
        <f>BV261&amp;"=1"</f>
        <v>HQ2=1</v>
      </c>
      <c r="BW263" s="18" t="str">
        <f>IF(R261=R263,"●","×")</f>
        <v>×</v>
      </c>
      <c r="BX263" s="7" t="s">
        <v>15</v>
      </c>
      <c r="BY263" s="233" t="s">
        <v>14</v>
      </c>
      <c r="BZ263" s="19" t="str">
        <f>IF(INDEX($BV$5:$BW$354,MATCH(BY263,$BV$5:$BV$354,0),2)="●","●","×")</f>
        <v>●</v>
      </c>
      <c r="CA263" s="233" t="s">
        <v>14</v>
      </c>
      <c r="CB263" s="19" t="str">
        <f>IF(INDEX($BV$5:$BW$354,MATCH(CA263,$BV$5:$BV$354,0),2)="●","●","×")</f>
        <v>●</v>
      </c>
      <c r="CC263" s="227" t="s">
        <v>14</v>
      </c>
      <c r="CD263" s="234" t="str">
        <f>IF(INDEX($BV$5:$BW$354,MATCH(CC263,$BV$5:$BV$354,0),2)="●","●","×")</f>
        <v>●</v>
      </c>
      <c r="CE263" s="2" t="s">
        <v>15</v>
      </c>
      <c r="CF263" s="232" t="str">
        <f>IF(AND(BW263="●",BZ263="●",CB263="●",CD263="●"),"●","×")</f>
        <v>×</v>
      </c>
      <c r="CG263" s="21" t="str">
        <f t="shared" si="2267"/>
        <v>●</v>
      </c>
      <c r="CH263" s="2"/>
      <c r="CK263" s="3"/>
      <c r="CL263" s="3"/>
      <c r="CM263" s="3"/>
      <c r="CN263" s="3"/>
      <c r="CO263" s="3"/>
      <c r="CP263" s="3"/>
      <c r="CQ263" s="3"/>
      <c r="CR263" s="3"/>
      <c r="CS263" s="3"/>
      <c r="CT263" s="3"/>
      <c r="CU263" s="3"/>
      <c r="CV263" s="3"/>
      <c r="CW263" s="3"/>
      <c r="CX263" s="3"/>
      <c r="CY263" s="3"/>
      <c r="CZ263" s="3"/>
      <c r="DA263" s="3"/>
      <c r="DB263" s="3"/>
      <c r="DC263" s="3" t="s">
        <v>13</v>
      </c>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252"/>
      <c r="EI263" s="270" t="s">
        <v>13</v>
      </c>
      <c r="EJ263" s="255" t="s">
        <v>13</v>
      </c>
      <c r="EK263" s="3"/>
      <c r="EL263" s="256"/>
    </row>
    <row r="264" spans="12:142" ht="19.5" hidden="1">
      <c r="N264" s="16" t="str">
        <f>$Q264</f>
        <v>▶　B</v>
      </c>
      <c r="O264" s="14" t="s">
        <v>429</v>
      </c>
      <c r="Q264" s="375" t="s">
        <v>1</v>
      </c>
      <c r="R264" s="17">
        <v>2</v>
      </c>
      <c r="T264" s="609" t="str">
        <f t="shared" si="2268"/>
        <v/>
      </c>
      <c r="U264" s="609" t="str">
        <f t="shared" si="2269"/>
        <v/>
      </c>
      <c r="V264" s="609" t="str">
        <f t="shared" si="2270"/>
        <v/>
      </c>
      <c r="W264" s="609" t="str">
        <f t="shared" si="2271"/>
        <v/>
      </c>
      <c r="X264" s="609" t="str">
        <f t="shared" si="2272"/>
        <v/>
      </c>
      <c r="Y264" s="609" t="str">
        <f t="shared" si="2273"/>
        <v/>
      </c>
      <c r="Z264" s="609" t="str">
        <f t="shared" si="2274"/>
        <v/>
      </c>
      <c r="AA264" s="609" t="str">
        <f t="shared" si="2275"/>
        <v/>
      </c>
      <c r="AB264" s="609" t="str">
        <f t="shared" si="2276"/>
        <v/>
      </c>
      <c r="AC264" s="609" t="str">
        <f t="shared" si="2277"/>
        <v/>
      </c>
      <c r="AD264" s="609" t="str">
        <f t="shared" si="2278"/>
        <v/>
      </c>
      <c r="AE264" s="609" t="str">
        <f t="shared" si="2279"/>
        <v/>
      </c>
      <c r="AF264" s="609" t="str">
        <f t="shared" si="2280"/>
        <v/>
      </c>
      <c r="AG264" s="609" t="str">
        <f t="shared" si="2281"/>
        <v/>
      </c>
      <c r="AH264" s="609" t="str">
        <f t="shared" si="2282"/>
        <v/>
      </c>
      <c r="AI264" s="609" t="str">
        <f t="shared" si="2283"/>
        <v/>
      </c>
      <c r="AJ264" s="609" t="str">
        <f t="shared" si="2284"/>
        <v/>
      </c>
      <c r="AK264" s="609" t="str">
        <f t="shared" si="2285"/>
        <v/>
      </c>
      <c r="AL264" s="609" t="str">
        <f t="shared" si="2286"/>
        <v/>
      </c>
      <c r="AM264" s="609" t="str">
        <f t="shared" si="2287"/>
        <v/>
      </c>
      <c r="AN264" s="609" t="str">
        <f t="shared" si="2288"/>
        <v/>
      </c>
      <c r="AO264" s="609" t="str">
        <f t="shared" si="2289"/>
        <v/>
      </c>
      <c r="AP264" s="609" t="str">
        <f t="shared" si="2290"/>
        <v/>
      </c>
      <c r="AQ264" s="609" t="str">
        <f t="shared" si="2291"/>
        <v/>
      </c>
      <c r="AR264" s="609" t="str">
        <f t="shared" si="2292"/>
        <v/>
      </c>
      <c r="AS264" s="609" t="str">
        <f t="shared" si="2293"/>
        <v/>
      </c>
      <c r="AT264" s="609" t="str">
        <f t="shared" si="2294"/>
        <v/>
      </c>
      <c r="AU264" s="609" t="str">
        <f t="shared" si="2295"/>
        <v/>
      </c>
      <c r="AV264" s="609" t="str">
        <f t="shared" si="2296"/>
        <v/>
      </c>
      <c r="AW264" s="609" t="str">
        <f t="shared" si="2297"/>
        <v/>
      </c>
      <c r="AX264" s="609" t="str">
        <f t="shared" si="2298"/>
        <v/>
      </c>
      <c r="AY264" s="609" t="str">
        <f t="shared" si="2299"/>
        <v/>
      </c>
      <c r="AZ264" s="609" t="str">
        <f t="shared" si="2300"/>
        <v/>
      </c>
      <c r="BA264" s="609" t="str">
        <f t="shared" si="2301"/>
        <v/>
      </c>
      <c r="BB264" s="609" t="str">
        <f t="shared" si="2302"/>
        <v/>
      </c>
      <c r="BC264" s="609" t="str">
        <f t="shared" si="2303"/>
        <v/>
      </c>
      <c r="BD264" s="609" t="str">
        <f t="shared" si="2304"/>
        <v/>
      </c>
      <c r="BE264" s="609" t="str">
        <f t="shared" si="2305"/>
        <v/>
      </c>
      <c r="BF264" s="609" t="str">
        <f t="shared" si="2306"/>
        <v/>
      </c>
      <c r="BG264" s="609" t="str">
        <f t="shared" si="2307"/>
        <v/>
      </c>
      <c r="BH264" s="609" t="str">
        <f t="shared" si="2308"/>
        <v/>
      </c>
      <c r="BI264" s="609" t="str">
        <f t="shared" si="2309"/>
        <v/>
      </c>
      <c r="BJ264" s="609" t="str">
        <f t="shared" si="2310"/>
        <v/>
      </c>
      <c r="BK264" s="609" t="str">
        <f t="shared" si="2311"/>
        <v/>
      </c>
      <c r="BL264" s="609" t="str">
        <f t="shared" si="2312"/>
        <v/>
      </c>
      <c r="BM264" s="609" t="str">
        <f t="shared" si="2313"/>
        <v/>
      </c>
      <c r="BN264" s="609" t="str">
        <f t="shared" si="2314"/>
        <v/>
      </c>
      <c r="BO264" s="609" t="str">
        <f t="shared" si="2315"/>
        <v/>
      </c>
      <c r="BP264" s="609" t="str">
        <f t="shared" si="2316"/>
        <v/>
      </c>
      <c r="BQ264" s="609" t="str">
        <f t="shared" si="2317"/>
        <v/>
      </c>
      <c r="BR264" s="609">
        <f t="shared" si="2318"/>
        <v>0</v>
      </c>
      <c r="BS264" s="609" t="str">
        <f t="shared" si="2319"/>
        <v/>
      </c>
      <c r="BT264" s="609" t="str">
        <f t="shared" si="2320"/>
        <v/>
      </c>
      <c r="BU264" s="609" t="str">
        <f t="shared" si="2321"/>
        <v/>
      </c>
      <c r="BV264" s="21" t="str">
        <f>BV261&amp;"=2"</f>
        <v>HQ2=2</v>
      </c>
      <c r="BW264" s="18" t="str">
        <f>IF(R261=R264,"●","×")</f>
        <v>×</v>
      </c>
      <c r="BX264" s="7" t="s">
        <v>15</v>
      </c>
      <c r="BY264" s="233" t="s">
        <v>14</v>
      </c>
      <c r="BZ264" s="19" t="str">
        <f>IF(INDEX($BV$5:$BW$354,MATCH(BY264,$BV$5:$BV$354,0),2)="●","●","×")</f>
        <v>●</v>
      </c>
      <c r="CA264" s="233" t="s">
        <v>14</v>
      </c>
      <c r="CB264" s="19" t="str">
        <f>IF(INDEX($BV$5:$BW$354,MATCH(CA264,$BV$5:$BV$354,0),2)="●","●","×")</f>
        <v>●</v>
      </c>
      <c r="CC264" s="227" t="s">
        <v>14</v>
      </c>
      <c r="CD264" s="234" t="str">
        <f>IF(INDEX($BV$5:$BW$354,MATCH(CC264,$BV$5:$BV$354,0),2)="●","●","×")</f>
        <v>●</v>
      </c>
      <c r="CE264" s="2" t="s">
        <v>15</v>
      </c>
      <c r="CF264" s="232" t="str">
        <f>IF(AND(BW264="●",BZ264="●",CB264="●",CD264="●"),"●","×")</f>
        <v>×</v>
      </c>
      <c r="CG264" s="21" t="str">
        <f t="shared" si="2267"/>
        <v>●</v>
      </c>
      <c r="CH264" s="2"/>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252"/>
      <c r="EI264" s="270" t="s">
        <v>14</v>
      </c>
      <c r="EJ264" s="255"/>
      <c r="EK264" s="3"/>
      <c r="EL264" s="256"/>
    </row>
    <row r="265" spans="12:142" ht="20.25" hidden="1" thickBot="1">
      <c r="O265" s="343" t="str">
        <f>IF(R261=0,N261&amp;" "&amp;$O$4,"")</f>
        <v>HQ2 を回答ください</v>
      </c>
      <c r="P265" s="336" t="str">
        <f>IF(P261=$CH$2,"●","×")</f>
        <v>●</v>
      </c>
      <c r="Q265" s="375"/>
      <c r="R265" s="2"/>
      <c r="BV265" s="2"/>
      <c r="BW265" s="19"/>
      <c r="BY265" s="235"/>
      <c r="BZ265" s="228"/>
      <c r="CA265" s="235"/>
      <c r="CB265" s="228"/>
      <c r="CC265" s="225"/>
      <c r="CD265" s="236"/>
      <c r="CF265" s="12"/>
      <c r="CG265" s="12"/>
      <c r="CH265" s="2"/>
      <c r="EI265" s="272"/>
      <c r="EJ265" s="2"/>
      <c r="EK265" s="2"/>
      <c r="EL265" s="280"/>
    </row>
    <row r="266" spans="12:142" ht="20.25" hidden="1" thickBot="1">
      <c r="L266" t="str">
        <f>IF(S266=1,"▶","")</f>
        <v/>
      </c>
      <c r="N266" s="12" t="str">
        <f>$Q266</f>
        <v>HQ3</v>
      </c>
      <c r="O266" s="14" t="s">
        <v>367</v>
      </c>
      <c r="P266" s="2" t="str">
        <f>CH267</f>
        <v>回答待ち</v>
      </c>
      <c r="Q266" s="375" t="s">
        <v>340</v>
      </c>
      <c r="R266" s="613">
        <f>IF(N267=Q267,R267,IF(N267=Q268,R268,IF(N267=Q269,R269,"-")))</f>
        <v>0</v>
      </c>
      <c r="S266" s="691">
        <f>IF(R266=0,0,1)</f>
        <v>0</v>
      </c>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21" t="str">
        <f>Q266</f>
        <v>HQ3</v>
      </c>
      <c r="BW266" s="20" t="str">
        <f>IF(CG267="●","表示",IF(AND($Q$3="非表示",CG267="×"),"非表示",IF($Q$3="表示","表示")))</f>
        <v>表示</v>
      </c>
      <c r="BY266" s="237"/>
      <c r="BZ266" s="228"/>
      <c r="CA266" s="237"/>
      <c r="CB266" s="228"/>
      <c r="CC266" s="225"/>
      <c r="CD266" s="238"/>
      <c r="CF266" s="12"/>
      <c r="CG266" s="12"/>
      <c r="CH266" s="2"/>
      <c r="CK266" s="281"/>
      <c r="CL266" s="281"/>
      <c r="CM266" s="281"/>
      <c r="CN266" s="281"/>
      <c r="CO266" s="281"/>
      <c r="CP266" s="281"/>
      <c r="CQ266" s="281"/>
      <c r="CR266" s="281"/>
      <c r="CS266" s="281"/>
      <c r="CT266" s="281"/>
      <c r="CU266" s="281"/>
      <c r="CV266" s="281"/>
      <c r="CW266" s="281"/>
      <c r="CX266" s="281"/>
      <c r="CY266" s="281"/>
      <c r="CZ266" s="281"/>
      <c r="DA266" s="281"/>
      <c r="DB266" s="281"/>
      <c r="DC266" s="281"/>
      <c r="DD266" s="281"/>
      <c r="DE266" s="281"/>
      <c r="DF266" s="281"/>
      <c r="DG266" s="281"/>
      <c r="DH266" s="281"/>
      <c r="DI266" s="281"/>
      <c r="DJ266" s="281"/>
      <c r="DK266" s="281"/>
      <c r="DL266" s="281"/>
      <c r="DM266" s="281"/>
      <c r="DN266" s="281"/>
      <c r="DO266" s="281"/>
      <c r="DP266" s="281"/>
      <c r="DQ266" s="281"/>
      <c r="DR266" s="281"/>
      <c r="DS266" s="281"/>
      <c r="DT266" s="281"/>
      <c r="DU266" s="281"/>
      <c r="DV266" s="281"/>
      <c r="DW266" s="281"/>
      <c r="DX266" s="281"/>
      <c r="DY266" s="281"/>
      <c r="DZ266" s="281"/>
      <c r="EA266" s="281"/>
      <c r="EB266" s="281"/>
      <c r="EC266" s="281"/>
      <c r="ED266" s="281"/>
      <c r="EE266" s="281"/>
      <c r="EF266" s="281"/>
      <c r="EG266" s="281"/>
      <c r="EH266" s="281"/>
      <c r="EI266" s="283"/>
      <c r="EJ266" s="281"/>
      <c r="EK266" s="281"/>
      <c r="EL266" s="285"/>
    </row>
    <row r="267" spans="12:142" ht="19.5" hidden="1">
      <c r="N267" s="8" t="str">
        <f>'【① 基本事項】'!F219</f>
        <v>▷　該当選択</v>
      </c>
      <c r="O267" s="1"/>
      <c r="Q267" s="536" t="s">
        <v>601</v>
      </c>
      <c r="R267" s="17">
        <v>0</v>
      </c>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21" t="str">
        <f>BV266&amp;"=0"</f>
        <v>HQ3=0</v>
      </c>
      <c r="BW267" s="18" t="str">
        <f>IF(R266=R267,"●","×")</f>
        <v>●</v>
      </c>
      <c r="BY267" s="233" t="s">
        <v>14</v>
      </c>
      <c r="BZ267" s="19" t="str">
        <f>IF(INDEX($BV$5:$BW$354,MATCH(BY267,$BV$5:$BV$354,0),2)="●","●","×")</f>
        <v>●</v>
      </c>
      <c r="CA267" s="233" t="s">
        <v>14</v>
      </c>
      <c r="CB267" s="19" t="str">
        <f>IF(INDEX($BV$5:$BW$354,MATCH(CA267,$BV$5:$BV$354,0),2)="●","●","×")</f>
        <v>●</v>
      </c>
      <c r="CC267" s="227" t="s">
        <v>14</v>
      </c>
      <c r="CD267" s="234" t="str">
        <f>IF(INDEX($BV$5:$BW$354,MATCH(CC267,$BV$5:$BV$354,0),2)="●","●","×")</f>
        <v>●</v>
      </c>
      <c r="CE267" s="2" t="s">
        <v>15</v>
      </c>
      <c r="CF267" s="231" t="str">
        <f>IF(AND(BW267="●",BZ267="●",CB267="●",CD267="●"),"●","×")</f>
        <v>●</v>
      </c>
      <c r="CG267" s="21" t="str">
        <f t="shared" ref="CG267:CG269" si="2322">IF(AND(BZ267="●",CB267="●",CD267="●"),"●","×")</f>
        <v>●</v>
      </c>
      <c r="CH267" s="2" t="str">
        <f>IF(CF267="●",$CH$2,IF(COUNTIF(CF268:CF269,"●")&gt;0,$CH$3,$CH$4))</f>
        <v>回答待ち</v>
      </c>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251"/>
      <c r="EI267" s="271"/>
      <c r="EJ267" s="253"/>
      <c r="EK267" s="4"/>
      <c r="EL267" s="254"/>
    </row>
    <row r="268" spans="12:142" ht="19.5" hidden="1">
      <c r="N268" s="16" t="str">
        <f>$Q268</f>
        <v>▶　A</v>
      </c>
      <c r="O268" s="14" t="s">
        <v>430</v>
      </c>
      <c r="Q268" s="375" t="s">
        <v>0</v>
      </c>
      <c r="R268" s="17">
        <v>1</v>
      </c>
      <c r="T268" s="609" t="str">
        <f t="shared" ref="T268:T269" si="2323">IF(CK268="","",IF(CK268=$CF268,1,0))</f>
        <v/>
      </c>
      <c r="U268" s="609" t="str">
        <f t="shared" ref="U268:U269" si="2324">IF(CL268="","",IF(CL268=$CF268,1,0))</f>
        <v/>
      </c>
      <c r="V268" s="609" t="str">
        <f t="shared" ref="V268:V269" si="2325">IF(CM268="","",IF(CM268=$CF268,1,0))</f>
        <v/>
      </c>
      <c r="W268" s="609" t="str">
        <f t="shared" ref="W268:W269" si="2326">IF(CN268="","",IF(CN268=$CF268,1,0))</f>
        <v/>
      </c>
      <c r="X268" s="609" t="str">
        <f t="shared" ref="X268:X269" si="2327">IF(CO268="","",IF(CO268=$CF268,1,0))</f>
        <v/>
      </c>
      <c r="Y268" s="609" t="str">
        <f t="shared" ref="Y268:Y269" si="2328">IF(CP268="","",IF(CP268=$CF268,1,0))</f>
        <v/>
      </c>
      <c r="Z268" s="609" t="str">
        <f t="shared" ref="Z268:Z269" si="2329">IF(CQ268="","",IF(CQ268=$CF268,1,0))</f>
        <v/>
      </c>
      <c r="AA268" s="609" t="str">
        <f t="shared" ref="AA268:AA269" si="2330">IF(CR268="","",IF(CR268=$CF268,1,0))</f>
        <v/>
      </c>
      <c r="AB268" s="609" t="str">
        <f t="shared" ref="AB268:AB269" si="2331">IF(CS268="","",IF(CS268=$CF268,1,0))</f>
        <v/>
      </c>
      <c r="AC268" s="609" t="str">
        <f t="shared" ref="AC268:AC269" si="2332">IF(CT268="","",IF(CT268=$CF268,1,0))</f>
        <v/>
      </c>
      <c r="AD268" s="609" t="str">
        <f t="shared" ref="AD268:AD269" si="2333">IF(CU268="","",IF(CU268=$CF268,1,0))</f>
        <v/>
      </c>
      <c r="AE268" s="609" t="str">
        <f t="shared" ref="AE268:AE269" si="2334">IF(CV268="","",IF(CV268=$CF268,1,0))</f>
        <v/>
      </c>
      <c r="AF268" s="609" t="str">
        <f t="shared" ref="AF268:AF269" si="2335">IF(CW268="","",IF(CW268=$CF268,1,0))</f>
        <v/>
      </c>
      <c r="AG268" s="609" t="str">
        <f t="shared" ref="AG268:AG269" si="2336">IF(CX268="","",IF(CX268=$CF268,1,0))</f>
        <v/>
      </c>
      <c r="AH268" s="609" t="str">
        <f t="shared" ref="AH268:AH269" si="2337">IF(CY268="","",IF(CY268=$CF268,1,0))</f>
        <v/>
      </c>
      <c r="AI268" s="609" t="str">
        <f t="shared" ref="AI268:AI269" si="2338">IF(CZ268="","",IF(CZ268=$CF268,1,0))</f>
        <v/>
      </c>
      <c r="AJ268" s="609" t="str">
        <f t="shared" ref="AJ268:AJ269" si="2339">IF(DA268="","",IF(DA268=$CF268,1,0))</f>
        <v/>
      </c>
      <c r="AK268" s="609" t="str">
        <f t="shared" ref="AK268:AK269" si="2340">IF(DB268="","",IF(DB268=$CF268,1,0))</f>
        <v/>
      </c>
      <c r="AL268" s="609" t="str">
        <f t="shared" ref="AL268:AL269" si="2341">IF(DC268="","",IF(DC268=$CF268,1,0))</f>
        <v/>
      </c>
      <c r="AM268" s="609" t="str">
        <f t="shared" ref="AM268:AM269" si="2342">IF(DD268="","",IF(DD268=$CF268,1,0))</f>
        <v/>
      </c>
      <c r="AN268" s="609" t="str">
        <f t="shared" ref="AN268:AN269" si="2343">IF(DE268="","",IF(DE268=$CF268,1,0))</f>
        <v/>
      </c>
      <c r="AO268" s="609" t="str">
        <f t="shared" ref="AO268:AO269" si="2344">IF(DF268="","",IF(DF268=$CF268,1,0))</f>
        <v/>
      </c>
      <c r="AP268" s="609" t="str">
        <f t="shared" ref="AP268:AP269" si="2345">IF(DG268="","",IF(DG268=$CF268,1,0))</f>
        <v/>
      </c>
      <c r="AQ268" s="609" t="str">
        <f t="shared" ref="AQ268:AQ269" si="2346">IF(DH268="","",IF(DH268=$CF268,1,0))</f>
        <v/>
      </c>
      <c r="AR268" s="609" t="str">
        <f t="shared" ref="AR268:AR269" si="2347">IF(DI268="","",IF(DI268=$CF268,1,0))</f>
        <v/>
      </c>
      <c r="AS268" s="609" t="str">
        <f t="shared" ref="AS268:AS269" si="2348">IF(DJ268="","",IF(DJ268=$CF268,1,0))</f>
        <v/>
      </c>
      <c r="AT268" s="609" t="str">
        <f t="shared" ref="AT268:AT269" si="2349">IF(DK268="","",IF(DK268=$CF268,1,0))</f>
        <v/>
      </c>
      <c r="AU268" s="609" t="str">
        <f t="shared" ref="AU268:AU269" si="2350">IF(DL268="","",IF(DL268=$CF268,1,0))</f>
        <v/>
      </c>
      <c r="AV268" s="609" t="str">
        <f t="shared" ref="AV268:AV269" si="2351">IF(DM268="","",IF(DM268=$CF268,1,0))</f>
        <v/>
      </c>
      <c r="AW268" s="609" t="str">
        <f t="shared" ref="AW268:AW269" si="2352">IF(DN268="","",IF(DN268=$CF268,1,0))</f>
        <v/>
      </c>
      <c r="AX268" s="609" t="str">
        <f t="shared" ref="AX268:AX269" si="2353">IF(DO268="","",IF(DO268=$CF268,1,0))</f>
        <v/>
      </c>
      <c r="AY268" s="609" t="str">
        <f t="shared" ref="AY268:AY269" si="2354">IF(DP268="","",IF(DP268=$CF268,1,0))</f>
        <v/>
      </c>
      <c r="AZ268" s="609" t="str">
        <f t="shared" ref="AZ268:AZ269" si="2355">IF(DQ268="","",IF(DQ268=$CF268,1,0))</f>
        <v/>
      </c>
      <c r="BA268" s="609">
        <f t="shared" ref="BA268:BA269" si="2356">IF(DR268="","",IF(DR268=$CF268,1,0))</f>
        <v>0</v>
      </c>
      <c r="BB268" s="609" t="str">
        <f t="shared" ref="BB268:BB269" si="2357">IF(DS268="","",IF(DS268=$CF268,1,0))</f>
        <v/>
      </c>
      <c r="BC268" s="609" t="str">
        <f t="shared" ref="BC268:BC269" si="2358">IF(DT268="","",IF(DT268=$CF268,1,0))</f>
        <v/>
      </c>
      <c r="BD268" s="609" t="str">
        <f t="shared" ref="BD268:BD269" si="2359">IF(DU268="","",IF(DU268=$CF268,1,0))</f>
        <v/>
      </c>
      <c r="BE268" s="609" t="str">
        <f t="shared" ref="BE268:BE269" si="2360">IF(DV268="","",IF(DV268=$CF268,1,0))</f>
        <v/>
      </c>
      <c r="BF268" s="609" t="str">
        <f t="shared" ref="BF268:BF269" si="2361">IF(DW268="","",IF(DW268=$CF268,1,0))</f>
        <v/>
      </c>
      <c r="BG268" s="609" t="str">
        <f t="shared" ref="BG268:BG269" si="2362">IF(DX268="","",IF(DX268=$CF268,1,0))</f>
        <v/>
      </c>
      <c r="BH268" s="609" t="str">
        <f t="shared" ref="BH268:BH269" si="2363">IF(DY268="","",IF(DY268=$CF268,1,0))</f>
        <v/>
      </c>
      <c r="BI268" s="609" t="str">
        <f t="shared" ref="BI268:BI269" si="2364">IF(DZ268="","",IF(DZ268=$CF268,1,0))</f>
        <v/>
      </c>
      <c r="BJ268" s="609" t="str">
        <f t="shared" ref="BJ268:BJ269" si="2365">IF(EA268="","",IF(EA268=$CF268,1,0))</f>
        <v/>
      </c>
      <c r="BK268" s="609" t="str">
        <f t="shared" ref="BK268:BK269" si="2366">IF(EB268="","",IF(EB268=$CF268,1,0))</f>
        <v/>
      </c>
      <c r="BL268" s="609" t="str">
        <f t="shared" ref="BL268:BL269" si="2367">IF(EC268="","",IF(EC268=$CF268,1,0))</f>
        <v/>
      </c>
      <c r="BM268" s="609" t="str">
        <f t="shared" ref="BM268:BM269" si="2368">IF(ED268="","",IF(ED268=$CF268,1,0))</f>
        <v/>
      </c>
      <c r="BN268" s="609" t="str">
        <f t="shared" ref="BN268:BN269" si="2369">IF(EE268="","",IF(EE268=$CF268,1,0))</f>
        <v/>
      </c>
      <c r="BO268" s="609" t="str">
        <f t="shared" ref="BO268:BO269" si="2370">IF(EF268="","",IF(EF268=$CF268,1,0))</f>
        <v/>
      </c>
      <c r="BP268" s="609" t="str">
        <f t="shared" ref="BP268:BP269" si="2371">IF(EG268="","",IF(EG268=$CF268,1,0))</f>
        <v/>
      </c>
      <c r="BQ268" s="609" t="str">
        <f t="shared" ref="BQ268:BQ269" si="2372">IF(EH268="","",IF(EH268=$CF268,1,0))</f>
        <v/>
      </c>
      <c r="BR268" s="609">
        <f t="shared" ref="BR268:BR269" si="2373">IF(EI268="","",IF(EI268=$CF268,1,0))</f>
        <v>0</v>
      </c>
      <c r="BS268" s="609">
        <f t="shared" ref="BS268:BS269" si="2374">IF(EJ268="","",IF(EJ268=$CF268,1,0))</f>
        <v>0</v>
      </c>
      <c r="BT268" s="609" t="str">
        <f t="shared" ref="BT268:BT269" si="2375">IF(EK268="","",IF(EK268=$CF268,1,0))</f>
        <v/>
      </c>
      <c r="BU268" s="609" t="str">
        <f t="shared" ref="BU268:BU269" si="2376">IF(EL268="","",IF(EL268=$CF268,1,0))</f>
        <v/>
      </c>
      <c r="BV268" s="21" t="str">
        <f>BV266&amp;"=1"</f>
        <v>HQ3=1</v>
      </c>
      <c r="BW268" s="18" t="str">
        <f>IF(R266=R268,"●","×")</f>
        <v>×</v>
      </c>
      <c r="BX268" s="7" t="s">
        <v>15</v>
      </c>
      <c r="BY268" s="233" t="s">
        <v>14</v>
      </c>
      <c r="BZ268" s="19" t="str">
        <f>IF(INDEX($BV$5:$BW$354,MATCH(BY268,$BV$5:$BV$354,0),2)="●","●","×")</f>
        <v>●</v>
      </c>
      <c r="CA268" s="233" t="s">
        <v>14</v>
      </c>
      <c r="CB268" s="19" t="str">
        <f>IF(INDEX($BV$5:$BW$354,MATCH(CA268,$BV$5:$BV$354,0),2)="●","●","×")</f>
        <v>●</v>
      </c>
      <c r="CC268" s="227" t="s">
        <v>14</v>
      </c>
      <c r="CD268" s="234" t="str">
        <f>IF(INDEX($BV$5:$BW$354,MATCH(CC268,$BV$5:$BV$354,0),2)="●","●","×")</f>
        <v>●</v>
      </c>
      <c r="CE268" s="2" t="s">
        <v>15</v>
      </c>
      <c r="CF268" s="232" t="str">
        <f>IF(AND(BW268="●",BZ268="●",CB268="●",CD268="●"),"●","×")</f>
        <v>×</v>
      </c>
      <c r="CG268" s="21" t="str">
        <f t="shared" si="2322"/>
        <v>●</v>
      </c>
      <c r="CH268" s="2"/>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t="s">
        <v>13</v>
      </c>
      <c r="DS268" s="3"/>
      <c r="DT268" s="3"/>
      <c r="DU268" s="3"/>
      <c r="DV268" s="3"/>
      <c r="DW268" s="3"/>
      <c r="DX268" s="3"/>
      <c r="DY268" s="3"/>
      <c r="DZ268" s="3"/>
      <c r="EA268" s="3"/>
      <c r="EB268" s="3"/>
      <c r="EC268" s="3"/>
      <c r="ED268" s="3"/>
      <c r="EE268" s="3"/>
      <c r="EF268" s="3"/>
      <c r="EG268" s="3"/>
      <c r="EH268" s="252"/>
      <c r="EI268" s="270" t="s">
        <v>13</v>
      </c>
      <c r="EJ268" s="255" t="s">
        <v>13</v>
      </c>
      <c r="EK268" s="3"/>
      <c r="EL268" s="256"/>
    </row>
    <row r="269" spans="12:142" ht="19.5" hidden="1">
      <c r="N269" s="16" t="str">
        <f>$Q269</f>
        <v>▶　B</v>
      </c>
      <c r="O269" s="14" t="s">
        <v>429</v>
      </c>
      <c r="Q269" s="375" t="s">
        <v>1</v>
      </c>
      <c r="R269" s="17">
        <v>2</v>
      </c>
      <c r="T269" s="609" t="str">
        <f t="shared" si="2323"/>
        <v/>
      </c>
      <c r="U269" s="609" t="str">
        <f t="shared" si="2324"/>
        <v/>
      </c>
      <c r="V269" s="609" t="str">
        <f t="shared" si="2325"/>
        <v/>
      </c>
      <c r="W269" s="609" t="str">
        <f t="shared" si="2326"/>
        <v/>
      </c>
      <c r="X269" s="609" t="str">
        <f t="shared" si="2327"/>
        <v/>
      </c>
      <c r="Y269" s="609" t="str">
        <f t="shared" si="2328"/>
        <v/>
      </c>
      <c r="Z269" s="609" t="str">
        <f t="shared" si="2329"/>
        <v/>
      </c>
      <c r="AA269" s="609" t="str">
        <f t="shared" si="2330"/>
        <v/>
      </c>
      <c r="AB269" s="609" t="str">
        <f t="shared" si="2331"/>
        <v/>
      </c>
      <c r="AC269" s="609" t="str">
        <f t="shared" si="2332"/>
        <v/>
      </c>
      <c r="AD269" s="609" t="str">
        <f t="shared" si="2333"/>
        <v/>
      </c>
      <c r="AE269" s="609" t="str">
        <f t="shared" si="2334"/>
        <v/>
      </c>
      <c r="AF269" s="609" t="str">
        <f t="shared" si="2335"/>
        <v/>
      </c>
      <c r="AG269" s="609" t="str">
        <f t="shared" si="2336"/>
        <v/>
      </c>
      <c r="AH269" s="609" t="str">
        <f t="shared" si="2337"/>
        <v/>
      </c>
      <c r="AI269" s="609" t="str">
        <f t="shared" si="2338"/>
        <v/>
      </c>
      <c r="AJ269" s="609" t="str">
        <f t="shared" si="2339"/>
        <v/>
      </c>
      <c r="AK269" s="609" t="str">
        <f t="shared" si="2340"/>
        <v/>
      </c>
      <c r="AL269" s="609" t="str">
        <f t="shared" si="2341"/>
        <v/>
      </c>
      <c r="AM269" s="609" t="str">
        <f t="shared" si="2342"/>
        <v/>
      </c>
      <c r="AN269" s="609" t="str">
        <f t="shared" si="2343"/>
        <v/>
      </c>
      <c r="AO269" s="609" t="str">
        <f t="shared" si="2344"/>
        <v/>
      </c>
      <c r="AP269" s="609" t="str">
        <f t="shared" si="2345"/>
        <v/>
      </c>
      <c r="AQ269" s="609" t="str">
        <f t="shared" si="2346"/>
        <v/>
      </c>
      <c r="AR269" s="609" t="str">
        <f t="shared" si="2347"/>
        <v/>
      </c>
      <c r="AS269" s="609" t="str">
        <f t="shared" si="2348"/>
        <v/>
      </c>
      <c r="AT269" s="609" t="str">
        <f t="shared" si="2349"/>
        <v/>
      </c>
      <c r="AU269" s="609" t="str">
        <f t="shared" si="2350"/>
        <v/>
      </c>
      <c r="AV269" s="609" t="str">
        <f t="shared" si="2351"/>
        <v/>
      </c>
      <c r="AW269" s="609" t="str">
        <f t="shared" si="2352"/>
        <v/>
      </c>
      <c r="AX269" s="609" t="str">
        <f t="shared" si="2353"/>
        <v/>
      </c>
      <c r="AY269" s="609" t="str">
        <f t="shared" si="2354"/>
        <v/>
      </c>
      <c r="AZ269" s="609" t="str">
        <f t="shared" si="2355"/>
        <v/>
      </c>
      <c r="BA269" s="609" t="str">
        <f t="shared" si="2356"/>
        <v/>
      </c>
      <c r="BB269" s="609" t="str">
        <f t="shared" si="2357"/>
        <v/>
      </c>
      <c r="BC269" s="609" t="str">
        <f t="shared" si="2358"/>
        <v/>
      </c>
      <c r="BD269" s="609" t="str">
        <f t="shared" si="2359"/>
        <v/>
      </c>
      <c r="BE269" s="609" t="str">
        <f t="shared" si="2360"/>
        <v/>
      </c>
      <c r="BF269" s="609" t="str">
        <f t="shared" si="2361"/>
        <v/>
      </c>
      <c r="BG269" s="609" t="str">
        <f t="shared" si="2362"/>
        <v/>
      </c>
      <c r="BH269" s="609" t="str">
        <f t="shared" si="2363"/>
        <v/>
      </c>
      <c r="BI269" s="609" t="str">
        <f t="shared" si="2364"/>
        <v/>
      </c>
      <c r="BJ269" s="609" t="str">
        <f t="shared" si="2365"/>
        <v/>
      </c>
      <c r="BK269" s="609" t="str">
        <f t="shared" si="2366"/>
        <v/>
      </c>
      <c r="BL269" s="609" t="str">
        <f t="shared" si="2367"/>
        <v/>
      </c>
      <c r="BM269" s="609" t="str">
        <f t="shared" si="2368"/>
        <v/>
      </c>
      <c r="BN269" s="609" t="str">
        <f t="shared" si="2369"/>
        <v/>
      </c>
      <c r="BO269" s="609" t="str">
        <f t="shared" si="2370"/>
        <v/>
      </c>
      <c r="BP269" s="609" t="str">
        <f t="shared" si="2371"/>
        <v/>
      </c>
      <c r="BQ269" s="609" t="str">
        <f t="shared" si="2372"/>
        <v/>
      </c>
      <c r="BR269" s="609">
        <f t="shared" si="2373"/>
        <v>0</v>
      </c>
      <c r="BS269" s="609" t="str">
        <f t="shared" si="2374"/>
        <v/>
      </c>
      <c r="BT269" s="609" t="str">
        <f t="shared" si="2375"/>
        <v/>
      </c>
      <c r="BU269" s="609" t="str">
        <f t="shared" si="2376"/>
        <v/>
      </c>
      <c r="BV269" s="21" t="str">
        <f>BV266&amp;"=2"</f>
        <v>HQ3=2</v>
      </c>
      <c r="BW269" s="18" t="str">
        <f>IF(R266=R269,"●","×")</f>
        <v>×</v>
      </c>
      <c r="BX269" s="7" t="s">
        <v>15</v>
      </c>
      <c r="BY269" s="233" t="s">
        <v>14</v>
      </c>
      <c r="BZ269" s="19" t="str">
        <f>IF(INDEX($BV$5:$BW$354,MATCH(BY269,$BV$5:$BV$354,0),2)="●","●","×")</f>
        <v>●</v>
      </c>
      <c r="CA269" s="233" t="s">
        <v>14</v>
      </c>
      <c r="CB269" s="19" t="str">
        <f>IF(INDEX($BV$5:$BW$354,MATCH(CA269,$BV$5:$BV$354,0),2)="●","●","×")</f>
        <v>●</v>
      </c>
      <c r="CC269" s="227" t="s">
        <v>14</v>
      </c>
      <c r="CD269" s="234" t="str">
        <f>IF(INDEX($BV$5:$BW$354,MATCH(CC269,$BV$5:$BV$354,0),2)="●","●","×")</f>
        <v>●</v>
      </c>
      <c r="CE269" s="2" t="s">
        <v>15</v>
      </c>
      <c r="CF269" s="232" t="str">
        <f>IF(AND(BW269="●",BZ269="●",CB269="●",CD269="●"),"●","×")</f>
        <v>×</v>
      </c>
      <c r="CG269" s="21" t="str">
        <f t="shared" si="2322"/>
        <v>●</v>
      </c>
      <c r="CH269" s="2"/>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252"/>
      <c r="EI269" s="270" t="s">
        <v>14</v>
      </c>
      <c r="EJ269" s="255"/>
      <c r="EK269" s="3"/>
      <c r="EL269" s="256"/>
    </row>
    <row r="270" spans="12:142" ht="20.25" hidden="1" thickBot="1">
      <c r="O270" s="343" t="str">
        <f>IF(R266=0,N266&amp;" "&amp;$O$4,"")</f>
        <v>HQ3 を回答ください</v>
      </c>
      <c r="P270" s="336" t="str">
        <f>IF(P266=$CH$2,"●","×")</f>
        <v>●</v>
      </c>
      <c r="Q270" s="375"/>
      <c r="R270" s="2"/>
      <c r="BV270" s="2"/>
      <c r="BW270" s="19"/>
      <c r="BY270" s="235"/>
      <c r="BZ270" s="228"/>
      <c r="CA270" s="235"/>
      <c r="CB270" s="228"/>
      <c r="CC270" s="225"/>
      <c r="CD270" s="236"/>
      <c r="CF270" s="12"/>
      <c r="CG270" s="12"/>
      <c r="CH270" s="2"/>
      <c r="EI270" s="272"/>
      <c r="EJ270" s="2"/>
      <c r="EK270" s="2"/>
      <c r="EL270" s="280"/>
    </row>
    <row r="271" spans="12:142" ht="20.25" hidden="1" thickBot="1">
      <c r="L271" t="str">
        <f>IF(S271=1,"▶","")</f>
        <v/>
      </c>
      <c r="N271" s="12" t="str">
        <f>$Q271</f>
        <v>HQ4</v>
      </c>
      <c r="O271" s="14" t="s">
        <v>368</v>
      </c>
      <c r="P271" s="2" t="str">
        <f>CH272</f>
        <v>回答待ち</v>
      </c>
      <c r="Q271" s="375" t="s">
        <v>341</v>
      </c>
      <c r="R271" s="613">
        <f>IF(N272=Q272,R272,IF(N272=Q273,R273,IF(N272=Q274,R274,"-")))</f>
        <v>0</v>
      </c>
      <c r="S271" s="691">
        <f>IF(R271=0,0,1)</f>
        <v>0</v>
      </c>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21" t="str">
        <f>Q271</f>
        <v>HQ4</v>
      </c>
      <c r="BW271" s="20" t="str">
        <f>IF(CG272="●","表示",IF(AND($Q$3="非表示",CG272="×"),"非表示",IF($Q$3="表示","表示")))</f>
        <v>表示</v>
      </c>
      <c r="BY271" s="237"/>
      <c r="BZ271" s="228"/>
      <c r="CA271" s="237"/>
      <c r="CB271" s="228"/>
      <c r="CC271" s="225"/>
      <c r="CD271" s="238"/>
      <c r="CF271" s="12"/>
      <c r="CG271" s="12"/>
      <c r="CH271" s="2"/>
      <c r="CK271" s="281"/>
      <c r="CL271" s="281"/>
      <c r="CM271" s="281"/>
      <c r="CN271" s="281"/>
      <c r="CO271" s="281"/>
      <c r="CP271" s="281"/>
      <c r="CQ271" s="281"/>
      <c r="CR271" s="281"/>
      <c r="CS271" s="281"/>
      <c r="CT271" s="281"/>
      <c r="CU271" s="281"/>
      <c r="CV271" s="281"/>
      <c r="CW271" s="281"/>
      <c r="CX271" s="281"/>
      <c r="CY271" s="281"/>
      <c r="CZ271" s="281"/>
      <c r="DA271" s="281"/>
      <c r="DB271" s="281"/>
      <c r="DC271" s="281"/>
      <c r="DD271" s="281"/>
      <c r="DE271" s="281"/>
      <c r="DF271" s="281"/>
      <c r="DG271" s="281"/>
      <c r="DH271" s="281"/>
      <c r="DI271" s="281"/>
      <c r="DJ271" s="281"/>
      <c r="DK271" s="281"/>
      <c r="DL271" s="281"/>
      <c r="DM271" s="281"/>
      <c r="DN271" s="281"/>
      <c r="DO271" s="281"/>
      <c r="DP271" s="281"/>
      <c r="DQ271" s="281"/>
      <c r="DR271" s="281"/>
      <c r="DS271" s="281"/>
      <c r="DT271" s="281"/>
      <c r="DU271" s="281"/>
      <c r="DV271" s="281"/>
      <c r="DW271" s="281"/>
      <c r="DX271" s="281"/>
      <c r="DY271" s="281"/>
      <c r="DZ271" s="281"/>
      <c r="EA271" s="281"/>
      <c r="EB271" s="281"/>
      <c r="EC271" s="281"/>
      <c r="ED271" s="281"/>
      <c r="EE271" s="281"/>
      <c r="EF271" s="281"/>
      <c r="EG271" s="281"/>
      <c r="EH271" s="281"/>
      <c r="EI271" s="283"/>
      <c r="EJ271" s="281"/>
      <c r="EK271" s="281"/>
      <c r="EL271" s="285"/>
    </row>
    <row r="272" spans="12:142" ht="19.5" hidden="1">
      <c r="N272" s="8" t="str">
        <f>'【① 基本事項】'!F224</f>
        <v>▷　該当選択</v>
      </c>
      <c r="O272" s="1"/>
      <c r="Q272" s="536" t="s">
        <v>601</v>
      </c>
      <c r="R272" s="17">
        <v>0</v>
      </c>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21" t="str">
        <f>BV271&amp;"=0"</f>
        <v>HQ4=0</v>
      </c>
      <c r="BW272" s="18" t="str">
        <f>IF(R271=R272,"●","×")</f>
        <v>●</v>
      </c>
      <c r="BY272" s="233" t="s">
        <v>14</v>
      </c>
      <c r="BZ272" s="19" t="str">
        <f>IF(INDEX($BV$5:$BW$354,MATCH(BY272,$BV$5:$BV$354,0),2)="●","●","×")</f>
        <v>●</v>
      </c>
      <c r="CA272" s="233" t="s">
        <v>14</v>
      </c>
      <c r="CB272" s="19" t="str">
        <f>IF(INDEX($BV$5:$BW$354,MATCH(CA272,$BV$5:$BV$354,0),2)="●","●","×")</f>
        <v>●</v>
      </c>
      <c r="CC272" s="227" t="s">
        <v>14</v>
      </c>
      <c r="CD272" s="234" t="str">
        <f>IF(INDEX($BV$5:$BW$354,MATCH(CC272,$BV$5:$BV$354,0),2)="●","●","×")</f>
        <v>●</v>
      </c>
      <c r="CE272" s="2" t="s">
        <v>15</v>
      </c>
      <c r="CF272" s="231" t="str">
        <f>IF(AND(BW272="●",BZ272="●",CB272="●",CD272="●"),"●","×")</f>
        <v>●</v>
      </c>
      <c r="CG272" s="21" t="str">
        <f t="shared" ref="CG272:CG274" si="2377">IF(AND(BZ272="●",CB272="●",CD272="●"),"●","×")</f>
        <v>●</v>
      </c>
      <c r="CH272" s="2" t="str">
        <f>IF(CF272="●",$CH$2,IF(COUNTIF(CF273:CF274,"●")&gt;0,$CH$3,$CH$4))</f>
        <v>回答待ち</v>
      </c>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251"/>
      <c r="EI272" s="271"/>
      <c r="EJ272" s="253"/>
      <c r="EK272" s="4"/>
      <c r="EL272" s="254"/>
    </row>
    <row r="273" spans="12:142" ht="19.5" hidden="1">
      <c r="N273" s="16" t="str">
        <f>$Q273</f>
        <v>▶　A</v>
      </c>
      <c r="O273" s="14" t="s">
        <v>430</v>
      </c>
      <c r="Q273" s="375" t="s">
        <v>0</v>
      </c>
      <c r="R273" s="17">
        <v>1</v>
      </c>
      <c r="T273" s="609" t="str">
        <f t="shared" ref="T273:T274" si="2378">IF(CK273="","",IF(CK273=$CF273,1,0))</f>
        <v/>
      </c>
      <c r="U273" s="609" t="str">
        <f t="shared" ref="U273:U274" si="2379">IF(CL273="","",IF(CL273=$CF273,1,0))</f>
        <v/>
      </c>
      <c r="V273" s="609" t="str">
        <f t="shared" ref="V273:V274" si="2380">IF(CM273="","",IF(CM273=$CF273,1,0))</f>
        <v/>
      </c>
      <c r="W273" s="609" t="str">
        <f t="shared" ref="W273:W274" si="2381">IF(CN273="","",IF(CN273=$CF273,1,0))</f>
        <v/>
      </c>
      <c r="X273" s="609" t="str">
        <f t="shared" ref="X273:X274" si="2382">IF(CO273="","",IF(CO273=$CF273,1,0))</f>
        <v/>
      </c>
      <c r="Y273" s="609" t="str">
        <f t="shared" ref="Y273:Y274" si="2383">IF(CP273="","",IF(CP273=$CF273,1,0))</f>
        <v/>
      </c>
      <c r="Z273" s="609" t="str">
        <f t="shared" ref="Z273:Z274" si="2384">IF(CQ273="","",IF(CQ273=$CF273,1,0))</f>
        <v/>
      </c>
      <c r="AA273" s="609" t="str">
        <f t="shared" ref="AA273:AA274" si="2385">IF(CR273="","",IF(CR273=$CF273,1,0))</f>
        <v/>
      </c>
      <c r="AB273" s="609" t="str">
        <f t="shared" ref="AB273:AB274" si="2386">IF(CS273="","",IF(CS273=$CF273,1,0))</f>
        <v/>
      </c>
      <c r="AC273" s="609" t="str">
        <f t="shared" ref="AC273:AC274" si="2387">IF(CT273="","",IF(CT273=$CF273,1,0))</f>
        <v/>
      </c>
      <c r="AD273" s="609" t="str">
        <f t="shared" ref="AD273:AD274" si="2388">IF(CU273="","",IF(CU273=$CF273,1,0))</f>
        <v/>
      </c>
      <c r="AE273" s="609" t="str">
        <f t="shared" ref="AE273:AE274" si="2389">IF(CV273="","",IF(CV273=$CF273,1,0))</f>
        <v/>
      </c>
      <c r="AF273" s="609" t="str">
        <f t="shared" ref="AF273:AF274" si="2390">IF(CW273="","",IF(CW273=$CF273,1,0))</f>
        <v/>
      </c>
      <c r="AG273" s="609" t="str">
        <f t="shared" ref="AG273:AG274" si="2391">IF(CX273="","",IF(CX273=$CF273,1,0))</f>
        <v/>
      </c>
      <c r="AH273" s="609" t="str">
        <f t="shared" ref="AH273:AH274" si="2392">IF(CY273="","",IF(CY273=$CF273,1,0))</f>
        <v/>
      </c>
      <c r="AI273" s="609" t="str">
        <f t="shared" ref="AI273:AI274" si="2393">IF(CZ273="","",IF(CZ273=$CF273,1,0))</f>
        <v/>
      </c>
      <c r="AJ273" s="609" t="str">
        <f t="shared" ref="AJ273:AJ274" si="2394">IF(DA273="","",IF(DA273=$CF273,1,0))</f>
        <v/>
      </c>
      <c r="AK273" s="609" t="str">
        <f t="shared" ref="AK273:AK274" si="2395">IF(DB273="","",IF(DB273=$CF273,1,0))</f>
        <v/>
      </c>
      <c r="AL273" s="609" t="str">
        <f t="shared" ref="AL273:AL274" si="2396">IF(DC273="","",IF(DC273=$CF273,1,0))</f>
        <v/>
      </c>
      <c r="AM273" s="609" t="str">
        <f t="shared" ref="AM273:AM274" si="2397">IF(DD273="","",IF(DD273=$CF273,1,0))</f>
        <v/>
      </c>
      <c r="AN273" s="609" t="str">
        <f t="shared" ref="AN273:AN274" si="2398">IF(DE273="","",IF(DE273=$CF273,1,0))</f>
        <v/>
      </c>
      <c r="AO273" s="609" t="str">
        <f t="shared" ref="AO273:AO274" si="2399">IF(DF273="","",IF(DF273=$CF273,1,0))</f>
        <v/>
      </c>
      <c r="AP273" s="609" t="str">
        <f t="shared" ref="AP273:AP274" si="2400">IF(DG273="","",IF(DG273=$CF273,1,0))</f>
        <v/>
      </c>
      <c r="AQ273" s="609" t="str">
        <f t="shared" ref="AQ273:AQ274" si="2401">IF(DH273="","",IF(DH273=$CF273,1,0))</f>
        <v/>
      </c>
      <c r="AR273" s="609" t="str">
        <f t="shared" ref="AR273:AR274" si="2402">IF(DI273="","",IF(DI273=$CF273,1,0))</f>
        <v/>
      </c>
      <c r="AS273" s="609" t="str">
        <f t="shared" ref="AS273:AS274" si="2403">IF(DJ273="","",IF(DJ273=$CF273,1,0))</f>
        <v/>
      </c>
      <c r="AT273" s="609" t="str">
        <f t="shared" ref="AT273:AT274" si="2404">IF(DK273="","",IF(DK273=$CF273,1,0))</f>
        <v/>
      </c>
      <c r="AU273" s="609" t="str">
        <f t="shared" ref="AU273:AU274" si="2405">IF(DL273="","",IF(DL273=$CF273,1,0))</f>
        <v/>
      </c>
      <c r="AV273" s="609" t="str">
        <f t="shared" ref="AV273:AV274" si="2406">IF(DM273="","",IF(DM273=$CF273,1,0))</f>
        <v/>
      </c>
      <c r="AW273" s="609" t="str">
        <f t="shared" ref="AW273:AW274" si="2407">IF(DN273="","",IF(DN273=$CF273,1,0))</f>
        <v/>
      </c>
      <c r="AX273" s="609" t="str">
        <f t="shared" ref="AX273:AX274" si="2408">IF(DO273="","",IF(DO273=$CF273,1,0))</f>
        <v/>
      </c>
      <c r="AY273" s="609" t="str">
        <f t="shared" ref="AY273:AY274" si="2409">IF(DP273="","",IF(DP273=$CF273,1,0))</f>
        <v/>
      </c>
      <c r="AZ273" s="609" t="str">
        <f t="shared" ref="AZ273:AZ274" si="2410">IF(DQ273="","",IF(DQ273=$CF273,1,0))</f>
        <v/>
      </c>
      <c r="BA273" s="609">
        <f t="shared" ref="BA273:BA274" si="2411">IF(DR273="","",IF(DR273=$CF273,1,0))</f>
        <v>0</v>
      </c>
      <c r="BB273" s="609" t="str">
        <f t="shared" ref="BB273:BB274" si="2412">IF(DS273="","",IF(DS273=$CF273,1,0))</f>
        <v/>
      </c>
      <c r="BC273" s="609" t="str">
        <f t="shared" ref="BC273:BC274" si="2413">IF(DT273="","",IF(DT273=$CF273,1,0))</f>
        <v/>
      </c>
      <c r="BD273" s="609" t="str">
        <f t="shared" ref="BD273:BD274" si="2414">IF(DU273="","",IF(DU273=$CF273,1,0))</f>
        <v/>
      </c>
      <c r="BE273" s="609" t="str">
        <f t="shared" ref="BE273:BE274" si="2415">IF(DV273="","",IF(DV273=$CF273,1,0))</f>
        <v/>
      </c>
      <c r="BF273" s="609" t="str">
        <f t="shared" ref="BF273:BF274" si="2416">IF(DW273="","",IF(DW273=$CF273,1,0))</f>
        <v/>
      </c>
      <c r="BG273" s="609" t="str">
        <f t="shared" ref="BG273:BG274" si="2417">IF(DX273="","",IF(DX273=$CF273,1,0))</f>
        <v/>
      </c>
      <c r="BH273" s="609" t="str">
        <f t="shared" ref="BH273:BH274" si="2418">IF(DY273="","",IF(DY273=$CF273,1,0))</f>
        <v/>
      </c>
      <c r="BI273" s="609" t="str">
        <f t="shared" ref="BI273:BI274" si="2419">IF(DZ273="","",IF(DZ273=$CF273,1,0))</f>
        <v/>
      </c>
      <c r="BJ273" s="609" t="str">
        <f t="shared" ref="BJ273:BJ274" si="2420">IF(EA273="","",IF(EA273=$CF273,1,0))</f>
        <v/>
      </c>
      <c r="BK273" s="609" t="str">
        <f t="shared" ref="BK273:BK274" si="2421">IF(EB273="","",IF(EB273=$CF273,1,0))</f>
        <v/>
      </c>
      <c r="BL273" s="609" t="str">
        <f t="shared" ref="BL273:BL274" si="2422">IF(EC273="","",IF(EC273=$CF273,1,0))</f>
        <v/>
      </c>
      <c r="BM273" s="609" t="str">
        <f t="shared" ref="BM273:BM274" si="2423">IF(ED273="","",IF(ED273=$CF273,1,0))</f>
        <v/>
      </c>
      <c r="BN273" s="609" t="str">
        <f t="shared" ref="BN273:BN274" si="2424">IF(EE273="","",IF(EE273=$CF273,1,0))</f>
        <v/>
      </c>
      <c r="BO273" s="609" t="str">
        <f t="shared" ref="BO273:BO274" si="2425">IF(EF273="","",IF(EF273=$CF273,1,0))</f>
        <v/>
      </c>
      <c r="BP273" s="609" t="str">
        <f t="shared" ref="BP273:BP274" si="2426">IF(EG273="","",IF(EG273=$CF273,1,0))</f>
        <v/>
      </c>
      <c r="BQ273" s="609" t="str">
        <f t="shared" ref="BQ273:BQ274" si="2427">IF(EH273="","",IF(EH273=$CF273,1,0))</f>
        <v/>
      </c>
      <c r="BR273" s="609">
        <f t="shared" ref="BR273:BR274" si="2428">IF(EI273="","",IF(EI273=$CF273,1,0))</f>
        <v>0</v>
      </c>
      <c r="BS273" s="609">
        <f t="shared" ref="BS273:BS274" si="2429">IF(EJ273="","",IF(EJ273=$CF273,1,0))</f>
        <v>0</v>
      </c>
      <c r="BT273" s="609" t="str">
        <f t="shared" ref="BT273:BT274" si="2430">IF(EK273="","",IF(EK273=$CF273,1,0))</f>
        <v/>
      </c>
      <c r="BU273" s="609" t="str">
        <f t="shared" ref="BU273:BU274" si="2431">IF(EL273="","",IF(EL273=$CF273,1,0))</f>
        <v/>
      </c>
      <c r="BV273" s="21" t="str">
        <f>BV271&amp;"=1"</f>
        <v>HQ4=1</v>
      </c>
      <c r="BW273" s="18" t="str">
        <f>IF(R271=R273,"●","×")</f>
        <v>×</v>
      </c>
      <c r="BX273" s="7" t="s">
        <v>15</v>
      </c>
      <c r="BY273" s="233" t="s">
        <v>14</v>
      </c>
      <c r="BZ273" s="19" t="str">
        <f>IF(INDEX($BV$5:$BW$354,MATCH(BY273,$BV$5:$BV$354,0),2)="●","●","×")</f>
        <v>●</v>
      </c>
      <c r="CA273" s="233" t="s">
        <v>14</v>
      </c>
      <c r="CB273" s="19" t="str">
        <f>IF(INDEX($BV$5:$BW$354,MATCH(CA273,$BV$5:$BV$354,0),2)="●","●","×")</f>
        <v>●</v>
      </c>
      <c r="CC273" s="227" t="s">
        <v>14</v>
      </c>
      <c r="CD273" s="234" t="str">
        <f>IF(INDEX($BV$5:$BW$354,MATCH(CC273,$BV$5:$BV$354,0),2)="●","●","×")</f>
        <v>●</v>
      </c>
      <c r="CE273" s="2" t="s">
        <v>15</v>
      </c>
      <c r="CF273" s="232" t="str">
        <f>IF(AND(BW273="●",BZ273="●",CB273="●",CD273="●"),"●","×")</f>
        <v>×</v>
      </c>
      <c r="CG273" s="21" t="str">
        <f t="shared" si="2377"/>
        <v>●</v>
      </c>
      <c r="CH273" s="2"/>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t="s">
        <v>13</v>
      </c>
      <c r="DS273" s="3"/>
      <c r="DT273" s="3"/>
      <c r="DU273" s="3"/>
      <c r="DV273" s="3"/>
      <c r="DW273" s="3"/>
      <c r="DX273" s="3"/>
      <c r="DY273" s="3"/>
      <c r="DZ273" s="3"/>
      <c r="EA273" s="3"/>
      <c r="EB273" s="3"/>
      <c r="EC273" s="3"/>
      <c r="ED273" s="3"/>
      <c r="EE273" s="3"/>
      <c r="EF273" s="3"/>
      <c r="EG273" s="3"/>
      <c r="EH273" s="252"/>
      <c r="EI273" s="270" t="s">
        <v>13</v>
      </c>
      <c r="EJ273" s="255" t="s">
        <v>13</v>
      </c>
      <c r="EK273" s="3"/>
      <c r="EL273" s="256"/>
    </row>
    <row r="274" spans="12:142" ht="19.5" hidden="1">
      <c r="N274" s="16" t="str">
        <f>$Q274</f>
        <v>▶　B</v>
      </c>
      <c r="O274" s="14" t="s">
        <v>429</v>
      </c>
      <c r="Q274" s="375" t="s">
        <v>1</v>
      </c>
      <c r="R274" s="17">
        <v>2</v>
      </c>
      <c r="T274" s="609" t="str">
        <f t="shared" si="2378"/>
        <v/>
      </c>
      <c r="U274" s="609" t="str">
        <f t="shared" si="2379"/>
        <v/>
      </c>
      <c r="V274" s="609" t="str">
        <f t="shared" si="2380"/>
        <v/>
      </c>
      <c r="W274" s="609" t="str">
        <f t="shared" si="2381"/>
        <v/>
      </c>
      <c r="X274" s="609" t="str">
        <f t="shared" si="2382"/>
        <v/>
      </c>
      <c r="Y274" s="609" t="str">
        <f t="shared" si="2383"/>
        <v/>
      </c>
      <c r="Z274" s="609" t="str">
        <f t="shared" si="2384"/>
        <v/>
      </c>
      <c r="AA274" s="609" t="str">
        <f t="shared" si="2385"/>
        <v/>
      </c>
      <c r="AB274" s="609" t="str">
        <f t="shared" si="2386"/>
        <v/>
      </c>
      <c r="AC274" s="609" t="str">
        <f t="shared" si="2387"/>
        <v/>
      </c>
      <c r="AD274" s="609" t="str">
        <f t="shared" si="2388"/>
        <v/>
      </c>
      <c r="AE274" s="609" t="str">
        <f t="shared" si="2389"/>
        <v/>
      </c>
      <c r="AF274" s="609" t="str">
        <f t="shared" si="2390"/>
        <v/>
      </c>
      <c r="AG274" s="609" t="str">
        <f t="shared" si="2391"/>
        <v/>
      </c>
      <c r="AH274" s="609" t="str">
        <f t="shared" si="2392"/>
        <v/>
      </c>
      <c r="AI274" s="609" t="str">
        <f t="shared" si="2393"/>
        <v/>
      </c>
      <c r="AJ274" s="609" t="str">
        <f t="shared" si="2394"/>
        <v/>
      </c>
      <c r="AK274" s="609" t="str">
        <f t="shared" si="2395"/>
        <v/>
      </c>
      <c r="AL274" s="609" t="str">
        <f t="shared" si="2396"/>
        <v/>
      </c>
      <c r="AM274" s="609" t="str">
        <f t="shared" si="2397"/>
        <v/>
      </c>
      <c r="AN274" s="609" t="str">
        <f t="shared" si="2398"/>
        <v/>
      </c>
      <c r="AO274" s="609" t="str">
        <f t="shared" si="2399"/>
        <v/>
      </c>
      <c r="AP274" s="609" t="str">
        <f t="shared" si="2400"/>
        <v/>
      </c>
      <c r="AQ274" s="609" t="str">
        <f t="shared" si="2401"/>
        <v/>
      </c>
      <c r="AR274" s="609" t="str">
        <f t="shared" si="2402"/>
        <v/>
      </c>
      <c r="AS274" s="609" t="str">
        <f t="shared" si="2403"/>
        <v/>
      </c>
      <c r="AT274" s="609" t="str">
        <f t="shared" si="2404"/>
        <v/>
      </c>
      <c r="AU274" s="609" t="str">
        <f t="shared" si="2405"/>
        <v/>
      </c>
      <c r="AV274" s="609" t="str">
        <f t="shared" si="2406"/>
        <v/>
      </c>
      <c r="AW274" s="609" t="str">
        <f t="shared" si="2407"/>
        <v/>
      </c>
      <c r="AX274" s="609" t="str">
        <f t="shared" si="2408"/>
        <v/>
      </c>
      <c r="AY274" s="609" t="str">
        <f t="shared" si="2409"/>
        <v/>
      </c>
      <c r="AZ274" s="609" t="str">
        <f t="shared" si="2410"/>
        <v/>
      </c>
      <c r="BA274" s="609" t="str">
        <f t="shared" si="2411"/>
        <v/>
      </c>
      <c r="BB274" s="609" t="str">
        <f t="shared" si="2412"/>
        <v/>
      </c>
      <c r="BC274" s="609" t="str">
        <f t="shared" si="2413"/>
        <v/>
      </c>
      <c r="BD274" s="609" t="str">
        <f t="shared" si="2414"/>
        <v/>
      </c>
      <c r="BE274" s="609" t="str">
        <f t="shared" si="2415"/>
        <v/>
      </c>
      <c r="BF274" s="609" t="str">
        <f t="shared" si="2416"/>
        <v/>
      </c>
      <c r="BG274" s="609" t="str">
        <f t="shared" si="2417"/>
        <v/>
      </c>
      <c r="BH274" s="609" t="str">
        <f t="shared" si="2418"/>
        <v/>
      </c>
      <c r="BI274" s="609" t="str">
        <f t="shared" si="2419"/>
        <v/>
      </c>
      <c r="BJ274" s="609" t="str">
        <f t="shared" si="2420"/>
        <v/>
      </c>
      <c r="BK274" s="609" t="str">
        <f t="shared" si="2421"/>
        <v/>
      </c>
      <c r="BL274" s="609" t="str">
        <f t="shared" si="2422"/>
        <v/>
      </c>
      <c r="BM274" s="609" t="str">
        <f t="shared" si="2423"/>
        <v/>
      </c>
      <c r="BN274" s="609" t="str">
        <f t="shared" si="2424"/>
        <v/>
      </c>
      <c r="BO274" s="609" t="str">
        <f t="shared" si="2425"/>
        <v/>
      </c>
      <c r="BP274" s="609" t="str">
        <f t="shared" si="2426"/>
        <v/>
      </c>
      <c r="BQ274" s="609" t="str">
        <f t="shared" si="2427"/>
        <v/>
      </c>
      <c r="BR274" s="609">
        <f t="shared" si="2428"/>
        <v>0</v>
      </c>
      <c r="BS274" s="609" t="str">
        <f t="shared" si="2429"/>
        <v/>
      </c>
      <c r="BT274" s="609" t="str">
        <f t="shared" si="2430"/>
        <v/>
      </c>
      <c r="BU274" s="609" t="str">
        <f t="shared" si="2431"/>
        <v/>
      </c>
      <c r="BV274" s="21" t="str">
        <f>BV271&amp;"=2"</f>
        <v>HQ4=2</v>
      </c>
      <c r="BW274" s="18" t="str">
        <f>IF(R271=R274,"●","×")</f>
        <v>×</v>
      </c>
      <c r="BX274" s="7" t="s">
        <v>15</v>
      </c>
      <c r="BY274" s="233" t="s">
        <v>14</v>
      </c>
      <c r="BZ274" s="19" t="str">
        <f>IF(INDEX($BV$5:$BW$354,MATCH(BY274,$BV$5:$BV$354,0),2)="●","●","×")</f>
        <v>●</v>
      </c>
      <c r="CA274" s="233" t="s">
        <v>14</v>
      </c>
      <c r="CB274" s="19" t="str">
        <f>IF(INDEX($BV$5:$BW$354,MATCH(CA274,$BV$5:$BV$354,0),2)="●","●","×")</f>
        <v>●</v>
      </c>
      <c r="CC274" s="227" t="s">
        <v>14</v>
      </c>
      <c r="CD274" s="234" t="str">
        <f>IF(INDEX($BV$5:$BW$354,MATCH(CC274,$BV$5:$BV$354,0),2)="●","●","×")</f>
        <v>●</v>
      </c>
      <c r="CE274" s="2" t="s">
        <v>15</v>
      </c>
      <c r="CF274" s="232" t="str">
        <f>IF(AND(BW274="●",BZ274="●",CB274="●",CD274="●"),"●","×")</f>
        <v>×</v>
      </c>
      <c r="CG274" s="21" t="str">
        <f t="shared" si="2377"/>
        <v>●</v>
      </c>
      <c r="CH274" s="2"/>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252"/>
      <c r="EI274" s="270" t="s">
        <v>14</v>
      </c>
      <c r="EJ274" s="255"/>
      <c r="EK274" s="3"/>
      <c r="EL274" s="256"/>
    </row>
    <row r="275" spans="12:142" ht="20.25" hidden="1" thickBot="1">
      <c r="O275" s="343" t="str">
        <f>IF(R271=0,N271&amp;" "&amp;$O$4,"")</f>
        <v>HQ4 を回答ください</v>
      </c>
      <c r="P275" s="336" t="str">
        <f>IF(P271=$CH$2,"●","×")</f>
        <v>●</v>
      </c>
      <c r="Q275" s="375"/>
      <c r="R275" s="2"/>
      <c r="BV275" s="2"/>
      <c r="BW275" s="19"/>
      <c r="BY275" s="235"/>
      <c r="BZ275" s="228"/>
      <c r="CA275" s="235"/>
      <c r="CB275" s="228"/>
      <c r="CC275" s="225"/>
      <c r="CD275" s="236"/>
      <c r="CF275" s="12"/>
      <c r="CG275" s="12"/>
      <c r="CH275" s="2"/>
      <c r="EI275" s="272"/>
      <c r="EJ275" s="2"/>
      <c r="EK275" s="2"/>
      <c r="EL275" s="280"/>
    </row>
    <row r="276" spans="12:142" ht="20.25" hidden="1" thickBot="1">
      <c r="L276" t="str">
        <f>IF(S276=1,"▶","")</f>
        <v/>
      </c>
      <c r="N276" s="12" t="str">
        <f>$Q276</f>
        <v>HQ5</v>
      </c>
      <c r="O276" s="14" t="s">
        <v>369</v>
      </c>
      <c r="P276" s="2" t="str">
        <f>CH277</f>
        <v>回答待ち</v>
      </c>
      <c r="Q276" s="375" t="s">
        <v>342</v>
      </c>
      <c r="R276" s="613">
        <f>IF(N277=Q277,R277,IF(N277=Q278,R278,IF(N277=Q279,R279,"-")))</f>
        <v>0</v>
      </c>
      <c r="S276" s="691">
        <f>IF(R276=0,0,1)</f>
        <v>0</v>
      </c>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21" t="str">
        <f>Q276</f>
        <v>HQ5</v>
      </c>
      <c r="BW276" s="20" t="str">
        <f>IF(CG277="●","表示",IF(AND($Q$3="非表示",CG277="×"),"非表示",IF($Q$3="表示","表示")))</f>
        <v>表示</v>
      </c>
      <c r="BY276" s="237"/>
      <c r="BZ276" s="228"/>
      <c r="CA276" s="237"/>
      <c r="CB276" s="228"/>
      <c r="CC276" s="225"/>
      <c r="CD276" s="238"/>
      <c r="CF276" s="12"/>
      <c r="CG276" s="12"/>
      <c r="CH276" s="2"/>
      <c r="CK276" s="281"/>
      <c r="CL276" s="281"/>
      <c r="CM276" s="281"/>
      <c r="CN276" s="281"/>
      <c r="CO276" s="281"/>
      <c r="CP276" s="281"/>
      <c r="CQ276" s="281"/>
      <c r="CR276" s="281"/>
      <c r="CS276" s="281"/>
      <c r="CT276" s="281"/>
      <c r="CU276" s="281"/>
      <c r="CV276" s="281"/>
      <c r="CW276" s="281"/>
      <c r="CX276" s="281"/>
      <c r="CY276" s="281"/>
      <c r="CZ276" s="281"/>
      <c r="DA276" s="281"/>
      <c r="DB276" s="281"/>
      <c r="DC276" s="281"/>
      <c r="DD276" s="281"/>
      <c r="DE276" s="281"/>
      <c r="DF276" s="281"/>
      <c r="DG276" s="281"/>
      <c r="DH276" s="281"/>
      <c r="DI276" s="281"/>
      <c r="DJ276" s="281"/>
      <c r="DK276" s="281"/>
      <c r="DL276" s="281"/>
      <c r="DM276" s="281"/>
      <c r="DN276" s="281"/>
      <c r="DO276" s="281"/>
      <c r="DP276" s="281"/>
      <c r="DQ276" s="281"/>
      <c r="DR276" s="281"/>
      <c r="DS276" s="281"/>
      <c r="DT276" s="281"/>
      <c r="DU276" s="281"/>
      <c r="DV276" s="281"/>
      <c r="DW276" s="281"/>
      <c r="DX276" s="281"/>
      <c r="DY276" s="281"/>
      <c r="DZ276" s="281"/>
      <c r="EA276" s="281"/>
      <c r="EB276" s="281"/>
      <c r="EC276" s="281"/>
      <c r="ED276" s="281"/>
      <c r="EE276" s="281"/>
      <c r="EF276" s="281"/>
      <c r="EG276" s="281"/>
      <c r="EH276" s="281"/>
      <c r="EI276" s="283"/>
      <c r="EJ276" s="281"/>
      <c r="EK276" s="281"/>
      <c r="EL276" s="285"/>
    </row>
    <row r="277" spans="12:142" ht="19.5" hidden="1">
      <c r="N277" s="8" t="str">
        <f>'【① 基本事項】'!F229</f>
        <v>▷　該当選択</v>
      </c>
      <c r="O277" s="1"/>
      <c r="Q277" s="536" t="s">
        <v>601</v>
      </c>
      <c r="R277" s="17">
        <v>0</v>
      </c>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21" t="str">
        <f>BV276&amp;"=0"</f>
        <v>HQ5=0</v>
      </c>
      <c r="BW277" s="18" t="str">
        <f>IF(R276=R277,"●","×")</f>
        <v>●</v>
      </c>
      <c r="BY277" s="233" t="s">
        <v>14</v>
      </c>
      <c r="BZ277" s="19" t="str">
        <f>IF(INDEX($BV$5:$BW$354,MATCH(BY277,$BV$5:$BV$354,0),2)="●","●","×")</f>
        <v>●</v>
      </c>
      <c r="CA277" s="233" t="s">
        <v>14</v>
      </c>
      <c r="CB277" s="19" t="str">
        <f>IF(INDEX($BV$5:$BW$354,MATCH(CA277,$BV$5:$BV$354,0),2)="●","●","×")</f>
        <v>●</v>
      </c>
      <c r="CC277" s="227" t="s">
        <v>14</v>
      </c>
      <c r="CD277" s="234" t="str">
        <f>IF(INDEX($BV$5:$BW$354,MATCH(CC277,$BV$5:$BV$354,0),2)="●","●","×")</f>
        <v>●</v>
      </c>
      <c r="CE277" s="2" t="s">
        <v>15</v>
      </c>
      <c r="CF277" s="231" t="str">
        <f>IF(AND(BW277="●",BZ277="●",CB277="●",CD277="●"),"●","×")</f>
        <v>●</v>
      </c>
      <c r="CG277" s="21" t="str">
        <f t="shared" ref="CG277:CG279" si="2432">IF(AND(BZ277="●",CB277="●",CD277="●"),"●","×")</f>
        <v>●</v>
      </c>
      <c r="CH277" s="2" t="str">
        <f>IF(CF277="●",$CH$2,IF(COUNTIF(CF278:CF279,"●")&gt;0,$CH$3,$CH$4))</f>
        <v>回答待ち</v>
      </c>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251"/>
      <c r="EI277" s="271"/>
      <c r="EJ277" s="253"/>
      <c r="EK277" s="4"/>
      <c r="EL277" s="254"/>
    </row>
    <row r="278" spans="12:142" ht="19.5" hidden="1">
      <c r="N278" s="16" t="str">
        <f>$Q278</f>
        <v>▶　A</v>
      </c>
      <c r="O278" s="14" t="s">
        <v>430</v>
      </c>
      <c r="Q278" s="375" t="s">
        <v>0</v>
      </c>
      <c r="R278" s="17">
        <v>1</v>
      </c>
      <c r="T278" s="609" t="str">
        <f t="shared" ref="T278:T279" si="2433">IF(CK278="","",IF(CK278=$CF278,1,0))</f>
        <v/>
      </c>
      <c r="U278" s="609" t="str">
        <f t="shared" ref="U278:U279" si="2434">IF(CL278="","",IF(CL278=$CF278,1,0))</f>
        <v/>
      </c>
      <c r="V278" s="609" t="str">
        <f t="shared" ref="V278:V279" si="2435">IF(CM278="","",IF(CM278=$CF278,1,0))</f>
        <v/>
      </c>
      <c r="W278" s="609" t="str">
        <f t="shared" ref="W278:W279" si="2436">IF(CN278="","",IF(CN278=$CF278,1,0))</f>
        <v/>
      </c>
      <c r="X278" s="609" t="str">
        <f t="shared" ref="X278:X279" si="2437">IF(CO278="","",IF(CO278=$CF278,1,0))</f>
        <v/>
      </c>
      <c r="Y278" s="609" t="str">
        <f t="shared" ref="Y278:Y279" si="2438">IF(CP278="","",IF(CP278=$CF278,1,0))</f>
        <v/>
      </c>
      <c r="Z278" s="609" t="str">
        <f t="shared" ref="Z278:Z279" si="2439">IF(CQ278="","",IF(CQ278=$CF278,1,0))</f>
        <v/>
      </c>
      <c r="AA278" s="609" t="str">
        <f t="shared" ref="AA278:AA279" si="2440">IF(CR278="","",IF(CR278=$CF278,1,0))</f>
        <v/>
      </c>
      <c r="AB278" s="609" t="str">
        <f t="shared" ref="AB278:AB279" si="2441">IF(CS278="","",IF(CS278=$CF278,1,0))</f>
        <v/>
      </c>
      <c r="AC278" s="609" t="str">
        <f t="shared" ref="AC278:AC279" si="2442">IF(CT278="","",IF(CT278=$CF278,1,0))</f>
        <v/>
      </c>
      <c r="AD278" s="609" t="str">
        <f t="shared" ref="AD278:AD279" si="2443">IF(CU278="","",IF(CU278=$CF278,1,0))</f>
        <v/>
      </c>
      <c r="AE278" s="609" t="str">
        <f t="shared" ref="AE278:AE279" si="2444">IF(CV278="","",IF(CV278=$CF278,1,0))</f>
        <v/>
      </c>
      <c r="AF278" s="609" t="str">
        <f t="shared" ref="AF278:AF279" si="2445">IF(CW278="","",IF(CW278=$CF278,1,0))</f>
        <v/>
      </c>
      <c r="AG278" s="609" t="str">
        <f t="shared" ref="AG278:AG279" si="2446">IF(CX278="","",IF(CX278=$CF278,1,0))</f>
        <v/>
      </c>
      <c r="AH278" s="609" t="str">
        <f t="shared" ref="AH278:AH279" si="2447">IF(CY278="","",IF(CY278=$CF278,1,0))</f>
        <v/>
      </c>
      <c r="AI278" s="609" t="str">
        <f t="shared" ref="AI278:AI279" si="2448">IF(CZ278="","",IF(CZ278=$CF278,1,0))</f>
        <v/>
      </c>
      <c r="AJ278" s="609" t="str">
        <f t="shared" ref="AJ278:AJ279" si="2449">IF(DA278="","",IF(DA278=$CF278,1,0))</f>
        <v/>
      </c>
      <c r="AK278" s="609" t="str">
        <f t="shared" ref="AK278:AK279" si="2450">IF(DB278="","",IF(DB278=$CF278,1,0))</f>
        <v/>
      </c>
      <c r="AL278" s="609" t="str">
        <f t="shared" ref="AL278:AL279" si="2451">IF(DC278="","",IF(DC278=$CF278,1,0))</f>
        <v/>
      </c>
      <c r="AM278" s="609" t="str">
        <f t="shared" ref="AM278:AM279" si="2452">IF(DD278="","",IF(DD278=$CF278,1,0))</f>
        <v/>
      </c>
      <c r="AN278" s="609" t="str">
        <f t="shared" ref="AN278:AN279" si="2453">IF(DE278="","",IF(DE278=$CF278,1,0))</f>
        <v/>
      </c>
      <c r="AO278" s="609" t="str">
        <f t="shared" ref="AO278:AO279" si="2454">IF(DF278="","",IF(DF278=$CF278,1,0))</f>
        <v/>
      </c>
      <c r="AP278" s="609" t="str">
        <f t="shared" ref="AP278:AP279" si="2455">IF(DG278="","",IF(DG278=$CF278,1,0))</f>
        <v/>
      </c>
      <c r="AQ278" s="609" t="str">
        <f t="shared" ref="AQ278:AQ279" si="2456">IF(DH278="","",IF(DH278=$CF278,1,0))</f>
        <v/>
      </c>
      <c r="AR278" s="609" t="str">
        <f t="shared" ref="AR278:AR279" si="2457">IF(DI278="","",IF(DI278=$CF278,1,0))</f>
        <v/>
      </c>
      <c r="AS278" s="609" t="str">
        <f t="shared" ref="AS278:AS279" si="2458">IF(DJ278="","",IF(DJ278=$CF278,1,0))</f>
        <v/>
      </c>
      <c r="AT278" s="609" t="str">
        <f t="shared" ref="AT278:AT279" si="2459">IF(DK278="","",IF(DK278=$CF278,1,0))</f>
        <v/>
      </c>
      <c r="AU278" s="609" t="str">
        <f t="shared" ref="AU278:AU279" si="2460">IF(DL278="","",IF(DL278=$CF278,1,0))</f>
        <v/>
      </c>
      <c r="AV278" s="609" t="str">
        <f t="shared" ref="AV278:AV279" si="2461">IF(DM278="","",IF(DM278=$CF278,1,0))</f>
        <v/>
      </c>
      <c r="AW278" s="609" t="str">
        <f t="shared" ref="AW278:AW279" si="2462">IF(DN278="","",IF(DN278=$CF278,1,0))</f>
        <v/>
      </c>
      <c r="AX278" s="609" t="str">
        <f t="shared" ref="AX278:AX279" si="2463">IF(DO278="","",IF(DO278=$CF278,1,0))</f>
        <v/>
      </c>
      <c r="AY278" s="609" t="str">
        <f t="shared" ref="AY278:AY279" si="2464">IF(DP278="","",IF(DP278=$CF278,1,0))</f>
        <v/>
      </c>
      <c r="AZ278" s="609" t="str">
        <f t="shared" ref="AZ278:AZ279" si="2465">IF(DQ278="","",IF(DQ278=$CF278,1,0))</f>
        <v/>
      </c>
      <c r="BA278" s="609">
        <f t="shared" ref="BA278:BA279" si="2466">IF(DR278="","",IF(DR278=$CF278,1,0))</f>
        <v>0</v>
      </c>
      <c r="BB278" s="609" t="str">
        <f t="shared" ref="BB278:BB279" si="2467">IF(DS278="","",IF(DS278=$CF278,1,0))</f>
        <v/>
      </c>
      <c r="BC278" s="609" t="str">
        <f t="shared" ref="BC278:BC279" si="2468">IF(DT278="","",IF(DT278=$CF278,1,0))</f>
        <v/>
      </c>
      <c r="BD278" s="609" t="str">
        <f t="shared" ref="BD278:BD279" si="2469">IF(DU278="","",IF(DU278=$CF278,1,0))</f>
        <v/>
      </c>
      <c r="BE278" s="609" t="str">
        <f t="shared" ref="BE278:BE279" si="2470">IF(DV278="","",IF(DV278=$CF278,1,0))</f>
        <v/>
      </c>
      <c r="BF278" s="609" t="str">
        <f t="shared" ref="BF278:BF279" si="2471">IF(DW278="","",IF(DW278=$CF278,1,0))</f>
        <v/>
      </c>
      <c r="BG278" s="609" t="str">
        <f t="shared" ref="BG278:BG279" si="2472">IF(DX278="","",IF(DX278=$CF278,1,0))</f>
        <v/>
      </c>
      <c r="BH278" s="609" t="str">
        <f t="shared" ref="BH278:BH279" si="2473">IF(DY278="","",IF(DY278=$CF278,1,0))</f>
        <v/>
      </c>
      <c r="BI278" s="609" t="str">
        <f t="shared" ref="BI278:BI279" si="2474">IF(DZ278="","",IF(DZ278=$CF278,1,0))</f>
        <v/>
      </c>
      <c r="BJ278" s="609" t="str">
        <f t="shared" ref="BJ278:BJ279" si="2475">IF(EA278="","",IF(EA278=$CF278,1,0))</f>
        <v/>
      </c>
      <c r="BK278" s="609" t="str">
        <f t="shared" ref="BK278:BK279" si="2476">IF(EB278="","",IF(EB278=$CF278,1,0))</f>
        <v/>
      </c>
      <c r="BL278" s="609" t="str">
        <f t="shared" ref="BL278:BL279" si="2477">IF(EC278="","",IF(EC278=$CF278,1,0))</f>
        <v/>
      </c>
      <c r="BM278" s="609" t="str">
        <f t="shared" ref="BM278:BM279" si="2478">IF(ED278="","",IF(ED278=$CF278,1,0))</f>
        <v/>
      </c>
      <c r="BN278" s="609" t="str">
        <f t="shared" ref="BN278:BN279" si="2479">IF(EE278="","",IF(EE278=$CF278,1,0))</f>
        <v/>
      </c>
      <c r="BO278" s="609" t="str">
        <f t="shared" ref="BO278:BO279" si="2480">IF(EF278="","",IF(EF278=$CF278,1,0))</f>
        <v/>
      </c>
      <c r="BP278" s="609" t="str">
        <f t="shared" ref="BP278:BP279" si="2481">IF(EG278="","",IF(EG278=$CF278,1,0))</f>
        <v/>
      </c>
      <c r="BQ278" s="609" t="str">
        <f t="shared" ref="BQ278:BQ279" si="2482">IF(EH278="","",IF(EH278=$CF278,1,0))</f>
        <v/>
      </c>
      <c r="BR278" s="609">
        <f t="shared" ref="BR278:BR279" si="2483">IF(EI278="","",IF(EI278=$CF278,1,0))</f>
        <v>0</v>
      </c>
      <c r="BS278" s="609" t="str">
        <f t="shared" ref="BS278:BS279" si="2484">IF(EJ278="","",IF(EJ278=$CF278,1,0))</f>
        <v/>
      </c>
      <c r="BT278" s="609" t="str">
        <f t="shared" ref="BT278:BT279" si="2485">IF(EK278="","",IF(EK278=$CF278,1,0))</f>
        <v/>
      </c>
      <c r="BU278" s="609" t="str">
        <f t="shared" ref="BU278:BU279" si="2486">IF(EL278="","",IF(EL278=$CF278,1,0))</f>
        <v/>
      </c>
      <c r="BV278" s="21" t="str">
        <f>BV276&amp;"=1"</f>
        <v>HQ5=1</v>
      </c>
      <c r="BW278" s="18" t="str">
        <f>IF(R276=R278,"●","×")</f>
        <v>×</v>
      </c>
      <c r="BX278" s="7" t="s">
        <v>15</v>
      </c>
      <c r="BY278" s="233" t="s">
        <v>14</v>
      </c>
      <c r="BZ278" s="19" t="str">
        <f>IF(INDEX($BV$5:$BW$354,MATCH(BY278,$BV$5:$BV$354,0),2)="●","●","×")</f>
        <v>●</v>
      </c>
      <c r="CA278" s="233" t="s">
        <v>14</v>
      </c>
      <c r="CB278" s="19" t="str">
        <f>IF(INDEX($BV$5:$BW$354,MATCH(CA278,$BV$5:$BV$354,0),2)="●","●","×")</f>
        <v>●</v>
      </c>
      <c r="CC278" s="227" t="s">
        <v>14</v>
      </c>
      <c r="CD278" s="234" t="str">
        <f>IF(INDEX($BV$5:$BW$354,MATCH(CC278,$BV$5:$BV$354,0),2)="●","●","×")</f>
        <v>●</v>
      </c>
      <c r="CE278" s="2" t="s">
        <v>15</v>
      </c>
      <c r="CF278" s="232" t="str">
        <f>IF(AND(BW278="●",BZ278="●",CB278="●",CD278="●"),"●","×")</f>
        <v>×</v>
      </c>
      <c r="CG278" s="21" t="str">
        <f t="shared" si="2432"/>
        <v>●</v>
      </c>
      <c r="CH278" s="2"/>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t="s">
        <v>13</v>
      </c>
      <c r="DS278" s="3"/>
      <c r="DT278" s="3"/>
      <c r="DU278" s="3"/>
      <c r="DV278" s="3"/>
      <c r="DW278" s="3"/>
      <c r="DX278" s="3"/>
      <c r="DY278" s="3"/>
      <c r="DZ278" s="3"/>
      <c r="EA278" s="3"/>
      <c r="EB278" s="3"/>
      <c r="EC278" s="3"/>
      <c r="ED278" s="3"/>
      <c r="EE278" s="3"/>
      <c r="EF278" s="3"/>
      <c r="EG278" s="3"/>
      <c r="EH278" s="252"/>
      <c r="EI278" s="270" t="s">
        <v>13</v>
      </c>
      <c r="EJ278" s="255"/>
      <c r="EK278" s="3"/>
      <c r="EL278" s="256"/>
    </row>
    <row r="279" spans="12:142" ht="19.5" hidden="1">
      <c r="N279" s="16" t="str">
        <f>$Q279</f>
        <v>▶　B</v>
      </c>
      <c r="O279" s="14" t="s">
        <v>429</v>
      </c>
      <c r="Q279" s="375" t="s">
        <v>1</v>
      </c>
      <c r="R279" s="17">
        <v>2</v>
      </c>
      <c r="T279" s="609" t="str">
        <f t="shared" si="2433"/>
        <v/>
      </c>
      <c r="U279" s="609" t="str">
        <f t="shared" si="2434"/>
        <v/>
      </c>
      <c r="V279" s="609" t="str">
        <f t="shared" si="2435"/>
        <v/>
      </c>
      <c r="W279" s="609" t="str">
        <f t="shared" si="2436"/>
        <v/>
      </c>
      <c r="X279" s="609" t="str">
        <f t="shared" si="2437"/>
        <v/>
      </c>
      <c r="Y279" s="609" t="str">
        <f t="shared" si="2438"/>
        <v/>
      </c>
      <c r="Z279" s="609" t="str">
        <f t="shared" si="2439"/>
        <v/>
      </c>
      <c r="AA279" s="609" t="str">
        <f t="shared" si="2440"/>
        <v/>
      </c>
      <c r="AB279" s="609" t="str">
        <f t="shared" si="2441"/>
        <v/>
      </c>
      <c r="AC279" s="609" t="str">
        <f t="shared" si="2442"/>
        <v/>
      </c>
      <c r="AD279" s="609" t="str">
        <f t="shared" si="2443"/>
        <v/>
      </c>
      <c r="AE279" s="609" t="str">
        <f t="shared" si="2444"/>
        <v/>
      </c>
      <c r="AF279" s="609" t="str">
        <f t="shared" si="2445"/>
        <v/>
      </c>
      <c r="AG279" s="609" t="str">
        <f t="shared" si="2446"/>
        <v/>
      </c>
      <c r="AH279" s="609" t="str">
        <f t="shared" si="2447"/>
        <v/>
      </c>
      <c r="AI279" s="609" t="str">
        <f t="shared" si="2448"/>
        <v/>
      </c>
      <c r="AJ279" s="609" t="str">
        <f t="shared" si="2449"/>
        <v/>
      </c>
      <c r="AK279" s="609" t="str">
        <f t="shared" si="2450"/>
        <v/>
      </c>
      <c r="AL279" s="609" t="str">
        <f t="shared" si="2451"/>
        <v/>
      </c>
      <c r="AM279" s="609" t="str">
        <f t="shared" si="2452"/>
        <v/>
      </c>
      <c r="AN279" s="609" t="str">
        <f t="shared" si="2453"/>
        <v/>
      </c>
      <c r="AO279" s="609" t="str">
        <f t="shared" si="2454"/>
        <v/>
      </c>
      <c r="AP279" s="609" t="str">
        <f t="shared" si="2455"/>
        <v/>
      </c>
      <c r="AQ279" s="609" t="str">
        <f t="shared" si="2456"/>
        <v/>
      </c>
      <c r="AR279" s="609" t="str">
        <f t="shared" si="2457"/>
        <v/>
      </c>
      <c r="AS279" s="609" t="str">
        <f t="shared" si="2458"/>
        <v/>
      </c>
      <c r="AT279" s="609" t="str">
        <f t="shared" si="2459"/>
        <v/>
      </c>
      <c r="AU279" s="609" t="str">
        <f t="shared" si="2460"/>
        <v/>
      </c>
      <c r="AV279" s="609" t="str">
        <f t="shared" si="2461"/>
        <v/>
      </c>
      <c r="AW279" s="609" t="str">
        <f t="shared" si="2462"/>
        <v/>
      </c>
      <c r="AX279" s="609" t="str">
        <f t="shared" si="2463"/>
        <v/>
      </c>
      <c r="AY279" s="609" t="str">
        <f t="shared" si="2464"/>
        <v/>
      </c>
      <c r="AZ279" s="609" t="str">
        <f t="shared" si="2465"/>
        <v/>
      </c>
      <c r="BA279" s="609" t="str">
        <f t="shared" si="2466"/>
        <v/>
      </c>
      <c r="BB279" s="609" t="str">
        <f t="shared" si="2467"/>
        <v/>
      </c>
      <c r="BC279" s="609" t="str">
        <f t="shared" si="2468"/>
        <v/>
      </c>
      <c r="BD279" s="609" t="str">
        <f t="shared" si="2469"/>
        <v/>
      </c>
      <c r="BE279" s="609" t="str">
        <f t="shared" si="2470"/>
        <v/>
      </c>
      <c r="BF279" s="609" t="str">
        <f t="shared" si="2471"/>
        <v/>
      </c>
      <c r="BG279" s="609" t="str">
        <f t="shared" si="2472"/>
        <v/>
      </c>
      <c r="BH279" s="609" t="str">
        <f t="shared" si="2473"/>
        <v/>
      </c>
      <c r="BI279" s="609" t="str">
        <f t="shared" si="2474"/>
        <v/>
      </c>
      <c r="BJ279" s="609" t="str">
        <f t="shared" si="2475"/>
        <v/>
      </c>
      <c r="BK279" s="609" t="str">
        <f t="shared" si="2476"/>
        <v/>
      </c>
      <c r="BL279" s="609" t="str">
        <f t="shared" si="2477"/>
        <v/>
      </c>
      <c r="BM279" s="609" t="str">
        <f t="shared" si="2478"/>
        <v/>
      </c>
      <c r="BN279" s="609" t="str">
        <f t="shared" si="2479"/>
        <v/>
      </c>
      <c r="BO279" s="609" t="str">
        <f t="shared" si="2480"/>
        <v/>
      </c>
      <c r="BP279" s="609" t="str">
        <f t="shared" si="2481"/>
        <v/>
      </c>
      <c r="BQ279" s="609" t="str">
        <f t="shared" si="2482"/>
        <v/>
      </c>
      <c r="BR279" s="609">
        <f t="shared" si="2483"/>
        <v>0</v>
      </c>
      <c r="BS279" s="609" t="str">
        <f t="shared" si="2484"/>
        <v/>
      </c>
      <c r="BT279" s="609" t="str">
        <f t="shared" si="2485"/>
        <v/>
      </c>
      <c r="BU279" s="609" t="str">
        <f t="shared" si="2486"/>
        <v/>
      </c>
      <c r="BV279" s="21" t="str">
        <f>BV276&amp;"=2"</f>
        <v>HQ5=2</v>
      </c>
      <c r="BW279" s="18" t="str">
        <f>IF(R276=R279,"●","×")</f>
        <v>×</v>
      </c>
      <c r="BX279" s="7" t="s">
        <v>15</v>
      </c>
      <c r="BY279" s="233" t="s">
        <v>14</v>
      </c>
      <c r="BZ279" s="19" t="str">
        <f>IF(INDEX($BV$5:$BW$354,MATCH(BY279,$BV$5:$BV$354,0),2)="●","●","×")</f>
        <v>●</v>
      </c>
      <c r="CA279" s="233" t="s">
        <v>14</v>
      </c>
      <c r="CB279" s="19" t="str">
        <f>IF(INDEX($BV$5:$BW$354,MATCH(CA279,$BV$5:$BV$354,0),2)="●","●","×")</f>
        <v>●</v>
      </c>
      <c r="CC279" s="227" t="s">
        <v>14</v>
      </c>
      <c r="CD279" s="234" t="str">
        <f>IF(INDEX($BV$5:$BW$354,MATCH(CC279,$BV$5:$BV$354,0),2)="●","●","×")</f>
        <v>●</v>
      </c>
      <c r="CE279" s="2" t="s">
        <v>15</v>
      </c>
      <c r="CF279" s="232" t="str">
        <f>IF(AND(BW279="●",BZ279="●",CB279="●",CD279="●"),"●","×")</f>
        <v>×</v>
      </c>
      <c r="CG279" s="21" t="str">
        <f t="shared" si="2432"/>
        <v>●</v>
      </c>
      <c r="CH279" s="2"/>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252"/>
      <c r="EI279" s="270" t="s">
        <v>14</v>
      </c>
      <c r="EJ279" s="255"/>
      <c r="EK279" s="3"/>
      <c r="EL279" s="256"/>
    </row>
    <row r="280" spans="12:142" ht="20.25" hidden="1" thickBot="1">
      <c r="O280" s="343" t="str">
        <f>IF(R276=0,N276&amp;" "&amp;$O$4,"")</f>
        <v>HQ5 を回答ください</v>
      </c>
      <c r="P280" s="336" t="str">
        <f>IF(P276=$CH$2,"●","×")</f>
        <v>●</v>
      </c>
      <c r="Q280" s="375"/>
      <c r="R280" s="2"/>
      <c r="BV280" s="2"/>
      <c r="BW280" s="19"/>
      <c r="BY280" s="235"/>
      <c r="BZ280" s="228"/>
      <c r="CA280" s="235"/>
      <c r="CB280" s="228"/>
      <c r="CC280" s="225"/>
      <c r="CD280" s="236"/>
      <c r="CF280" s="12"/>
      <c r="CG280" s="12"/>
      <c r="CH280" s="2"/>
      <c r="EI280" s="272"/>
      <c r="EJ280" s="257"/>
      <c r="EK280" s="258"/>
      <c r="EL280" s="259"/>
    </row>
    <row r="281" spans="12:142" ht="20.25" hidden="1" thickBot="1">
      <c r="L281" t="str">
        <f>IF(S281=1,"▶","")</f>
        <v/>
      </c>
      <c r="N281" s="12" t="str">
        <f>$Q281</f>
        <v>HQ6</v>
      </c>
      <c r="O281" s="14" t="s">
        <v>443</v>
      </c>
      <c r="P281" s="2" t="str">
        <f>CH282</f>
        <v>回答待ち</v>
      </c>
      <c r="Q281" s="375" t="s">
        <v>343</v>
      </c>
      <c r="R281" s="249">
        <f>IF(N282=Q282,R282,IF(N282=Q283,R283,IF(N282=Q284,R284,IF(N282=Q285,R285,"-"))))</f>
        <v>0</v>
      </c>
      <c r="S281" s="691">
        <f>IF(R281=0,0,1)</f>
        <v>0</v>
      </c>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21" t="str">
        <f>Q281</f>
        <v>HQ6</v>
      </c>
      <c r="BW281" s="20" t="str">
        <f>IF(CG282="●","表示",IF(AND($Q$3="非表示",CG282="×"),"非表示",IF($Q$3="表示","表示")))</f>
        <v>表示</v>
      </c>
      <c r="BY281" s="237"/>
      <c r="BZ281" s="228"/>
      <c r="CA281" s="237"/>
      <c r="CB281" s="228"/>
      <c r="CC281" s="225"/>
      <c r="CD281" s="238"/>
      <c r="CF281" s="12"/>
      <c r="CG281" s="12"/>
      <c r="CH281" s="2"/>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251"/>
      <c r="EI281" s="271"/>
      <c r="EJ281" s="253"/>
      <c r="EK281" s="4"/>
      <c r="EL281" s="254"/>
    </row>
    <row r="282" spans="12:142" ht="19.5" hidden="1">
      <c r="N282" s="8" t="str">
        <f>'【① 基本事項】'!F234</f>
        <v>▷　該当選択</v>
      </c>
      <c r="O282" s="1"/>
      <c r="Q282" s="536" t="s">
        <v>601</v>
      </c>
      <c r="R282" s="17">
        <v>0</v>
      </c>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21" t="str">
        <f>BV281&amp;"=0"</f>
        <v>HQ6=0</v>
      </c>
      <c r="BW282" s="18" t="str">
        <f>IF(R281=R282,"●","×")</f>
        <v>●</v>
      </c>
      <c r="BY282" s="233" t="s">
        <v>14</v>
      </c>
      <c r="BZ282" s="19" t="str">
        <f>IF(INDEX($BV$5:$BW$354,MATCH(BY282,$BV$5:$BV$354,0),2)="●","●","×")</f>
        <v>●</v>
      </c>
      <c r="CA282" s="233" t="s">
        <v>14</v>
      </c>
      <c r="CB282" s="19" t="str">
        <f>IF(INDEX($BV$5:$BW$354,MATCH(CA282,$BV$5:$BV$354,0),2)="●","●","×")</f>
        <v>●</v>
      </c>
      <c r="CC282" s="227" t="s">
        <v>14</v>
      </c>
      <c r="CD282" s="234" t="str">
        <f>IF(INDEX($BV$5:$BW$354,MATCH(CC282,$BV$5:$BV$354,0),2)="●","●","×")</f>
        <v>●</v>
      </c>
      <c r="CE282" s="2" t="s">
        <v>15</v>
      </c>
      <c r="CF282" s="231" t="str">
        <f>IF(AND(BW282="●",BZ282="●",CB282="●",CD282="●"),"●","×")</f>
        <v>●</v>
      </c>
      <c r="CG282" s="21" t="str">
        <f t="shared" ref="CG282:CG285" si="2487">IF(AND(BZ282="●",CB282="●",CD282="●"),"●","×")</f>
        <v>●</v>
      </c>
      <c r="CH282" s="2" t="str">
        <f>IF(CF282="●",$CH$2,IF(COUNTIF(CF283:CF285,"●")&gt;0,$CH$3,$CH$4))</f>
        <v>回答待ち</v>
      </c>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251"/>
      <c r="EI282" s="271"/>
      <c r="EJ282" s="253"/>
      <c r="EK282" s="4"/>
      <c r="EL282" s="254"/>
    </row>
    <row r="283" spans="12:142" ht="19.5" hidden="1">
      <c r="N283" s="16" t="str">
        <f>$Q283</f>
        <v>▶　A</v>
      </c>
      <c r="O283" s="14" t="s">
        <v>442</v>
      </c>
      <c r="Q283" s="375" t="s">
        <v>0</v>
      </c>
      <c r="R283" s="17">
        <v>1</v>
      </c>
      <c r="T283" s="609" t="str">
        <f t="shared" ref="T283:T285" si="2488">IF(CK283="","",IF(CK283=$CF283,1,0))</f>
        <v/>
      </c>
      <c r="U283" s="609" t="str">
        <f t="shared" ref="U283:U285" si="2489">IF(CL283="","",IF(CL283=$CF283,1,0))</f>
        <v/>
      </c>
      <c r="V283" s="609" t="str">
        <f t="shared" ref="V283:V285" si="2490">IF(CM283="","",IF(CM283=$CF283,1,0))</f>
        <v/>
      </c>
      <c r="W283" s="609" t="str">
        <f t="shared" ref="W283:W285" si="2491">IF(CN283="","",IF(CN283=$CF283,1,0))</f>
        <v/>
      </c>
      <c r="X283" s="609" t="str">
        <f t="shared" ref="X283:X285" si="2492">IF(CO283="","",IF(CO283=$CF283,1,0))</f>
        <v/>
      </c>
      <c r="Y283" s="609" t="str">
        <f t="shared" ref="Y283:Y285" si="2493">IF(CP283="","",IF(CP283=$CF283,1,0))</f>
        <v/>
      </c>
      <c r="Z283" s="609" t="str">
        <f t="shared" ref="Z283:Z285" si="2494">IF(CQ283="","",IF(CQ283=$CF283,1,0))</f>
        <v/>
      </c>
      <c r="AA283" s="609" t="str">
        <f t="shared" ref="AA283:AA285" si="2495">IF(CR283="","",IF(CR283=$CF283,1,0))</f>
        <v/>
      </c>
      <c r="AB283" s="609" t="str">
        <f t="shared" ref="AB283:AB285" si="2496">IF(CS283="","",IF(CS283=$CF283,1,0))</f>
        <v/>
      </c>
      <c r="AC283" s="609" t="str">
        <f t="shared" ref="AC283:AC285" si="2497">IF(CT283="","",IF(CT283=$CF283,1,0))</f>
        <v/>
      </c>
      <c r="AD283" s="609" t="str">
        <f t="shared" ref="AD283:AD285" si="2498">IF(CU283="","",IF(CU283=$CF283,1,0))</f>
        <v/>
      </c>
      <c r="AE283" s="609" t="str">
        <f t="shared" ref="AE283:AE285" si="2499">IF(CV283="","",IF(CV283=$CF283,1,0))</f>
        <v/>
      </c>
      <c r="AF283" s="609" t="str">
        <f t="shared" ref="AF283:AF285" si="2500">IF(CW283="","",IF(CW283=$CF283,1,0))</f>
        <v/>
      </c>
      <c r="AG283" s="609" t="str">
        <f t="shared" ref="AG283:AG285" si="2501">IF(CX283="","",IF(CX283=$CF283,1,0))</f>
        <v/>
      </c>
      <c r="AH283" s="609" t="str">
        <f t="shared" ref="AH283:AH285" si="2502">IF(CY283="","",IF(CY283=$CF283,1,0))</f>
        <v/>
      </c>
      <c r="AI283" s="609" t="str">
        <f t="shared" ref="AI283:AI285" si="2503">IF(CZ283="","",IF(CZ283=$CF283,1,0))</f>
        <v/>
      </c>
      <c r="AJ283" s="609" t="str">
        <f t="shared" ref="AJ283:AJ285" si="2504">IF(DA283="","",IF(DA283=$CF283,1,0))</f>
        <v/>
      </c>
      <c r="AK283" s="609" t="str">
        <f t="shared" ref="AK283:AK285" si="2505">IF(DB283="","",IF(DB283=$CF283,1,0))</f>
        <v/>
      </c>
      <c r="AL283" s="609" t="str">
        <f t="shared" ref="AL283:AL285" si="2506">IF(DC283="","",IF(DC283=$CF283,1,0))</f>
        <v/>
      </c>
      <c r="AM283" s="609" t="str">
        <f t="shared" ref="AM283:AM285" si="2507">IF(DD283="","",IF(DD283=$CF283,1,0))</f>
        <v/>
      </c>
      <c r="AN283" s="609" t="str">
        <f t="shared" ref="AN283:AN285" si="2508">IF(DE283="","",IF(DE283=$CF283,1,0))</f>
        <v/>
      </c>
      <c r="AO283" s="609" t="str">
        <f t="shared" ref="AO283:AO285" si="2509">IF(DF283="","",IF(DF283=$CF283,1,0))</f>
        <v/>
      </c>
      <c r="AP283" s="609" t="str">
        <f t="shared" ref="AP283:AP285" si="2510">IF(DG283="","",IF(DG283=$CF283,1,0))</f>
        <v/>
      </c>
      <c r="AQ283" s="609" t="str">
        <f t="shared" ref="AQ283:AQ285" si="2511">IF(DH283="","",IF(DH283=$CF283,1,0))</f>
        <v/>
      </c>
      <c r="AR283" s="609" t="str">
        <f t="shared" ref="AR283:AR285" si="2512">IF(DI283="","",IF(DI283=$CF283,1,0))</f>
        <v/>
      </c>
      <c r="AS283" s="609" t="str">
        <f t="shared" ref="AS283:AS285" si="2513">IF(DJ283="","",IF(DJ283=$CF283,1,0))</f>
        <v/>
      </c>
      <c r="AT283" s="609" t="str">
        <f t="shared" ref="AT283:AT285" si="2514">IF(DK283="","",IF(DK283=$CF283,1,0))</f>
        <v/>
      </c>
      <c r="AU283" s="609" t="str">
        <f t="shared" ref="AU283:AU285" si="2515">IF(DL283="","",IF(DL283=$CF283,1,0))</f>
        <v/>
      </c>
      <c r="AV283" s="609" t="str">
        <f t="shared" ref="AV283:AV285" si="2516">IF(DM283="","",IF(DM283=$CF283,1,0))</f>
        <v/>
      </c>
      <c r="AW283" s="609" t="str">
        <f t="shared" ref="AW283:AW285" si="2517">IF(DN283="","",IF(DN283=$CF283,1,0))</f>
        <v/>
      </c>
      <c r="AX283" s="609" t="str">
        <f t="shared" ref="AX283:AX285" si="2518">IF(DO283="","",IF(DO283=$CF283,1,0))</f>
        <v/>
      </c>
      <c r="AY283" s="609" t="str">
        <f t="shared" ref="AY283:AY285" si="2519">IF(DP283="","",IF(DP283=$CF283,1,0))</f>
        <v/>
      </c>
      <c r="AZ283" s="609" t="str">
        <f t="shared" ref="AZ283:AZ285" si="2520">IF(DQ283="","",IF(DQ283=$CF283,1,0))</f>
        <v/>
      </c>
      <c r="BA283" s="609" t="str">
        <f t="shared" ref="BA283:BA285" si="2521">IF(DR283="","",IF(DR283=$CF283,1,0))</f>
        <v/>
      </c>
      <c r="BB283" s="609" t="str">
        <f t="shared" ref="BB283:BB285" si="2522">IF(DS283="","",IF(DS283=$CF283,1,0))</f>
        <v/>
      </c>
      <c r="BC283" s="609" t="str">
        <f t="shared" ref="BC283:BC285" si="2523">IF(DT283="","",IF(DT283=$CF283,1,0))</f>
        <v/>
      </c>
      <c r="BD283" s="609" t="str">
        <f t="shared" ref="BD283:BD285" si="2524">IF(DU283="","",IF(DU283=$CF283,1,0))</f>
        <v/>
      </c>
      <c r="BE283" s="609" t="str">
        <f t="shared" ref="BE283:BE285" si="2525">IF(DV283="","",IF(DV283=$CF283,1,0))</f>
        <v/>
      </c>
      <c r="BF283" s="609" t="str">
        <f t="shared" ref="BF283:BF285" si="2526">IF(DW283="","",IF(DW283=$CF283,1,0))</f>
        <v/>
      </c>
      <c r="BG283" s="609" t="str">
        <f t="shared" ref="BG283:BG285" si="2527">IF(DX283="","",IF(DX283=$CF283,1,0))</f>
        <v/>
      </c>
      <c r="BH283" s="609" t="str">
        <f t="shared" ref="BH283:BH285" si="2528">IF(DY283="","",IF(DY283=$CF283,1,0))</f>
        <v/>
      </c>
      <c r="BI283" s="609" t="str">
        <f t="shared" ref="BI283:BI285" si="2529">IF(DZ283="","",IF(DZ283=$CF283,1,0))</f>
        <v/>
      </c>
      <c r="BJ283" s="609" t="str">
        <f t="shared" ref="BJ283:BJ285" si="2530">IF(EA283="","",IF(EA283=$CF283,1,0))</f>
        <v/>
      </c>
      <c r="BK283" s="609" t="str">
        <f t="shared" ref="BK283:BK285" si="2531">IF(EB283="","",IF(EB283=$CF283,1,0))</f>
        <v/>
      </c>
      <c r="BL283" s="609" t="str">
        <f t="shared" ref="BL283:BL285" si="2532">IF(EC283="","",IF(EC283=$CF283,1,0))</f>
        <v/>
      </c>
      <c r="BM283" s="609" t="str">
        <f t="shared" ref="BM283:BM285" si="2533">IF(ED283="","",IF(ED283=$CF283,1,0))</f>
        <v/>
      </c>
      <c r="BN283" s="609" t="str">
        <f t="shared" ref="BN283:BN285" si="2534">IF(EE283="","",IF(EE283=$CF283,1,0))</f>
        <v/>
      </c>
      <c r="BO283" s="609" t="str">
        <f t="shared" ref="BO283:BO285" si="2535">IF(EF283="","",IF(EF283=$CF283,1,0))</f>
        <v/>
      </c>
      <c r="BP283" s="609" t="str">
        <f t="shared" ref="BP283:BP285" si="2536">IF(EG283="","",IF(EG283=$CF283,1,0))</f>
        <v/>
      </c>
      <c r="BQ283" s="609" t="str">
        <f t="shared" ref="BQ283:BQ285" si="2537">IF(EH283="","",IF(EH283=$CF283,1,0))</f>
        <v/>
      </c>
      <c r="BR283" s="609">
        <f t="shared" ref="BR283:BR285" si="2538">IF(EI283="","",IF(EI283=$CF283,1,0))</f>
        <v>0</v>
      </c>
      <c r="BS283" s="609" t="str">
        <f t="shared" ref="BS283:BS285" si="2539">IF(EJ283="","",IF(EJ283=$CF283,1,0))</f>
        <v/>
      </c>
      <c r="BT283" s="609" t="str">
        <f t="shared" ref="BT283:BT285" si="2540">IF(EK283="","",IF(EK283=$CF283,1,0))</f>
        <v/>
      </c>
      <c r="BU283" s="609" t="str">
        <f t="shared" ref="BU283:BU285" si="2541">IF(EL283="","",IF(EL283=$CF283,1,0))</f>
        <v/>
      </c>
      <c r="BV283" s="21" t="str">
        <f>BV281&amp;"=1"</f>
        <v>HQ6=1</v>
      </c>
      <c r="BW283" s="18" t="str">
        <f>IF(R281=R283,"●","×")</f>
        <v>×</v>
      </c>
      <c r="BX283" s="7" t="s">
        <v>15</v>
      </c>
      <c r="BY283" s="233" t="s">
        <v>14</v>
      </c>
      <c r="BZ283" s="19" t="str">
        <f>IF(INDEX($BV$5:$BW$354,MATCH(BY283,$BV$5:$BV$354,0),2)="●","●","×")</f>
        <v>●</v>
      </c>
      <c r="CA283" s="233" t="s">
        <v>14</v>
      </c>
      <c r="CB283" s="19" t="str">
        <f>IF(INDEX($BV$5:$BW$354,MATCH(CA283,$BV$5:$BV$354,0),2)="●","●","×")</f>
        <v>●</v>
      </c>
      <c r="CC283" s="227" t="s">
        <v>14</v>
      </c>
      <c r="CD283" s="234" t="str">
        <f>IF(INDEX($BV$5:$BW$354,MATCH(CC283,$BV$5:$BV$354,0),2)="●","●","×")</f>
        <v>●</v>
      </c>
      <c r="CE283" s="2" t="s">
        <v>15</v>
      </c>
      <c r="CF283" s="232" t="str">
        <f>IF(AND(BW283="●",BZ283="●",CB283="●",CD283="●"),"●","×")</f>
        <v>×</v>
      </c>
      <c r="CG283" s="21" t="str">
        <f t="shared" si="2487"/>
        <v>●</v>
      </c>
      <c r="CH283" s="2"/>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252"/>
      <c r="EI283" s="270" t="s">
        <v>14</v>
      </c>
      <c r="EJ283" s="255"/>
      <c r="EK283" s="3"/>
      <c r="EL283" s="256"/>
    </row>
    <row r="284" spans="12:142" ht="19.5" hidden="1">
      <c r="N284" s="16" t="str">
        <f>$Q284</f>
        <v>▶　B</v>
      </c>
      <c r="O284" s="14" t="s">
        <v>442</v>
      </c>
      <c r="Q284" s="375" t="s">
        <v>1</v>
      </c>
      <c r="R284" s="17">
        <v>2</v>
      </c>
      <c r="T284" s="609" t="str">
        <f t="shared" si="2488"/>
        <v/>
      </c>
      <c r="U284" s="609" t="str">
        <f t="shared" si="2489"/>
        <v/>
      </c>
      <c r="V284" s="609" t="str">
        <f t="shared" si="2490"/>
        <v/>
      </c>
      <c r="W284" s="609" t="str">
        <f t="shared" si="2491"/>
        <v/>
      </c>
      <c r="X284" s="609" t="str">
        <f t="shared" si="2492"/>
        <v/>
      </c>
      <c r="Y284" s="609" t="str">
        <f t="shared" si="2493"/>
        <v/>
      </c>
      <c r="Z284" s="609" t="str">
        <f t="shared" si="2494"/>
        <v/>
      </c>
      <c r="AA284" s="609" t="str">
        <f t="shared" si="2495"/>
        <v/>
      </c>
      <c r="AB284" s="609" t="str">
        <f t="shared" si="2496"/>
        <v/>
      </c>
      <c r="AC284" s="609" t="str">
        <f t="shared" si="2497"/>
        <v/>
      </c>
      <c r="AD284" s="609" t="str">
        <f t="shared" si="2498"/>
        <v/>
      </c>
      <c r="AE284" s="609" t="str">
        <f t="shared" si="2499"/>
        <v/>
      </c>
      <c r="AF284" s="609" t="str">
        <f t="shared" si="2500"/>
        <v/>
      </c>
      <c r="AG284" s="609" t="str">
        <f t="shared" si="2501"/>
        <v/>
      </c>
      <c r="AH284" s="609" t="str">
        <f t="shared" si="2502"/>
        <v/>
      </c>
      <c r="AI284" s="609" t="str">
        <f t="shared" si="2503"/>
        <v/>
      </c>
      <c r="AJ284" s="609" t="str">
        <f t="shared" si="2504"/>
        <v/>
      </c>
      <c r="AK284" s="609" t="str">
        <f t="shared" si="2505"/>
        <v/>
      </c>
      <c r="AL284" s="609" t="str">
        <f t="shared" si="2506"/>
        <v/>
      </c>
      <c r="AM284" s="609" t="str">
        <f t="shared" si="2507"/>
        <v/>
      </c>
      <c r="AN284" s="609" t="str">
        <f t="shared" si="2508"/>
        <v/>
      </c>
      <c r="AO284" s="609" t="str">
        <f t="shared" si="2509"/>
        <v/>
      </c>
      <c r="AP284" s="609" t="str">
        <f t="shared" si="2510"/>
        <v/>
      </c>
      <c r="AQ284" s="609" t="str">
        <f t="shared" si="2511"/>
        <v/>
      </c>
      <c r="AR284" s="609" t="str">
        <f t="shared" si="2512"/>
        <v/>
      </c>
      <c r="AS284" s="609" t="str">
        <f t="shared" si="2513"/>
        <v/>
      </c>
      <c r="AT284" s="609" t="str">
        <f t="shared" si="2514"/>
        <v/>
      </c>
      <c r="AU284" s="609" t="str">
        <f t="shared" si="2515"/>
        <v/>
      </c>
      <c r="AV284" s="609" t="str">
        <f t="shared" si="2516"/>
        <v/>
      </c>
      <c r="AW284" s="609" t="str">
        <f t="shared" si="2517"/>
        <v/>
      </c>
      <c r="AX284" s="609" t="str">
        <f t="shared" si="2518"/>
        <v/>
      </c>
      <c r="AY284" s="609" t="str">
        <f t="shared" si="2519"/>
        <v/>
      </c>
      <c r="AZ284" s="609" t="str">
        <f t="shared" si="2520"/>
        <v/>
      </c>
      <c r="BA284" s="609" t="str">
        <f t="shared" si="2521"/>
        <v/>
      </c>
      <c r="BB284" s="609" t="str">
        <f t="shared" si="2522"/>
        <v/>
      </c>
      <c r="BC284" s="609" t="str">
        <f t="shared" si="2523"/>
        <v/>
      </c>
      <c r="BD284" s="609" t="str">
        <f t="shared" si="2524"/>
        <v/>
      </c>
      <c r="BE284" s="609" t="str">
        <f t="shared" si="2525"/>
        <v/>
      </c>
      <c r="BF284" s="609" t="str">
        <f t="shared" si="2526"/>
        <v/>
      </c>
      <c r="BG284" s="609" t="str">
        <f t="shared" si="2527"/>
        <v/>
      </c>
      <c r="BH284" s="609" t="str">
        <f t="shared" si="2528"/>
        <v/>
      </c>
      <c r="BI284" s="609" t="str">
        <f t="shared" si="2529"/>
        <v/>
      </c>
      <c r="BJ284" s="609" t="str">
        <f t="shared" si="2530"/>
        <v/>
      </c>
      <c r="BK284" s="609" t="str">
        <f t="shared" si="2531"/>
        <v/>
      </c>
      <c r="BL284" s="609" t="str">
        <f t="shared" si="2532"/>
        <v/>
      </c>
      <c r="BM284" s="609" t="str">
        <f t="shared" si="2533"/>
        <v/>
      </c>
      <c r="BN284" s="609" t="str">
        <f t="shared" si="2534"/>
        <v/>
      </c>
      <c r="BO284" s="609" t="str">
        <f t="shared" si="2535"/>
        <v/>
      </c>
      <c r="BP284" s="609" t="str">
        <f t="shared" si="2536"/>
        <v/>
      </c>
      <c r="BQ284" s="609" t="str">
        <f t="shared" si="2537"/>
        <v/>
      </c>
      <c r="BR284" s="609">
        <f t="shared" si="2538"/>
        <v>0</v>
      </c>
      <c r="BS284" s="609" t="str">
        <f t="shared" si="2539"/>
        <v/>
      </c>
      <c r="BT284" s="609" t="str">
        <f t="shared" si="2540"/>
        <v/>
      </c>
      <c r="BU284" s="609" t="str">
        <f t="shared" si="2541"/>
        <v/>
      </c>
      <c r="BV284" s="21" t="str">
        <f>BV281&amp;"=2"</f>
        <v>HQ6=2</v>
      </c>
      <c r="BW284" s="18" t="str">
        <f>IF(R281=R284,"●","×")</f>
        <v>×</v>
      </c>
      <c r="BX284" s="7" t="s">
        <v>15</v>
      </c>
      <c r="BY284" s="233" t="s">
        <v>14</v>
      </c>
      <c r="BZ284" s="19" t="str">
        <f>IF(INDEX($BV$5:$BW$354,MATCH(BY284,$BV$5:$BV$354,0),2)="●","●","×")</f>
        <v>●</v>
      </c>
      <c r="CA284" s="233" t="s">
        <v>14</v>
      </c>
      <c r="CB284" s="19" t="str">
        <f>IF(INDEX($BV$5:$BW$354,MATCH(CA284,$BV$5:$BV$354,0),2)="●","●","×")</f>
        <v>●</v>
      </c>
      <c r="CC284" s="227" t="s">
        <v>14</v>
      </c>
      <c r="CD284" s="234" t="str">
        <f>IF(INDEX($BV$5:$BW$354,MATCH(CC284,$BV$5:$BV$354,0),2)="●","●","×")</f>
        <v>●</v>
      </c>
      <c r="CE284" s="2" t="s">
        <v>15</v>
      </c>
      <c r="CF284" s="232" t="str">
        <f>IF(AND(BW284="●",BZ284="●",CB284="●",CD284="●"),"●","×")</f>
        <v>×</v>
      </c>
      <c r="CG284" s="21" t="str">
        <f t="shared" si="2487"/>
        <v>●</v>
      </c>
      <c r="CH284" s="2"/>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252"/>
      <c r="EI284" s="270" t="s">
        <v>14</v>
      </c>
      <c r="EJ284" s="255"/>
      <c r="EK284" s="3"/>
      <c r="EL284" s="256"/>
    </row>
    <row r="285" spans="12:142" ht="19.5" hidden="1">
      <c r="N285" s="16" t="str">
        <f>$Q285</f>
        <v>▶　C</v>
      </c>
      <c r="O285" s="14" t="s">
        <v>442</v>
      </c>
      <c r="Q285" s="375" t="s">
        <v>2</v>
      </c>
      <c r="R285" s="17">
        <v>3</v>
      </c>
      <c r="T285" s="609" t="str">
        <f t="shared" si="2488"/>
        <v/>
      </c>
      <c r="U285" s="609" t="str">
        <f t="shared" si="2489"/>
        <v/>
      </c>
      <c r="V285" s="609" t="str">
        <f t="shared" si="2490"/>
        <v/>
      </c>
      <c r="W285" s="609" t="str">
        <f t="shared" si="2491"/>
        <v/>
      </c>
      <c r="X285" s="609" t="str">
        <f t="shared" si="2492"/>
        <v/>
      </c>
      <c r="Y285" s="609" t="str">
        <f t="shared" si="2493"/>
        <v/>
      </c>
      <c r="Z285" s="609" t="str">
        <f t="shared" si="2494"/>
        <v/>
      </c>
      <c r="AA285" s="609" t="str">
        <f t="shared" si="2495"/>
        <v/>
      </c>
      <c r="AB285" s="609" t="str">
        <f t="shared" si="2496"/>
        <v/>
      </c>
      <c r="AC285" s="609" t="str">
        <f t="shared" si="2497"/>
        <v/>
      </c>
      <c r="AD285" s="609" t="str">
        <f t="shared" si="2498"/>
        <v/>
      </c>
      <c r="AE285" s="609" t="str">
        <f t="shared" si="2499"/>
        <v/>
      </c>
      <c r="AF285" s="609" t="str">
        <f t="shared" si="2500"/>
        <v/>
      </c>
      <c r="AG285" s="609" t="str">
        <f t="shared" si="2501"/>
        <v/>
      </c>
      <c r="AH285" s="609" t="str">
        <f t="shared" si="2502"/>
        <v/>
      </c>
      <c r="AI285" s="609" t="str">
        <f t="shared" si="2503"/>
        <v/>
      </c>
      <c r="AJ285" s="609" t="str">
        <f t="shared" si="2504"/>
        <v/>
      </c>
      <c r="AK285" s="609" t="str">
        <f t="shared" si="2505"/>
        <v/>
      </c>
      <c r="AL285" s="609" t="str">
        <f t="shared" si="2506"/>
        <v/>
      </c>
      <c r="AM285" s="609" t="str">
        <f t="shared" si="2507"/>
        <v/>
      </c>
      <c r="AN285" s="609" t="str">
        <f t="shared" si="2508"/>
        <v/>
      </c>
      <c r="AO285" s="609" t="str">
        <f t="shared" si="2509"/>
        <v/>
      </c>
      <c r="AP285" s="609" t="str">
        <f t="shared" si="2510"/>
        <v/>
      </c>
      <c r="AQ285" s="609" t="str">
        <f t="shared" si="2511"/>
        <v/>
      </c>
      <c r="AR285" s="609" t="str">
        <f t="shared" si="2512"/>
        <v/>
      </c>
      <c r="AS285" s="609" t="str">
        <f t="shared" si="2513"/>
        <v/>
      </c>
      <c r="AT285" s="609" t="str">
        <f t="shared" si="2514"/>
        <v/>
      </c>
      <c r="AU285" s="609" t="str">
        <f t="shared" si="2515"/>
        <v/>
      </c>
      <c r="AV285" s="609" t="str">
        <f t="shared" si="2516"/>
        <v/>
      </c>
      <c r="AW285" s="609" t="str">
        <f t="shared" si="2517"/>
        <v/>
      </c>
      <c r="AX285" s="609" t="str">
        <f t="shared" si="2518"/>
        <v/>
      </c>
      <c r="AY285" s="609" t="str">
        <f t="shared" si="2519"/>
        <v/>
      </c>
      <c r="AZ285" s="609" t="str">
        <f t="shared" si="2520"/>
        <v/>
      </c>
      <c r="BA285" s="609" t="str">
        <f t="shared" si="2521"/>
        <v/>
      </c>
      <c r="BB285" s="609" t="str">
        <f t="shared" si="2522"/>
        <v/>
      </c>
      <c r="BC285" s="609" t="str">
        <f t="shared" si="2523"/>
        <v/>
      </c>
      <c r="BD285" s="609" t="str">
        <f t="shared" si="2524"/>
        <v/>
      </c>
      <c r="BE285" s="609" t="str">
        <f t="shared" si="2525"/>
        <v/>
      </c>
      <c r="BF285" s="609" t="str">
        <f t="shared" si="2526"/>
        <v/>
      </c>
      <c r="BG285" s="609" t="str">
        <f t="shared" si="2527"/>
        <v/>
      </c>
      <c r="BH285" s="609" t="str">
        <f t="shared" si="2528"/>
        <v/>
      </c>
      <c r="BI285" s="609" t="str">
        <f t="shared" si="2529"/>
        <v/>
      </c>
      <c r="BJ285" s="609" t="str">
        <f t="shared" si="2530"/>
        <v/>
      </c>
      <c r="BK285" s="609" t="str">
        <f t="shared" si="2531"/>
        <v/>
      </c>
      <c r="BL285" s="609" t="str">
        <f t="shared" si="2532"/>
        <v/>
      </c>
      <c r="BM285" s="609" t="str">
        <f t="shared" si="2533"/>
        <v/>
      </c>
      <c r="BN285" s="609" t="str">
        <f t="shared" si="2534"/>
        <v/>
      </c>
      <c r="BO285" s="609" t="str">
        <f t="shared" si="2535"/>
        <v/>
      </c>
      <c r="BP285" s="609" t="str">
        <f t="shared" si="2536"/>
        <v/>
      </c>
      <c r="BQ285" s="609" t="str">
        <f t="shared" si="2537"/>
        <v/>
      </c>
      <c r="BR285" s="609">
        <f t="shared" si="2538"/>
        <v>0</v>
      </c>
      <c r="BS285" s="609" t="str">
        <f t="shared" si="2539"/>
        <v/>
      </c>
      <c r="BT285" s="609" t="str">
        <f t="shared" si="2540"/>
        <v/>
      </c>
      <c r="BU285" s="609" t="str">
        <f t="shared" si="2541"/>
        <v/>
      </c>
      <c r="BV285" s="21" t="str">
        <f>BV281&amp;"=3"</f>
        <v>HQ6=3</v>
      </c>
      <c r="BW285" s="18" t="str">
        <f>IF(R281=R285,"●","×")</f>
        <v>×</v>
      </c>
      <c r="BX285" s="7" t="s">
        <v>15</v>
      </c>
      <c r="BY285" s="233" t="s">
        <v>14</v>
      </c>
      <c r="BZ285" s="19" t="str">
        <f>IF(INDEX($BV$5:$BW$354,MATCH(BY285,$BV$5:$BV$354,0),2)="●","●","×")</f>
        <v>●</v>
      </c>
      <c r="CA285" s="233" t="s">
        <v>14</v>
      </c>
      <c r="CB285" s="19" t="str">
        <f>IF(INDEX($BV$5:$BW$354,MATCH(CA285,$BV$5:$BV$354,0),2)="●","●","×")</f>
        <v>●</v>
      </c>
      <c r="CC285" s="227" t="s">
        <v>14</v>
      </c>
      <c r="CD285" s="234" t="str">
        <f>IF(INDEX($BV$5:$BW$354,MATCH(CC285,$BV$5:$BV$354,0),2)="●","●","×")</f>
        <v>●</v>
      </c>
      <c r="CE285" s="2" t="s">
        <v>15</v>
      </c>
      <c r="CF285" s="232" t="str">
        <f>IF(AND(BW285="●",BZ285="●",CB285="●",CD285="●"),"●","×")</f>
        <v>×</v>
      </c>
      <c r="CG285" s="21" t="str">
        <f t="shared" si="2487"/>
        <v>●</v>
      </c>
      <c r="CH285" s="2"/>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252"/>
      <c r="EI285" s="270" t="s">
        <v>14</v>
      </c>
      <c r="EJ285" s="255"/>
      <c r="EK285" s="3"/>
      <c r="EL285" s="256"/>
    </row>
    <row r="286" spans="12:142" ht="20.25" hidden="1" thickBot="1">
      <c r="O286" s="343" t="str">
        <f>IF(R281=0,N281&amp;" "&amp;$O$4,"")</f>
        <v>HQ6 を回答ください</v>
      </c>
      <c r="P286" s="336" t="str">
        <f>IF(P281=$CH$2,"●","×")</f>
        <v>●</v>
      </c>
      <c r="Q286" s="375"/>
      <c r="R286" s="2"/>
      <c r="BV286" s="2"/>
      <c r="BW286" s="19"/>
      <c r="BY286" s="235"/>
      <c r="BZ286" s="228"/>
      <c r="CA286" s="235"/>
      <c r="CB286" s="228"/>
      <c r="CC286" s="225"/>
      <c r="CD286" s="236"/>
      <c r="CF286" s="12"/>
      <c r="CG286" s="12"/>
      <c r="CH286" s="2"/>
      <c r="EI286" s="272"/>
      <c r="EJ286" s="257"/>
      <c r="EK286" s="258"/>
      <c r="EL286" s="259"/>
    </row>
    <row r="287" spans="12:142" ht="20.25" hidden="1" thickBot="1">
      <c r="L287" t="str">
        <f>IF(S287=1,"▶","")</f>
        <v/>
      </c>
      <c r="N287" s="12" t="str">
        <f>$Q287</f>
        <v>HQ7</v>
      </c>
      <c r="O287" s="14" t="s">
        <v>444</v>
      </c>
      <c r="P287" s="2" t="str">
        <f>CH288</f>
        <v>回答待ち</v>
      </c>
      <c r="Q287" s="375" t="s">
        <v>362</v>
      </c>
      <c r="R287" s="249">
        <f>IF(N288=Q288,R288,IF(N288=Q289,R289,IF(N288=Q290,R290,IF(N288=Q291,R291,"-"))))</f>
        <v>0</v>
      </c>
      <c r="S287" s="691">
        <f>IF(R287=0,0,1)</f>
        <v>0</v>
      </c>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21" t="str">
        <f>Q287</f>
        <v>HQ7</v>
      </c>
      <c r="BW287" s="20" t="str">
        <f>IF(CG288="●","表示",IF(AND($Q$3="非表示",CG288="×"),"非表示",IF($Q$3="表示","表示")))</f>
        <v>表示</v>
      </c>
      <c r="BY287" s="237"/>
      <c r="BZ287" s="228"/>
      <c r="CA287" s="237"/>
      <c r="CB287" s="228"/>
      <c r="CC287" s="225"/>
      <c r="CD287" s="238"/>
      <c r="CF287" s="12"/>
      <c r="CG287" s="12"/>
      <c r="CH287" s="2"/>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251"/>
      <c r="EI287" s="271"/>
      <c r="EJ287" s="253"/>
      <c r="EK287" s="4"/>
      <c r="EL287" s="254"/>
    </row>
    <row r="288" spans="12:142" ht="19.5" hidden="1">
      <c r="N288" s="8" t="str">
        <f>'【① 基本事項】'!F240</f>
        <v>▷　該当選択</v>
      </c>
      <c r="O288" s="1"/>
      <c r="Q288" s="536" t="s">
        <v>601</v>
      </c>
      <c r="R288" s="17">
        <v>0</v>
      </c>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21" t="str">
        <f>BV287&amp;"=0"</f>
        <v>HQ7=0</v>
      </c>
      <c r="BW288" s="18" t="str">
        <f>IF(R287=R288,"●","×")</f>
        <v>●</v>
      </c>
      <c r="BY288" s="233" t="s">
        <v>14</v>
      </c>
      <c r="BZ288" s="19" t="str">
        <f>IF(INDEX($BV$5:$BW$354,MATCH(BY288,$BV$5:$BV$354,0),2)="●","●","×")</f>
        <v>●</v>
      </c>
      <c r="CA288" s="233" t="s">
        <v>14</v>
      </c>
      <c r="CB288" s="19" t="str">
        <f>IF(INDEX($BV$5:$BW$354,MATCH(CA288,$BV$5:$BV$354,0),2)="●","●","×")</f>
        <v>●</v>
      </c>
      <c r="CC288" s="227" t="s">
        <v>14</v>
      </c>
      <c r="CD288" s="234" t="str">
        <f>IF(INDEX($BV$5:$BW$354,MATCH(CC288,$BV$5:$BV$354,0),2)="●","●","×")</f>
        <v>●</v>
      </c>
      <c r="CE288" s="2" t="s">
        <v>15</v>
      </c>
      <c r="CF288" s="231" t="str">
        <f>IF(AND(BW288="●",BZ288="●",CB288="●",CD288="●"),"●","×")</f>
        <v>●</v>
      </c>
      <c r="CG288" s="21" t="str">
        <f t="shared" ref="CG288:CG291" si="2542">IF(AND(BZ288="●",CB288="●",CD288="●"),"●","×")</f>
        <v>●</v>
      </c>
      <c r="CH288" s="2" t="str">
        <f>IF(CF288="●",$CH$2,IF(COUNTIF(CF289:CF291,"●")&gt;0,$CH$3,$CH$4))</f>
        <v>回答待ち</v>
      </c>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251"/>
      <c r="EI288" s="271"/>
      <c r="EJ288" s="253"/>
      <c r="EK288" s="4"/>
      <c r="EL288" s="254"/>
    </row>
    <row r="289" spans="12:142" ht="19.5" hidden="1">
      <c r="N289" s="16" t="str">
        <f>$Q289</f>
        <v>▶　A</v>
      </c>
      <c r="O289" s="14" t="s">
        <v>442</v>
      </c>
      <c r="Q289" s="375" t="s">
        <v>0</v>
      </c>
      <c r="R289" s="17">
        <v>1</v>
      </c>
      <c r="T289" s="609" t="str">
        <f t="shared" ref="T289:T291" si="2543">IF(CK289="","",IF(CK289=$CF289,1,0))</f>
        <v/>
      </c>
      <c r="U289" s="609" t="str">
        <f t="shared" ref="U289:U291" si="2544">IF(CL289="","",IF(CL289=$CF289,1,0))</f>
        <v/>
      </c>
      <c r="V289" s="609" t="str">
        <f t="shared" ref="V289:V291" si="2545">IF(CM289="","",IF(CM289=$CF289,1,0))</f>
        <v/>
      </c>
      <c r="W289" s="609" t="str">
        <f t="shared" ref="W289:W291" si="2546">IF(CN289="","",IF(CN289=$CF289,1,0))</f>
        <v/>
      </c>
      <c r="X289" s="609" t="str">
        <f t="shared" ref="X289:X291" si="2547">IF(CO289="","",IF(CO289=$CF289,1,0))</f>
        <v/>
      </c>
      <c r="Y289" s="609" t="str">
        <f t="shared" ref="Y289:Y291" si="2548">IF(CP289="","",IF(CP289=$CF289,1,0))</f>
        <v/>
      </c>
      <c r="Z289" s="609" t="str">
        <f t="shared" ref="Z289:Z291" si="2549">IF(CQ289="","",IF(CQ289=$CF289,1,0))</f>
        <v/>
      </c>
      <c r="AA289" s="609" t="str">
        <f t="shared" ref="AA289:AA291" si="2550">IF(CR289="","",IF(CR289=$CF289,1,0))</f>
        <v/>
      </c>
      <c r="AB289" s="609" t="str">
        <f t="shared" ref="AB289:AB291" si="2551">IF(CS289="","",IF(CS289=$CF289,1,0))</f>
        <v/>
      </c>
      <c r="AC289" s="609" t="str">
        <f t="shared" ref="AC289:AC291" si="2552">IF(CT289="","",IF(CT289=$CF289,1,0))</f>
        <v/>
      </c>
      <c r="AD289" s="609" t="str">
        <f t="shared" ref="AD289:AD291" si="2553">IF(CU289="","",IF(CU289=$CF289,1,0))</f>
        <v/>
      </c>
      <c r="AE289" s="609" t="str">
        <f t="shared" ref="AE289:AE291" si="2554">IF(CV289="","",IF(CV289=$CF289,1,0))</f>
        <v/>
      </c>
      <c r="AF289" s="609" t="str">
        <f t="shared" ref="AF289:AF291" si="2555">IF(CW289="","",IF(CW289=$CF289,1,0))</f>
        <v/>
      </c>
      <c r="AG289" s="609" t="str">
        <f t="shared" ref="AG289:AG291" si="2556">IF(CX289="","",IF(CX289=$CF289,1,0))</f>
        <v/>
      </c>
      <c r="AH289" s="609" t="str">
        <f t="shared" ref="AH289:AH291" si="2557">IF(CY289="","",IF(CY289=$CF289,1,0))</f>
        <v/>
      </c>
      <c r="AI289" s="609" t="str">
        <f t="shared" ref="AI289:AI291" si="2558">IF(CZ289="","",IF(CZ289=$CF289,1,0))</f>
        <v/>
      </c>
      <c r="AJ289" s="609" t="str">
        <f t="shared" ref="AJ289:AJ291" si="2559">IF(DA289="","",IF(DA289=$CF289,1,0))</f>
        <v/>
      </c>
      <c r="AK289" s="609" t="str">
        <f t="shared" ref="AK289:AK291" si="2560">IF(DB289="","",IF(DB289=$CF289,1,0))</f>
        <v/>
      </c>
      <c r="AL289" s="609" t="str">
        <f t="shared" ref="AL289:AL291" si="2561">IF(DC289="","",IF(DC289=$CF289,1,0))</f>
        <v/>
      </c>
      <c r="AM289" s="609" t="str">
        <f t="shared" ref="AM289:AM291" si="2562">IF(DD289="","",IF(DD289=$CF289,1,0))</f>
        <v/>
      </c>
      <c r="AN289" s="609" t="str">
        <f t="shared" ref="AN289:AN291" si="2563">IF(DE289="","",IF(DE289=$CF289,1,0))</f>
        <v/>
      </c>
      <c r="AO289" s="609" t="str">
        <f t="shared" ref="AO289:AO291" si="2564">IF(DF289="","",IF(DF289=$CF289,1,0))</f>
        <v/>
      </c>
      <c r="AP289" s="609" t="str">
        <f t="shared" ref="AP289:AP291" si="2565">IF(DG289="","",IF(DG289=$CF289,1,0))</f>
        <v/>
      </c>
      <c r="AQ289" s="609" t="str">
        <f t="shared" ref="AQ289:AQ291" si="2566">IF(DH289="","",IF(DH289=$CF289,1,0))</f>
        <v/>
      </c>
      <c r="AR289" s="609" t="str">
        <f t="shared" ref="AR289:AR291" si="2567">IF(DI289="","",IF(DI289=$CF289,1,0))</f>
        <v/>
      </c>
      <c r="AS289" s="609" t="str">
        <f t="shared" ref="AS289:AS291" si="2568">IF(DJ289="","",IF(DJ289=$CF289,1,0))</f>
        <v/>
      </c>
      <c r="AT289" s="609" t="str">
        <f t="shared" ref="AT289:AT291" si="2569">IF(DK289="","",IF(DK289=$CF289,1,0))</f>
        <v/>
      </c>
      <c r="AU289" s="609" t="str">
        <f t="shared" ref="AU289:AU291" si="2570">IF(DL289="","",IF(DL289=$CF289,1,0))</f>
        <v/>
      </c>
      <c r="AV289" s="609" t="str">
        <f t="shared" ref="AV289:AV291" si="2571">IF(DM289="","",IF(DM289=$CF289,1,0))</f>
        <v/>
      </c>
      <c r="AW289" s="609" t="str">
        <f t="shared" ref="AW289:AW291" si="2572">IF(DN289="","",IF(DN289=$CF289,1,0))</f>
        <v/>
      </c>
      <c r="AX289" s="609" t="str">
        <f t="shared" ref="AX289:AX291" si="2573">IF(DO289="","",IF(DO289=$CF289,1,0))</f>
        <v/>
      </c>
      <c r="AY289" s="609" t="str">
        <f t="shared" ref="AY289:AY291" si="2574">IF(DP289="","",IF(DP289=$CF289,1,0))</f>
        <v/>
      </c>
      <c r="AZ289" s="609" t="str">
        <f t="shared" ref="AZ289:AZ291" si="2575">IF(DQ289="","",IF(DQ289=$CF289,1,0))</f>
        <v/>
      </c>
      <c r="BA289" s="609" t="str">
        <f t="shared" ref="BA289:BA291" si="2576">IF(DR289="","",IF(DR289=$CF289,1,0))</f>
        <v/>
      </c>
      <c r="BB289" s="609" t="str">
        <f t="shared" ref="BB289:BB291" si="2577">IF(DS289="","",IF(DS289=$CF289,1,0))</f>
        <v/>
      </c>
      <c r="BC289" s="609" t="str">
        <f t="shared" ref="BC289:BC291" si="2578">IF(DT289="","",IF(DT289=$CF289,1,0))</f>
        <v/>
      </c>
      <c r="BD289" s="609" t="str">
        <f t="shared" ref="BD289:BD291" si="2579">IF(DU289="","",IF(DU289=$CF289,1,0))</f>
        <v/>
      </c>
      <c r="BE289" s="609" t="str">
        <f t="shared" ref="BE289:BE291" si="2580">IF(DV289="","",IF(DV289=$CF289,1,0))</f>
        <v/>
      </c>
      <c r="BF289" s="609" t="str">
        <f t="shared" ref="BF289:BF291" si="2581">IF(DW289="","",IF(DW289=$CF289,1,0))</f>
        <v/>
      </c>
      <c r="BG289" s="609" t="str">
        <f t="shared" ref="BG289:BG291" si="2582">IF(DX289="","",IF(DX289=$CF289,1,0))</f>
        <v/>
      </c>
      <c r="BH289" s="609" t="str">
        <f t="shared" ref="BH289:BH291" si="2583">IF(DY289="","",IF(DY289=$CF289,1,0))</f>
        <v/>
      </c>
      <c r="BI289" s="609" t="str">
        <f t="shared" ref="BI289:BI291" si="2584">IF(DZ289="","",IF(DZ289=$CF289,1,0))</f>
        <v/>
      </c>
      <c r="BJ289" s="609" t="str">
        <f t="shared" ref="BJ289:BJ291" si="2585">IF(EA289="","",IF(EA289=$CF289,1,0))</f>
        <v/>
      </c>
      <c r="BK289" s="609" t="str">
        <f t="shared" ref="BK289:BK291" si="2586">IF(EB289="","",IF(EB289=$CF289,1,0))</f>
        <v/>
      </c>
      <c r="BL289" s="609" t="str">
        <f t="shared" ref="BL289:BL291" si="2587">IF(EC289="","",IF(EC289=$CF289,1,0))</f>
        <v/>
      </c>
      <c r="BM289" s="609" t="str">
        <f t="shared" ref="BM289:BM291" si="2588">IF(ED289="","",IF(ED289=$CF289,1,0))</f>
        <v/>
      </c>
      <c r="BN289" s="609" t="str">
        <f t="shared" ref="BN289:BN291" si="2589">IF(EE289="","",IF(EE289=$CF289,1,0))</f>
        <v/>
      </c>
      <c r="BO289" s="609" t="str">
        <f t="shared" ref="BO289:BO291" si="2590">IF(EF289="","",IF(EF289=$CF289,1,0))</f>
        <v/>
      </c>
      <c r="BP289" s="609" t="str">
        <f t="shared" ref="BP289:BP291" si="2591">IF(EG289="","",IF(EG289=$CF289,1,0))</f>
        <v/>
      </c>
      <c r="BQ289" s="609" t="str">
        <f t="shared" ref="BQ289:BQ291" si="2592">IF(EH289="","",IF(EH289=$CF289,1,0))</f>
        <v/>
      </c>
      <c r="BR289" s="609">
        <f t="shared" ref="BR289:BR291" si="2593">IF(EI289="","",IF(EI289=$CF289,1,0))</f>
        <v>0</v>
      </c>
      <c r="BS289" s="609" t="str">
        <f t="shared" ref="BS289:BS291" si="2594">IF(EJ289="","",IF(EJ289=$CF289,1,0))</f>
        <v/>
      </c>
      <c r="BT289" s="609" t="str">
        <f t="shared" ref="BT289:BT291" si="2595">IF(EK289="","",IF(EK289=$CF289,1,0))</f>
        <v/>
      </c>
      <c r="BU289" s="609" t="str">
        <f t="shared" ref="BU289:BU291" si="2596">IF(EL289="","",IF(EL289=$CF289,1,0))</f>
        <v/>
      </c>
      <c r="BV289" s="21" t="str">
        <f>BV287&amp;"=1"</f>
        <v>HQ7=1</v>
      </c>
      <c r="BW289" s="18" t="str">
        <f>IF(R287=R289,"●","×")</f>
        <v>×</v>
      </c>
      <c r="BX289" s="7" t="s">
        <v>15</v>
      </c>
      <c r="BY289" s="233" t="s">
        <v>14</v>
      </c>
      <c r="BZ289" s="19" t="str">
        <f>IF(INDEX($BV$5:$BW$354,MATCH(BY289,$BV$5:$BV$354,0),2)="●","●","×")</f>
        <v>●</v>
      </c>
      <c r="CA289" s="233" t="s">
        <v>14</v>
      </c>
      <c r="CB289" s="19" t="str">
        <f>IF(INDEX($BV$5:$BW$354,MATCH(CA289,$BV$5:$BV$354,0),2)="●","●","×")</f>
        <v>●</v>
      </c>
      <c r="CC289" s="227" t="s">
        <v>14</v>
      </c>
      <c r="CD289" s="234" t="str">
        <f>IF(INDEX($BV$5:$BW$354,MATCH(CC289,$BV$5:$BV$354,0),2)="●","●","×")</f>
        <v>●</v>
      </c>
      <c r="CE289" s="2" t="s">
        <v>15</v>
      </c>
      <c r="CF289" s="232" t="str">
        <f>IF(AND(BW289="●",BZ289="●",CB289="●",CD289="●"),"●","×")</f>
        <v>×</v>
      </c>
      <c r="CG289" s="21" t="str">
        <f t="shared" si="2542"/>
        <v>●</v>
      </c>
      <c r="CH289" s="2"/>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252"/>
      <c r="EI289" s="270" t="s">
        <v>14</v>
      </c>
      <c r="EJ289" s="255"/>
      <c r="EK289" s="3"/>
      <c r="EL289" s="256"/>
    </row>
    <row r="290" spans="12:142" ht="19.5" hidden="1">
      <c r="N290" s="16" t="str">
        <f>$Q290</f>
        <v>▶　B</v>
      </c>
      <c r="O290" s="14" t="s">
        <v>442</v>
      </c>
      <c r="Q290" s="375" t="s">
        <v>1</v>
      </c>
      <c r="R290" s="17">
        <v>2</v>
      </c>
      <c r="T290" s="609" t="str">
        <f t="shared" si="2543"/>
        <v/>
      </c>
      <c r="U290" s="609" t="str">
        <f t="shared" si="2544"/>
        <v/>
      </c>
      <c r="V290" s="609" t="str">
        <f t="shared" si="2545"/>
        <v/>
      </c>
      <c r="W290" s="609" t="str">
        <f t="shared" si="2546"/>
        <v/>
      </c>
      <c r="X290" s="609" t="str">
        <f t="shared" si="2547"/>
        <v/>
      </c>
      <c r="Y290" s="609" t="str">
        <f t="shared" si="2548"/>
        <v/>
      </c>
      <c r="Z290" s="609" t="str">
        <f t="shared" si="2549"/>
        <v/>
      </c>
      <c r="AA290" s="609" t="str">
        <f t="shared" si="2550"/>
        <v/>
      </c>
      <c r="AB290" s="609" t="str">
        <f t="shared" si="2551"/>
        <v/>
      </c>
      <c r="AC290" s="609" t="str">
        <f t="shared" si="2552"/>
        <v/>
      </c>
      <c r="AD290" s="609" t="str">
        <f t="shared" si="2553"/>
        <v/>
      </c>
      <c r="AE290" s="609" t="str">
        <f t="shared" si="2554"/>
        <v/>
      </c>
      <c r="AF290" s="609" t="str">
        <f t="shared" si="2555"/>
        <v/>
      </c>
      <c r="AG290" s="609" t="str">
        <f t="shared" si="2556"/>
        <v/>
      </c>
      <c r="AH290" s="609" t="str">
        <f t="shared" si="2557"/>
        <v/>
      </c>
      <c r="AI290" s="609" t="str">
        <f t="shared" si="2558"/>
        <v/>
      </c>
      <c r="AJ290" s="609" t="str">
        <f t="shared" si="2559"/>
        <v/>
      </c>
      <c r="AK290" s="609" t="str">
        <f t="shared" si="2560"/>
        <v/>
      </c>
      <c r="AL290" s="609" t="str">
        <f t="shared" si="2561"/>
        <v/>
      </c>
      <c r="AM290" s="609" t="str">
        <f t="shared" si="2562"/>
        <v/>
      </c>
      <c r="AN290" s="609" t="str">
        <f t="shared" si="2563"/>
        <v/>
      </c>
      <c r="AO290" s="609" t="str">
        <f t="shared" si="2564"/>
        <v/>
      </c>
      <c r="AP290" s="609" t="str">
        <f t="shared" si="2565"/>
        <v/>
      </c>
      <c r="AQ290" s="609" t="str">
        <f t="shared" si="2566"/>
        <v/>
      </c>
      <c r="AR290" s="609" t="str">
        <f t="shared" si="2567"/>
        <v/>
      </c>
      <c r="AS290" s="609" t="str">
        <f t="shared" si="2568"/>
        <v/>
      </c>
      <c r="AT290" s="609" t="str">
        <f t="shared" si="2569"/>
        <v/>
      </c>
      <c r="AU290" s="609" t="str">
        <f t="shared" si="2570"/>
        <v/>
      </c>
      <c r="AV290" s="609" t="str">
        <f t="shared" si="2571"/>
        <v/>
      </c>
      <c r="AW290" s="609" t="str">
        <f t="shared" si="2572"/>
        <v/>
      </c>
      <c r="AX290" s="609" t="str">
        <f t="shared" si="2573"/>
        <v/>
      </c>
      <c r="AY290" s="609" t="str">
        <f t="shared" si="2574"/>
        <v/>
      </c>
      <c r="AZ290" s="609" t="str">
        <f t="shared" si="2575"/>
        <v/>
      </c>
      <c r="BA290" s="609" t="str">
        <f t="shared" si="2576"/>
        <v/>
      </c>
      <c r="BB290" s="609" t="str">
        <f t="shared" si="2577"/>
        <v/>
      </c>
      <c r="BC290" s="609" t="str">
        <f t="shared" si="2578"/>
        <v/>
      </c>
      <c r="BD290" s="609" t="str">
        <f t="shared" si="2579"/>
        <v/>
      </c>
      <c r="BE290" s="609" t="str">
        <f t="shared" si="2580"/>
        <v/>
      </c>
      <c r="BF290" s="609" t="str">
        <f t="shared" si="2581"/>
        <v/>
      </c>
      <c r="BG290" s="609" t="str">
        <f t="shared" si="2582"/>
        <v/>
      </c>
      <c r="BH290" s="609" t="str">
        <f t="shared" si="2583"/>
        <v/>
      </c>
      <c r="BI290" s="609" t="str">
        <f t="shared" si="2584"/>
        <v/>
      </c>
      <c r="BJ290" s="609" t="str">
        <f t="shared" si="2585"/>
        <v/>
      </c>
      <c r="BK290" s="609" t="str">
        <f t="shared" si="2586"/>
        <v/>
      </c>
      <c r="BL290" s="609" t="str">
        <f t="shared" si="2587"/>
        <v/>
      </c>
      <c r="BM290" s="609" t="str">
        <f t="shared" si="2588"/>
        <v/>
      </c>
      <c r="BN290" s="609" t="str">
        <f t="shared" si="2589"/>
        <v/>
      </c>
      <c r="BO290" s="609" t="str">
        <f t="shared" si="2590"/>
        <v/>
      </c>
      <c r="BP290" s="609" t="str">
        <f t="shared" si="2591"/>
        <v/>
      </c>
      <c r="BQ290" s="609" t="str">
        <f t="shared" si="2592"/>
        <v/>
      </c>
      <c r="BR290" s="609">
        <f t="shared" si="2593"/>
        <v>0</v>
      </c>
      <c r="BS290" s="609" t="str">
        <f t="shared" si="2594"/>
        <v/>
      </c>
      <c r="BT290" s="609" t="str">
        <f t="shared" si="2595"/>
        <v/>
      </c>
      <c r="BU290" s="609" t="str">
        <f t="shared" si="2596"/>
        <v/>
      </c>
      <c r="BV290" s="21" t="str">
        <f>BV287&amp;"=2"</f>
        <v>HQ7=2</v>
      </c>
      <c r="BW290" s="18" t="str">
        <f>IF(R287=R290,"●","×")</f>
        <v>×</v>
      </c>
      <c r="BX290" s="7" t="s">
        <v>15</v>
      </c>
      <c r="BY290" s="233" t="s">
        <v>14</v>
      </c>
      <c r="BZ290" s="19" t="str">
        <f>IF(INDEX($BV$5:$BW$354,MATCH(BY290,$BV$5:$BV$354,0),2)="●","●","×")</f>
        <v>●</v>
      </c>
      <c r="CA290" s="233" t="s">
        <v>14</v>
      </c>
      <c r="CB290" s="19" t="str">
        <f>IF(INDEX($BV$5:$BW$354,MATCH(CA290,$BV$5:$BV$354,0),2)="●","●","×")</f>
        <v>●</v>
      </c>
      <c r="CC290" s="227" t="s">
        <v>14</v>
      </c>
      <c r="CD290" s="234" t="str">
        <f>IF(INDEX($BV$5:$BW$354,MATCH(CC290,$BV$5:$BV$354,0),2)="●","●","×")</f>
        <v>●</v>
      </c>
      <c r="CE290" s="2" t="s">
        <v>15</v>
      </c>
      <c r="CF290" s="232" t="str">
        <f>IF(AND(BW291="●",BZ290="●",CB290="●",CD290="●"),"●","×")</f>
        <v>×</v>
      </c>
      <c r="CG290" s="21" t="str">
        <f t="shared" si="2542"/>
        <v>●</v>
      </c>
      <c r="CH290" s="2"/>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252"/>
      <c r="EI290" s="270" t="s">
        <v>14</v>
      </c>
      <c r="EJ290" s="255"/>
      <c r="EK290" s="3"/>
      <c r="EL290" s="256"/>
    </row>
    <row r="291" spans="12:142" ht="19.5" hidden="1">
      <c r="N291" s="16" t="str">
        <f>$Q291</f>
        <v>▶　C</v>
      </c>
      <c r="O291" s="14" t="s">
        <v>442</v>
      </c>
      <c r="Q291" s="375" t="s">
        <v>2</v>
      </c>
      <c r="R291" s="17">
        <v>3</v>
      </c>
      <c r="T291" s="609" t="str">
        <f t="shared" si="2543"/>
        <v/>
      </c>
      <c r="U291" s="609" t="str">
        <f t="shared" si="2544"/>
        <v/>
      </c>
      <c r="V291" s="609" t="str">
        <f t="shared" si="2545"/>
        <v/>
      </c>
      <c r="W291" s="609" t="str">
        <f t="shared" si="2546"/>
        <v/>
      </c>
      <c r="X291" s="609" t="str">
        <f t="shared" si="2547"/>
        <v/>
      </c>
      <c r="Y291" s="609" t="str">
        <f t="shared" si="2548"/>
        <v/>
      </c>
      <c r="Z291" s="609" t="str">
        <f t="shared" si="2549"/>
        <v/>
      </c>
      <c r="AA291" s="609" t="str">
        <f t="shared" si="2550"/>
        <v/>
      </c>
      <c r="AB291" s="609" t="str">
        <f t="shared" si="2551"/>
        <v/>
      </c>
      <c r="AC291" s="609" t="str">
        <f t="shared" si="2552"/>
        <v/>
      </c>
      <c r="AD291" s="609" t="str">
        <f t="shared" si="2553"/>
        <v/>
      </c>
      <c r="AE291" s="609" t="str">
        <f t="shared" si="2554"/>
        <v/>
      </c>
      <c r="AF291" s="609" t="str">
        <f t="shared" si="2555"/>
        <v/>
      </c>
      <c r="AG291" s="609" t="str">
        <f t="shared" si="2556"/>
        <v/>
      </c>
      <c r="AH291" s="609" t="str">
        <f t="shared" si="2557"/>
        <v/>
      </c>
      <c r="AI291" s="609" t="str">
        <f t="shared" si="2558"/>
        <v/>
      </c>
      <c r="AJ291" s="609" t="str">
        <f t="shared" si="2559"/>
        <v/>
      </c>
      <c r="AK291" s="609" t="str">
        <f t="shared" si="2560"/>
        <v/>
      </c>
      <c r="AL291" s="609" t="str">
        <f t="shared" si="2561"/>
        <v/>
      </c>
      <c r="AM291" s="609" t="str">
        <f t="shared" si="2562"/>
        <v/>
      </c>
      <c r="AN291" s="609" t="str">
        <f t="shared" si="2563"/>
        <v/>
      </c>
      <c r="AO291" s="609" t="str">
        <f t="shared" si="2564"/>
        <v/>
      </c>
      <c r="AP291" s="609" t="str">
        <f t="shared" si="2565"/>
        <v/>
      </c>
      <c r="AQ291" s="609" t="str">
        <f t="shared" si="2566"/>
        <v/>
      </c>
      <c r="AR291" s="609" t="str">
        <f t="shared" si="2567"/>
        <v/>
      </c>
      <c r="AS291" s="609" t="str">
        <f t="shared" si="2568"/>
        <v/>
      </c>
      <c r="AT291" s="609" t="str">
        <f t="shared" si="2569"/>
        <v/>
      </c>
      <c r="AU291" s="609" t="str">
        <f t="shared" si="2570"/>
        <v/>
      </c>
      <c r="AV291" s="609" t="str">
        <f t="shared" si="2571"/>
        <v/>
      </c>
      <c r="AW291" s="609" t="str">
        <f t="shared" si="2572"/>
        <v/>
      </c>
      <c r="AX291" s="609" t="str">
        <f t="shared" si="2573"/>
        <v/>
      </c>
      <c r="AY291" s="609" t="str">
        <f t="shared" si="2574"/>
        <v/>
      </c>
      <c r="AZ291" s="609" t="str">
        <f t="shared" si="2575"/>
        <v/>
      </c>
      <c r="BA291" s="609" t="str">
        <f t="shared" si="2576"/>
        <v/>
      </c>
      <c r="BB291" s="609" t="str">
        <f t="shared" si="2577"/>
        <v/>
      </c>
      <c r="BC291" s="609" t="str">
        <f t="shared" si="2578"/>
        <v/>
      </c>
      <c r="BD291" s="609" t="str">
        <f t="shared" si="2579"/>
        <v/>
      </c>
      <c r="BE291" s="609" t="str">
        <f t="shared" si="2580"/>
        <v/>
      </c>
      <c r="BF291" s="609" t="str">
        <f t="shared" si="2581"/>
        <v/>
      </c>
      <c r="BG291" s="609" t="str">
        <f t="shared" si="2582"/>
        <v/>
      </c>
      <c r="BH291" s="609" t="str">
        <f t="shared" si="2583"/>
        <v/>
      </c>
      <c r="BI291" s="609" t="str">
        <f t="shared" si="2584"/>
        <v/>
      </c>
      <c r="BJ291" s="609" t="str">
        <f t="shared" si="2585"/>
        <v/>
      </c>
      <c r="BK291" s="609" t="str">
        <f t="shared" si="2586"/>
        <v/>
      </c>
      <c r="BL291" s="609" t="str">
        <f t="shared" si="2587"/>
        <v/>
      </c>
      <c r="BM291" s="609" t="str">
        <f t="shared" si="2588"/>
        <v/>
      </c>
      <c r="BN291" s="609" t="str">
        <f t="shared" si="2589"/>
        <v/>
      </c>
      <c r="BO291" s="609" t="str">
        <f t="shared" si="2590"/>
        <v/>
      </c>
      <c r="BP291" s="609" t="str">
        <f t="shared" si="2591"/>
        <v/>
      </c>
      <c r="BQ291" s="609" t="str">
        <f t="shared" si="2592"/>
        <v/>
      </c>
      <c r="BR291" s="609">
        <f t="shared" si="2593"/>
        <v>0</v>
      </c>
      <c r="BS291" s="609" t="str">
        <f t="shared" si="2594"/>
        <v/>
      </c>
      <c r="BT291" s="609" t="str">
        <f t="shared" si="2595"/>
        <v/>
      </c>
      <c r="BU291" s="609" t="str">
        <f t="shared" si="2596"/>
        <v/>
      </c>
      <c r="BV291" s="21" t="str">
        <f>BV287&amp;"=3"</f>
        <v>HQ7=3</v>
      </c>
      <c r="BW291" s="18" t="str">
        <f>IF(R287=R291,"●","×")</f>
        <v>×</v>
      </c>
      <c r="BX291" s="7" t="s">
        <v>15</v>
      </c>
      <c r="BY291" s="233" t="s">
        <v>14</v>
      </c>
      <c r="BZ291" s="19" t="str">
        <f>IF(INDEX($BV$5:$BW$354,MATCH(BY291,$BV$5:$BV$354,0),2)="●","●","×")</f>
        <v>●</v>
      </c>
      <c r="CA291" s="233" t="s">
        <v>14</v>
      </c>
      <c r="CB291" s="19" t="str">
        <f>IF(INDEX($BV$5:$BW$354,MATCH(CA291,$BV$5:$BV$354,0),2)="●","●","×")</f>
        <v>●</v>
      </c>
      <c r="CC291" s="227" t="s">
        <v>14</v>
      </c>
      <c r="CD291" s="234" t="str">
        <f>IF(INDEX($BV$5:$BW$354,MATCH(CC291,$BV$5:$BV$354,0),2)="●","●","×")</f>
        <v>●</v>
      </c>
      <c r="CE291" s="2" t="s">
        <v>15</v>
      </c>
      <c r="CF291" s="232" t="str">
        <f>IF(AND(BW292="●",BZ291="●",CB291="●",CD291="●"),"●","×")</f>
        <v>×</v>
      </c>
      <c r="CG291" s="21" t="str">
        <f t="shared" si="2542"/>
        <v>●</v>
      </c>
      <c r="CH291" s="2"/>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252"/>
      <c r="EI291" s="270" t="s">
        <v>14</v>
      </c>
      <c r="EJ291" s="255"/>
      <c r="EK291" s="3"/>
      <c r="EL291" s="256"/>
    </row>
    <row r="292" spans="12:142" ht="20.25" hidden="1" thickBot="1">
      <c r="O292" s="343" t="str">
        <f>IF(R287=0,N287&amp;" "&amp;$O$4,"")</f>
        <v>HQ7 を回答ください</v>
      </c>
      <c r="P292" s="336" t="str">
        <f>IF(P287=$CH$2,"●","×")</f>
        <v>●</v>
      </c>
      <c r="Q292" s="375"/>
      <c r="R292" s="2"/>
      <c r="BV292" s="2"/>
      <c r="BW292" s="19"/>
      <c r="BY292" s="235"/>
      <c r="BZ292" s="228"/>
      <c r="CA292" s="235"/>
      <c r="CB292" s="228"/>
      <c r="CC292" s="225"/>
      <c r="CD292" s="236"/>
      <c r="CF292" s="12"/>
      <c r="CG292" s="12"/>
      <c r="CH292" s="2"/>
      <c r="EI292" s="272"/>
      <c r="EJ292" s="257"/>
      <c r="EK292" s="258"/>
      <c r="EL292" s="259"/>
    </row>
    <row r="293" spans="12:142" ht="20.25" hidden="1" thickBot="1">
      <c r="L293" t="str">
        <f>IF(S293=1,"▶","")</f>
        <v/>
      </c>
      <c r="N293" s="12" t="str">
        <f>$Q293</f>
        <v>HQ8</v>
      </c>
      <c r="O293" s="14"/>
      <c r="P293" s="2" t="str">
        <f>CH294</f>
        <v>回答待ち</v>
      </c>
      <c r="Q293" s="375" t="s">
        <v>363</v>
      </c>
      <c r="R293" s="249">
        <f>IF(N294=Q294,R294,IF(N294=Q295,R295,IF(N294=Q296,R296,IF(N294=Q297,R297,"-"))))</f>
        <v>0</v>
      </c>
      <c r="S293" s="691">
        <f>IF(R293=0,0,1)</f>
        <v>0</v>
      </c>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21" t="str">
        <f>Q293</f>
        <v>HQ8</v>
      </c>
      <c r="BW293" s="20" t="str">
        <f>IF(CG294="●","表示",IF(AND($Q$3="非表示",CG294="×"),"非表示",IF($Q$3="表示","表示")))</f>
        <v>表示</v>
      </c>
      <c r="BY293" s="237"/>
      <c r="BZ293" s="228"/>
      <c r="CA293" s="237"/>
      <c r="CB293" s="228"/>
      <c r="CC293" s="225"/>
      <c r="CD293" s="238"/>
      <c r="CF293" s="12"/>
      <c r="CG293" s="12"/>
      <c r="CH293" s="2"/>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251"/>
      <c r="EI293" s="271"/>
      <c r="EJ293" s="253"/>
      <c r="EK293" s="4"/>
      <c r="EL293" s="254"/>
    </row>
    <row r="294" spans="12:142" ht="19.5" hidden="1">
      <c r="N294" s="8" t="str">
        <f>'【① 基本事項】'!F246</f>
        <v>▷　該当選択</v>
      </c>
      <c r="O294" s="1"/>
      <c r="Q294" s="536" t="s">
        <v>601</v>
      </c>
      <c r="R294" s="17">
        <v>0</v>
      </c>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21" t="str">
        <f>BV293&amp;"=0"</f>
        <v>HQ8=0</v>
      </c>
      <c r="BW294" s="18" t="str">
        <f>IF(R293=R294,"●","×")</f>
        <v>●</v>
      </c>
      <c r="BY294" s="233" t="s">
        <v>14</v>
      </c>
      <c r="BZ294" s="19" t="str">
        <f>IF(INDEX($BV$5:$BW$354,MATCH(BY294,$BV$5:$BV$354,0),2)="●","●","×")</f>
        <v>●</v>
      </c>
      <c r="CA294" s="233" t="s">
        <v>14</v>
      </c>
      <c r="CB294" s="19" t="str">
        <f>IF(INDEX($BV$5:$BW$354,MATCH(CA294,$BV$5:$BV$354,0),2)="●","●","×")</f>
        <v>●</v>
      </c>
      <c r="CC294" s="227" t="s">
        <v>14</v>
      </c>
      <c r="CD294" s="234" t="str">
        <f>IF(INDEX($BV$5:$BW$354,MATCH(CC294,$BV$5:$BV$354,0),2)="●","●","×")</f>
        <v>●</v>
      </c>
      <c r="CE294" s="2" t="s">
        <v>15</v>
      </c>
      <c r="CF294" s="231" t="str">
        <f>IF(AND(BW294="●",BZ294="●",CB294="●",CD294="●"),"●","×")</f>
        <v>●</v>
      </c>
      <c r="CG294" s="21" t="str">
        <f t="shared" ref="CG294:CG297" si="2597">IF(AND(BZ294="●",CB294="●",CD294="●"),"●","×")</f>
        <v>●</v>
      </c>
      <c r="CH294" s="2" t="str">
        <f>IF(CF294="●",$CH$2,IF(COUNTIF(CF295:CF297,"●")&gt;0,$CH$3,$CH$4))</f>
        <v>回答待ち</v>
      </c>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251"/>
      <c r="EI294" s="271"/>
      <c r="EJ294" s="253"/>
      <c r="EK294" s="4"/>
      <c r="EL294" s="254"/>
    </row>
    <row r="295" spans="12:142" ht="19.5" hidden="1">
      <c r="N295" s="16" t="str">
        <f>$Q295</f>
        <v>▶　A</v>
      </c>
      <c r="O295" s="14" t="s">
        <v>442</v>
      </c>
      <c r="Q295" s="375" t="s">
        <v>0</v>
      </c>
      <c r="R295" s="17">
        <v>1</v>
      </c>
      <c r="T295" s="609" t="str">
        <f t="shared" ref="T295:T297" si="2598">IF(CK295="","",IF(CK295=$CF295,1,0))</f>
        <v/>
      </c>
      <c r="U295" s="609" t="str">
        <f t="shared" ref="U295:U297" si="2599">IF(CL295="","",IF(CL295=$CF295,1,0))</f>
        <v/>
      </c>
      <c r="V295" s="609" t="str">
        <f t="shared" ref="V295:V297" si="2600">IF(CM295="","",IF(CM295=$CF295,1,0))</f>
        <v/>
      </c>
      <c r="W295" s="609" t="str">
        <f t="shared" ref="W295:W297" si="2601">IF(CN295="","",IF(CN295=$CF295,1,0))</f>
        <v/>
      </c>
      <c r="X295" s="609" t="str">
        <f t="shared" ref="X295:X297" si="2602">IF(CO295="","",IF(CO295=$CF295,1,0))</f>
        <v/>
      </c>
      <c r="Y295" s="609" t="str">
        <f t="shared" ref="Y295:Y297" si="2603">IF(CP295="","",IF(CP295=$CF295,1,0))</f>
        <v/>
      </c>
      <c r="Z295" s="609" t="str">
        <f t="shared" ref="Z295:Z297" si="2604">IF(CQ295="","",IF(CQ295=$CF295,1,0))</f>
        <v/>
      </c>
      <c r="AA295" s="609" t="str">
        <f t="shared" ref="AA295:AA297" si="2605">IF(CR295="","",IF(CR295=$CF295,1,0))</f>
        <v/>
      </c>
      <c r="AB295" s="609" t="str">
        <f t="shared" ref="AB295:AB297" si="2606">IF(CS295="","",IF(CS295=$CF295,1,0))</f>
        <v/>
      </c>
      <c r="AC295" s="609" t="str">
        <f t="shared" ref="AC295:AC297" si="2607">IF(CT295="","",IF(CT295=$CF295,1,0))</f>
        <v/>
      </c>
      <c r="AD295" s="609" t="str">
        <f t="shared" ref="AD295:AD297" si="2608">IF(CU295="","",IF(CU295=$CF295,1,0))</f>
        <v/>
      </c>
      <c r="AE295" s="609" t="str">
        <f t="shared" ref="AE295:AE297" si="2609">IF(CV295="","",IF(CV295=$CF295,1,0))</f>
        <v/>
      </c>
      <c r="AF295" s="609" t="str">
        <f t="shared" ref="AF295:AF297" si="2610">IF(CW295="","",IF(CW295=$CF295,1,0))</f>
        <v/>
      </c>
      <c r="AG295" s="609" t="str">
        <f t="shared" ref="AG295:AG297" si="2611">IF(CX295="","",IF(CX295=$CF295,1,0))</f>
        <v/>
      </c>
      <c r="AH295" s="609" t="str">
        <f t="shared" ref="AH295:AH297" si="2612">IF(CY295="","",IF(CY295=$CF295,1,0))</f>
        <v/>
      </c>
      <c r="AI295" s="609" t="str">
        <f t="shared" ref="AI295:AI297" si="2613">IF(CZ295="","",IF(CZ295=$CF295,1,0))</f>
        <v/>
      </c>
      <c r="AJ295" s="609" t="str">
        <f t="shared" ref="AJ295:AJ297" si="2614">IF(DA295="","",IF(DA295=$CF295,1,0))</f>
        <v/>
      </c>
      <c r="AK295" s="609" t="str">
        <f t="shared" ref="AK295:AK297" si="2615">IF(DB295="","",IF(DB295=$CF295,1,0))</f>
        <v/>
      </c>
      <c r="AL295" s="609" t="str">
        <f t="shared" ref="AL295:AL297" si="2616">IF(DC295="","",IF(DC295=$CF295,1,0))</f>
        <v/>
      </c>
      <c r="AM295" s="609" t="str">
        <f t="shared" ref="AM295:AM297" si="2617">IF(DD295="","",IF(DD295=$CF295,1,0))</f>
        <v/>
      </c>
      <c r="AN295" s="609" t="str">
        <f t="shared" ref="AN295:AN297" si="2618">IF(DE295="","",IF(DE295=$CF295,1,0))</f>
        <v/>
      </c>
      <c r="AO295" s="609" t="str">
        <f t="shared" ref="AO295:AO297" si="2619">IF(DF295="","",IF(DF295=$CF295,1,0))</f>
        <v/>
      </c>
      <c r="AP295" s="609" t="str">
        <f t="shared" ref="AP295:AP297" si="2620">IF(DG295="","",IF(DG295=$CF295,1,0))</f>
        <v/>
      </c>
      <c r="AQ295" s="609" t="str">
        <f t="shared" ref="AQ295:AQ297" si="2621">IF(DH295="","",IF(DH295=$CF295,1,0))</f>
        <v/>
      </c>
      <c r="AR295" s="609" t="str">
        <f t="shared" ref="AR295:AR297" si="2622">IF(DI295="","",IF(DI295=$CF295,1,0))</f>
        <v/>
      </c>
      <c r="AS295" s="609" t="str">
        <f t="shared" ref="AS295:AS297" si="2623">IF(DJ295="","",IF(DJ295=$CF295,1,0))</f>
        <v/>
      </c>
      <c r="AT295" s="609" t="str">
        <f t="shared" ref="AT295:AT297" si="2624">IF(DK295="","",IF(DK295=$CF295,1,0))</f>
        <v/>
      </c>
      <c r="AU295" s="609" t="str">
        <f t="shared" ref="AU295:AU297" si="2625">IF(DL295="","",IF(DL295=$CF295,1,0))</f>
        <v/>
      </c>
      <c r="AV295" s="609" t="str">
        <f t="shared" ref="AV295:AV297" si="2626">IF(DM295="","",IF(DM295=$CF295,1,0))</f>
        <v/>
      </c>
      <c r="AW295" s="609" t="str">
        <f t="shared" ref="AW295:AW297" si="2627">IF(DN295="","",IF(DN295=$CF295,1,0))</f>
        <v/>
      </c>
      <c r="AX295" s="609" t="str">
        <f t="shared" ref="AX295:AX297" si="2628">IF(DO295="","",IF(DO295=$CF295,1,0))</f>
        <v/>
      </c>
      <c r="AY295" s="609" t="str">
        <f t="shared" ref="AY295:AY297" si="2629">IF(DP295="","",IF(DP295=$CF295,1,0))</f>
        <v/>
      </c>
      <c r="AZ295" s="609" t="str">
        <f t="shared" ref="AZ295:AZ297" si="2630">IF(DQ295="","",IF(DQ295=$CF295,1,0))</f>
        <v/>
      </c>
      <c r="BA295" s="609" t="str">
        <f t="shared" ref="BA295:BA297" si="2631">IF(DR295="","",IF(DR295=$CF295,1,0))</f>
        <v/>
      </c>
      <c r="BB295" s="609" t="str">
        <f t="shared" ref="BB295:BB297" si="2632">IF(DS295="","",IF(DS295=$CF295,1,0))</f>
        <v/>
      </c>
      <c r="BC295" s="609" t="str">
        <f t="shared" ref="BC295:BC297" si="2633">IF(DT295="","",IF(DT295=$CF295,1,0))</f>
        <v/>
      </c>
      <c r="BD295" s="609" t="str">
        <f t="shared" ref="BD295:BD297" si="2634">IF(DU295="","",IF(DU295=$CF295,1,0))</f>
        <v/>
      </c>
      <c r="BE295" s="609" t="str">
        <f t="shared" ref="BE295:BE297" si="2635">IF(DV295="","",IF(DV295=$CF295,1,0))</f>
        <v/>
      </c>
      <c r="BF295" s="609" t="str">
        <f t="shared" ref="BF295:BF297" si="2636">IF(DW295="","",IF(DW295=$CF295,1,0))</f>
        <v/>
      </c>
      <c r="BG295" s="609" t="str">
        <f t="shared" ref="BG295:BG297" si="2637">IF(DX295="","",IF(DX295=$CF295,1,0))</f>
        <v/>
      </c>
      <c r="BH295" s="609" t="str">
        <f t="shared" ref="BH295:BH297" si="2638">IF(DY295="","",IF(DY295=$CF295,1,0))</f>
        <v/>
      </c>
      <c r="BI295" s="609" t="str">
        <f t="shared" ref="BI295:BI297" si="2639">IF(DZ295="","",IF(DZ295=$CF295,1,0))</f>
        <v/>
      </c>
      <c r="BJ295" s="609" t="str">
        <f t="shared" ref="BJ295:BJ297" si="2640">IF(EA295="","",IF(EA295=$CF295,1,0))</f>
        <v/>
      </c>
      <c r="BK295" s="609" t="str">
        <f t="shared" ref="BK295:BK297" si="2641">IF(EB295="","",IF(EB295=$CF295,1,0))</f>
        <v/>
      </c>
      <c r="BL295" s="609" t="str">
        <f t="shared" ref="BL295:BL297" si="2642">IF(EC295="","",IF(EC295=$CF295,1,0))</f>
        <v/>
      </c>
      <c r="BM295" s="609" t="str">
        <f t="shared" ref="BM295:BM297" si="2643">IF(ED295="","",IF(ED295=$CF295,1,0))</f>
        <v/>
      </c>
      <c r="BN295" s="609" t="str">
        <f t="shared" ref="BN295:BN297" si="2644">IF(EE295="","",IF(EE295=$CF295,1,0))</f>
        <v/>
      </c>
      <c r="BO295" s="609" t="str">
        <f t="shared" ref="BO295:BO297" si="2645">IF(EF295="","",IF(EF295=$CF295,1,0))</f>
        <v/>
      </c>
      <c r="BP295" s="609" t="str">
        <f t="shared" ref="BP295:BP297" si="2646">IF(EG295="","",IF(EG295=$CF295,1,0))</f>
        <v/>
      </c>
      <c r="BQ295" s="609" t="str">
        <f t="shared" ref="BQ295:BQ297" si="2647">IF(EH295="","",IF(EH295=$CF295,1,0))</f>
        <v/>
      </c>
      <c r="BR295" s="609">
        <f t="shared" ref="BR295:BR297" si="2648">IF(EI295="","",IF(EI295=$CF295,1,0))</f>
        <v>0</v>
      </c>
      <c r="BS295" s="609" t="str">
        <f t="shared" ref="BS295:BS297" si="2649">IF(EJ295="","",IF(EJ295=$CF295,1,0))</f>
        <v/>
      </c>
      <c r="BT295" s="609" t="str">
        <f t="shared" ref="BT295:BT297" si="2650">IF(EK295="","",IF(EK295=$CF295,1,0))</f>
        <v/>
      </c>
      <c r="BU295" s="609" t="str">
        <f t="shared" ref="BU295:BU297" si="2651">IF(EL295="","",IF(EL295=$CF295,1,0))</f>
        <v/>
      </c>
      <c r="BV295" s="21" t="str">
        <f>BV293&amp;"=1"</f>
        <v>HQ8=1</v>
      </c>
      <c r="BW295" s="18" t="str">
        <f>IF(R293=R295,"●","×")</f>
        <v>×</v>
      </c>
      <c r="BX295" s="7" t="s">
        <v>15</v>
      </c>
      <c r="BY295" s="233" t="s">
        <v>14</v>
      </c>
      <c r="BZ295" s="19" t="str">
        <f>IF(INDEX($BV$5:$BW$354,MATCH(BY295,$BV$5:$BV$354,0),2)="●","●","×")</f>
        <v>●</v>
      </c>
      <c r="CA295" s="233" t="s">
        <v>14</v>
      </c>
      <c r="CB295" s="19" t="str">
        <f>IF(INDEX($BV$5:$BW$354,MATCH(CA295,$BV$5:$BV$354,0),2)="●","●","×")</f>
        <v>●</v>
      </c>
      <c r="CC295" s="227" t="s">
        <v>14</v>
      </c>
      <c r="CD295" s="234" t="str">
        <f>IF(INDEX($BV$5:$BW$354,MATCH(CC295,$BV$5:$BV$354,0),2)="●","●","×")</f>
        <v>●</v>
      </c>
      <c r="CE295" s="2" t="s">
        <v>15</v>
      </c>
      <c r="CF295" s="232" t="str">
        <f>IF(AND(BW295="●",BZ295="●",CB295="●",CD295="●"),"●","×")</f>
        <v>×</v>
      </c>
      <c r="CG295" s="21" t="str">
        <f t="shared" si="2597"/>
        <v>●</v>
      </c>
      <c r="CH295" s="2"/>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252"/>
      <c r="EI295" s="270" t="s">
        <v>14</v>
      </c>
      <c r="EJ295" s="255"/>
      <c r="EK295" s="3"/>
      <c r="EL295" s="256"/>
    </row>
    <row r="296" spans="12:142" ht="19.5" hidden="1">
      <c r="N296" s="16" t="str">
        <f>$Q296</f>
        <v>▶　B</v>
      </c>
      <c r="O296" s="14" t="s">
        <v>442</v>
      </c>
      <c r="Q296" s="375" t="s">
        <v>1</v>
      </c>
      <c r="R296" s="17">
        <v>2</v>
      </c>
      <c r="T296" s="609" t="str">
        <f t="shared" si="2598"/>
        <v/>
      </c>
      <c r="U296" s="609" t="str">
        <f t="shared" si="2599"/>
        <v/>
      </c>
      <c r="V296" s="609" t="str">
        <f t="shared" si="2600"/>
        <v/>
      </c>
      <c r="W296" s="609" t="str">
        <f t="shared" si="2601"/>
        <v/>
      </c>
      <c r="X296" s="609" t="str">
        <f t="shared" si="2602"/>
        <v/>
      </c>
      <c r="Y296" s="609" t="str">
        <f t="shared" si="2603"/>
        <v/>
      </c>
      <c r="Z296" s="609" t="str">
        <f t="shared" si="2604"/>
        <v/>
      </c>
      <c r="AA296" s="609" t="str">
        <f t="shared" si="2605"/>
        <v/>
      </c>
      <c r="AB296" s="609" t="str">
        <f t="shared" si="2606"/>
        <v/>
      </c>
      <c r="AC296" s="609" t="str">
        <f t="shared" si="2607"/>
        <v/>
      </c>
      <c r="AD296" s="609" t="str">
        <f t="shared" si="2608"/>
        <v/>
      </c>
      <c r="AE296" s="609" t="str">
        <f t="shared" si="2609"/>
        <v/>
      </c>
      <c r="AF296" s="609" t="str">
        <f t="shared" si="2610"/>
        <v/>
      </c>
      <c r="AG296" s="609" t="str">
        <f t="shared" si="2611"/>
        <v/>
      </c>
      <c r="AH296" s="609" t="str">
        <f t="shared" si="2612"/>
        <v/>
      </c>
      <c r="AI296" s="609" t="str">
        <f t="shared" si="2613"/>
        <v/>
      </c>
      <c r="AJ296" s="609" t="str">
        <f t="shared" si="2614"/>
        <v/>
      </c>
      <c r="AK296" s="609" t="str">
        <f t="shared" si="2615"/>
        <v/>
      </c>
      <c r="AL296" s="609" t="str">
        <f t="shared" si="2616"/>
        <v/>
      </c>
      <c r="AM296" s="609" t="str">
        <f t="shared" si="2617"/>
        <v/>
      </c>
      <c r="AN296" s="609" t="str">
        <f t="shared" si="2618"/>
        <v/>
      </c>
      <c r="AO296" s="609" t="str">
        <f t="shared" si="2619"/>
        <v/>
      </c>
      <c r="AP296" s="609" t="str">
        <f t="shared" si="2620"/>
        <v/>
      </c>
      <c r="AQ296" s="609" t="str">
        <f t="shared" si="2621"/>
        <v/>
      </c>
      <c r="AR296" s="609" t="str">
        <f t="shared" si="2622"/>
        <v/>
      </c>
      <c r="AS296" s="609" t="str">
        <f t="shared" si="2623"/>
        <v/>
      </c>
      <c r="AT296" s="609" t="str">
        <f t="shared" si="2624"/>
        <v/>
      </c>
      <c r="AU296" s="609" t="str">
        <f t="shared" si="2625"/>
        <v/>
      </c>
      <c r="AV296" s="609" t="str">
        <f t="shared" si="2626"/>
        <v/>
      </c>
      <c r="AW296" s="609" t="str">
        <f t="shared" si="2627"/>
        <v/>
      </c>
      <c r="AX296" s="609" t="str">
        <f t="shared" si="2628"/>
        <v/>
      </c>
      <c r="AY296" s="609" t="str">
        <f t="shared" si="2629"/>
        <v/>
      </c>
      <c r="AZ296" s="609" t="str">
        <f t="shared" si="2630"/>
        <v/>
      </c>
      <c r="BA296" s="609" t="str">
        <f t="shared" si="2631"/>
        <v/>
      </c>
      <c r="BB296" s="609" t="str">
        <f t="shared" si="2632"/>
        <v/>
      </c>
      <c r="BC296" s="609" t="str">
        <f t="shared" si="2633"/>
        <v/>
      </c>
      <c r="BD296" s="609" t="str">
        <f t="shared" si="2634"/>
        <v/>
      </c>
      <c r="BE296" s="609" t="str">
        <f t="shared" si="2635"/>
        <v/>
      </c>
      <c r="BF296" s="609" t="str">
        <f t="shared" si="2636"/>
        <v/>
      </c>
      <c r="BG296" s="609" t="str">
        <f t="shared" si="2637"/>
        <v/>
      </c>
      <c r="BH296" s="609" t="str">
        <f t="shared" si="2638"/>
        <v/>
      </c>
      <c r="BI296" s="609" t="str">
        <f t="shared" si="2639"/>
        <v/>
      </c>
      <c r="BJ296" s="609" t="str">
        <f t="shared" si="2640"/>
        <v/>
      </c>
      <c r="BK296" s="609" t="str">
        <f t="shared" si="2641"/>
        <v/>
      </c>
      <c r="BL296" s="609" t="str">
        <f t="shared" si="2642"/>
        <v/>
      </c>
      <c r="BM296" s="609" t="str">
        <f t="shared" si="2643"/>
        <v/>
      </c>
      <c r="BN296" s="609" t="str">
        <f t="shared" si="2644"/>
        <v/>
      </c>
      <c r="BO296" s="609" t="str">
        <f t="shared" si="2645"/>
        <v/>
      </c>
      <c r="BP296" s="609" t="str">
        <f t="shared" si="2646"/>
        <v/>
      </c>
      <c r="BQ296" s="609" t="str">
        <f t="shared" si="2647"/>
        <v/>
      </c>
      <c r="BR296" s="609">
        <f t="shared" si="2648"/>
        <v>0</v>
      </c>
      <c r="BS296" s="609" t="str">
        <f t="shared" si="2649"/>
        <v/>
      </c>
      <c r="BT296" s="609" t="str">
        <f t="shared" si="2650"/>
        <v/>
      </c>
      <c r="BU296" s="609" t="str">
        <f t="shared" si="2651"/>
        <v/>
      </c>
      <c r="BV296" s="21" t="str">
        <f>BV293&amp;"=2"</f>
        <v>HQ8=2</v>
      </c>
      <c r="BW296" s="18" t="str">
        <f>IF(R293=R296,"●","×")</f>
        <v>×</v>
      </c>
      <c r="BX296" s="7" t="s">
        <v>15</v>
      </c>
      <c r="BY296" s="233" t="s">
        <v>14</v>
      </c>
      <c r="BZ296" s="19" t="str">
        <f>IF(INDEX($BV$5:$BW$354,MATCH(BY296,$BV$5:$BV$354,0),2)="●","●","×")</f>
        <v>●</v>
      </c>
      <c r="CA296" s="233" t="s">
        <v>14</v>
      </c>
      <c r="CB296" s="19" t="str">
        <f>IF(INDEX($BV$5:$BW$354,MATCH(CA296,$BV$5:$BV$354,0),2)="●","●","×")</f>
        <v>●</v>
      </c>
      <c r="CC296" s="227" t="s">
        <v>14</v>
      </c>
      <c r="CD296" s="234" t="str">
        <f>IF(INDEX($BV$5:$BW$354,MATCH(CC296,$BV$5:$BV$354,0),2)="●","●","×")</f>
        <v>●</v>
      </c>
      <c r="CE296" s="2" t="s">
        <v>15</v>
      </c>
      <c r="CF296" s="232" t="str">
        <f>IF(AND(BW296="●",BZ296="●",CB296="●",CD296="●"),"●","×")</f>
        <v>×</v>
      </c>
      <c r="CG296" s="21" t="str">
        <f t="shared" si="2597"/>
        <v>●</v>
      </c>
      <c r="CH296" s="2"/>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252"/>
      <c r="EI296" s="270" t="s">
        <v>14</v>
      </c>
      <c r="EJ296" s="255"/>
      <c r="EK296" s="3"/>
      <c r="EL296" s="256"/>
    </row>
    <row r="297" spans="12:142" ht="19.5" hidden="1">
      <c r="N297" s="16" t="str">
        <f>$Q297</f>
        <v>▶　C</v>
      </c>
      <c r="O297" s="14" t="s">
        <v>442</v>
      </c>
      <c r="Q297" s="375" t="s">
        <v>2</v>
      </c>
      <c r="R297" s="17">
        <v>3</v>
      </c>
      <c r="T297" s="609" t="str">
        <f t="shared" si="2598"/>
        <v/>
      </c>
      <c r="U297" s="609" t="str">
        <f t="shared" si="2599"/>
        <v/>
      </c>
      <c r="V297" s="609" t="str">
        <f t="shared" si="2600"/>
        <v/>
      </c>
      <c r="W297" s="609" t="str">
        <f t="shared" si="2601"/>
        <v/>
      </c>
      <c r="X297" s="609" t="str">
        <f t="shared" si="2602"/>
        <v/>
      </c>
      <c r="Y297" s="609" t="str">
        <f t="shared" si="2603"/>
        <v/>
      </c>
      <c r="Z297" s="609" t="str">
        <f t="shared" si="2604"/>
        <v/>
      </c>
      <c r="AA297" s="609" t="str">
        <f t="shared" si="2605"/>
        <v/>
      </c>
      <c r="AB297" s="609" t="str">
        <f t="shared" si="2606"/>
        <v/>
      </c>
      <c r="AC297" s="609" t="str">
        <f t="shared" si="2607"/>
        <v/>
      </c>
      <c r="AD297" s="609" t="str">
        <f t="shared" si="2608"/>
        <v/>
      </c>
      <c r="AE297" s="609" t="str">
        <f t="shared" si="2609"/>
        <v/>
      </c>
      <c r="AF297" s="609" t="str">
        <f t="shared" si="2610"/>
        <v/>
      </c>
      <c r="AG297" s="609" t="str">
        <f t="shared" si="2611"/>
        <v/>
      </c>
      <c r="AH297" s="609" t="str">
        <f t="shared" si="2612"/>
        <v/>
      </c>
      <c r="AI297" s="609" t="str">
        <f t="shared" si="2613"/>
        <v/>
      </c>
      <c r="AJ297" s="609" t="str">
        <f t="shared" si="2614"/>
        <v/>
      </c>
      <c r="AK297" s="609" t="str">
        <f t="shared" si="2615"/>
        <v/>
      </c>
      <c r="AL297" s="609" t="str">
        <f t="shared" si="2616"/>
        <v/>
      </c>
      <c r="AM297" s="609" t="str">
        <f t="shared" si="2617"/>
        <v/>
      </c>
      <c r="AN297" s="609" t="str">
        <f t="shared" si="2618"/>
        <v/>
      </c>
      <c r="AO297" s="609" t="str">
        <f t="shared" si="2619"/>
        <v/>
      </c>
      <c r="AP297" s="609" t="str">
        <f t="shared" si="2620"/>
        <v/>
      </c>
      <c r="AQ297" s="609" t="str">
        <f t="shared" si="2621"/>
        <v/>
      </c>
      <c r="AR297" s="609" t="str">
        <f t="shared" si="2622"/>
        <v/>
      </c>
      <c r="AS297" s="609" t="str">
        <f t="shared" si="2623"/>
        <v/>
      </c>
      <c r="AT297" s="609" t="str">
        <f t="shared" si="2624"/>
        <v/>
      </c>
      <c r="AU297" s="609" t="str">
        <f t="shared" si="2625"/>
        <v/>
      </c>
      <c r="AV297" s="609" t="str">
        <f t="shared" si="2626"/>
        <v/>
      </c>
      <c r="AW297" s="609" t="str">
        <f t="shared" si="2627"/>
        <v/>
      </c>
      <c r="AX297" s="609" t="str">
        <f t="shared" si="2628"/>
        <v/>
      </c>
      <c r="AY297" s="609" t="str">
        <f t="shared" si="2629"/>
        <v/>
      </c>
      <c r="AZ297" s="609" t="str">
        <f t="shared" si="2630"/>
        <v/>
      </c>
      <c r="BA297" s="609" t="str">
        <f t="shared" si="2631"/>
        <v/>
      </c>
      <c r="BB297" s="609" t="str">
        <f t="shared" si="2632"/>
        <v/>
      </c>
      <c r="BC297" s="609" t="str">
        <f t="shared" si="2633"/>
        <v/>
      </c>
      <c r="BD297" s="609" t="str">
        <f t="shared" si="2634"/>
        <v/>
      </c>
      <c r="BE297" s="609" t="str">
        <f t="shared" si="2635"/>
        <v/>
      </c>
      <c r="BF297" s="609" t="str">
        <f t="shared" si="2636"/>
        <v/>
      </c>
      <c r="BG297" s="609" t="str">
        <f t="shared" si="2637"/>
        <v/>
      </c>
      <c r="BH297" s="609" t="str">
        <f t="shared" si="2638"/>
        <v/>
      </c>
      <c r="BI297" s="609" t="str">
        <f t="shared" si="2639"/>
        <v/>
      </c>
      <c r="BJ297" s="609" t="str">
        <f t="shared" si="2640"/>
        <v/>
      </c>
      <c r="BK297" s="609" t="str">
        <f t="shared" si="2641"/>
        <v/>
      </c>
      <c r="BL297" s="609" t="str">
        <f t="shared" si="2642"/>
        <v/>
      </c>
      <c r="BM297" s="609" t="str">
        <f t="shared" si="2643"/>
        <v/>
      </c>
      <c r="BN297" s="609" t="str">
        <f t="shared" si="2644"/>
        <v/>
      </c>
      <c r="BO297" s="609" t="str">
        <f t="shared" si="2645"/>
        <v/>
      </c>
      <c r="BP297" s="609" t="str">
        <f t="shared" si="2646"/>
        <v/>
      </c>
      <c r="BQ297" s="609" t="str">
        <f t="shared" si="2647"/>
        <v/>
      </c>
      <c r="BR297" s="609">
        <f t="shared" si="2648"/>
        <v>0</v>
      </c>
      <c r="BS297" s="609" t="str">
        <f t="shared" si="2649"/>
        <v/>
      </c>
      <c r="BT297" s="609" t="str">
        <f t="shared" si="2650"/>
        <v/>
      </c>
      <c r="BU297" s="609" t="str">
        <f t="shared" si="2651"/>
        <v/>
      </c>
      <c r="BV297" s="21" t="str">
        <f>BV293&amp;"=3"</f>
        <v>HQ8=3</v>
      </c>
      <c r="BW297" s="18" t="str">
        <f>IF(R293=R297,"●","×")</f>
        <v>×</v>
      </c>
      <c r="BX297" s="7" t="s">
        <v>15</v>
      </c>
      <c r="BY297" s="233" t="s">
        <v>14</v>
      </c>
      <c r="BZ297" s="19" t="str">
        <f>IF(INDEX($BV$5:$BW$354,MATCH(BY297,$BV$5:$BV$354,0),2)="●","●","×")</f>
        <v>●</v>
      </c>
      <c r="CA297" s="233" t="s">
        <v>14</v>
      </c>
      <c r="CB297" s="19" t="str">
        <f>IF(INDEX($BV$5:$BW$354,MATCH(CA297,$BV$5:$BV$354,0),2)="●","●","×")</f>
        <v>●</v>
      </c>
      <c r="CC297" s="227" t="s">
        <v>14</v>
      </c>
      <c r="CD297" s="234" t="str">
        <f>IF(INDEX($BV$5:$BW$354,MATCH(CC297,$BV$5:$BV$354,0),2)="●","●","×")</f>
        <v>●</v>
      </c>
      <c r="CE297" s="2" t="s">
        <v>15</v>
      </c>
      <c r="CF297" s="232" t="str">
        <f>IF(AND(BW297="●",BZ297="●",CB297="●",CD297="●"),"●","×")</f>
        <v>×</v>
      </c>
      <c r="CG297" s="21" t="str">
        <f t="shared" si="2597"/>
        <v>●</v>
      </c>
      <c r="CH297" s="2"/>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252"/>
      <c r="EI297" s="270" t="s">
        <v>14</v>
      </c>
      <c r="EJ297" s="255"/>
      <c r="EK297" s="3"/>
      <c r="EL297" s="256"/>
    </row>
    <row r="298" spans="12:142" ht="20.25" hidden="1" thickBot="1">
      <c r="O298" s="343" t="str">
        <f>IF(R293=0,N293&amp;" "&amp;$O$4,"")</f>
        <v>HQ8 を回答ください</v>
      </c>
      <c r="P298" s="336" t="str">
        <f>IF(P293=$CH$2,"●","×")</f>
        <v>●</v>
      </c>
      <c r="Q298" s="375"/>
      <c r="R298" s="2"/>
      <c r="BV298" s="2"/>
      <c r="BW298" s="19"/>
      <c r="BY298" s="235"/>
      <c r="BZ298" s="228"/>
      <c r="CA298" s="235"/>
      <c r="CB298" s="228"/>
      <c r="CC298" s="225"/>
      <c r="CD298" s="236"/>
      <c r="CF298" s="12"/>
      <c r="CG298" s="12"/>
      <c r="CH298" s="2"/>
      <c r="EI298" s="272"/>
      <c r="EJ298" s="257"/>
      <c r="EK298" s="258"/>
      <c r="EL298" s="259"/>
    </row>
    <row r="299" spans="12:142" ht="20.25" hidden="1" thickBot="1">
      <c r="L299" t="str">
        <f>IF(S299=1,"▶","")</f>
        <v/>
      </c>
      <c r="N299" s="12" t="str">
        <f>$Q299</f>
        <v>HQ9</v>
      </c>
      <c r="O299" s="14"/>
      <c r="P299" s="2" t="str">
        <f>CH300</f>
        <v>回答待ち</v>
      </c>
      <c r="Q299" s="375" t="s">
        <v>364</v>
      </c>
      <c r="R299" s="249">
        <f>IF(N300=Q300,R300,IF(N300=Q301,R301,IF(N300=Q302,R302,IF(N300=Q303,R303,"-"))))</f>
        <v>0</v>
      </c>
      <c r="S299" s="691">
        <f>IF(R299=0,0,1)</f>
        <v>0</v>
      </c>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21" t="str">
        <f>Q299</f>
        <v>HQ9</v>
      </c>
      <c r="BW299" s="20" t="str">
        <f>IF(CG300="●","表示",IF(AND($Q$3="非表示",CG300="×"),"非表示",IF($Q$3="表示","表示")))</f>
        <v>表示</v>
      </c>
      <c r="BY299" s="237"/>
      <c r="BZ299" s="228"/>
      <c r="CA299" s="237"/>
      <c r="CB299" s="228"/>
      <c r="CC299" s="225"/>
      <c r="CD299" s="238"/>
      <c r="CF299" s="12"/>
      <c r="CG299" s="12"/>
      <c r="CH299" s="2"/>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251"/>
      <c r="EI299" s="271"/>
      <c r="EJ299" s="253"/>
      <c r="EK299" s="4"/>
      <c r="EL299" s="254"/>
    </row>
    <row r="300" spans="12:142" ht="19.5" hidden="1">
      <c r="N300" s="8" t="str">
        <f>'【① 基本事項】'!F252</f>
        <v>▷　該当選択</v>
      </c>
      <c r="O300" s="1"/>
      <c r="Q300" s="536" t="s">
        <v>601</v>
      </c>
      <c r="R300" s="17">
        <v>0</v>
      </c>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21" t="str">
        <f>BV299&amp;"=0"</f>
        <v>HQ9=0</v>
      </c>
      <c r="BW300" s="18" t="str">
        <f>IF(R299=R300,"●","×")</f>
        <v>●</v>
      </c>
      <c r="BY300" s="233" t="s">
        <v>14</v>
      </c>
      <c r="BZ300" s="19" t="str">
        <f>IF(INDEX($BV$5:$BW$354,MATCH(BY300,$BV$5:$BV$354,0),2)="●","●","×")</f>
        <v>●</v>
      </c>
      <c r="CA300" s="233" t="s">
        <v>14</v>
      </c>
      <c r="CB300" s="19" t="str">
        <f>IF(INDEX($BV$5:$BW$354,MATCH(CA300,$BV$5:$BV$354,0),2)="●","●","×")</f>
        <v>●</v>
      </c>
      <c r="CC300" s="227" t="s">
        <v>14</v>
      </c>
      <c r="CD300" s="234" t="str">
        <f>IF(INDEX($BV$5:$BW$354,MATCH(CC300,$BV$5:$BV$354,0),2)="●","●","×")</f>
        <v>●</v>
      </c>
      <c r="CE300" s="2" t="s">
        <v>15</v>
      </c>
      <c r="CF300" s="231" t="str">
        <f>IF(AND(BW300="●",BZ300="●",CB300="●",CD300="●"),"●","×")</f>
        <v>●</v>
      </c>
      <c r="CG300" s="21" t="str">
        <f t="shared" ref="CG300:CG303" si="2652">IF(AND(BZ300="●",CB300="●",CD300="●"),"●","×")</f>
        <v>●</v>
      </c>
      <c r="CH300" s="2" t="str">
        <f>IF(CF300="●",$CH$2,IF(COUNTIF(CF301:CF303,"●")&gt;0,$CH$3,$CH$4))</f>
        <v>回答待ち</v>
      </c>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251"/>
      <c r="EI300" s="271"/>
      <c r="EJ300" s="253"/>
      <c r="EK300" s="4"/>
      <c r="EL300" s="254"/>
    </row>
    <row r="301" spans="12:142" ht="19.5" hidden="1">
      <c r="N301" s="16" t="str">
        <f>$Q301</f>
        <v>▶　A</v>
      </c>
      <c r="O301" s="14" t="s">
        <v>442</v>
      </c>
      <c r="Q301" s="375" t="s">
        <v>0</v>
      </c>
      <c r="R301" s="17">
        <v>1</v>
      </c>
      <c r="T301" s="609" t="str">
        <f t="shared" ref="T301:T303" si="2653">IF(CK301="","",IF(CK301=$CF301,1,0))</f>
        <v/>
      </c>
      <c r="U301" s="609" t="str">
        <f t="shared" ref="U301:U303" si="2654">IF(CL301="","",IF(CL301=$CF301,1,0))</f>
        <v/>
      </c>
      <c r="V301" s="609" t="str">
        <f t="shared" ref="V301:V303" si="2655">IF(CM301="","",IF(CM301=$CF301,1,0))</f>
        <v/>
      </c>
      <c r="W301" s="609" t="str">
        <f t="shared" ref="W301:W303" si="2656">IF(CN301="","",IF(CN301=$CF301,1,0))</f>
        <v/>
      </c>
      <c r="X301" s="609" t="str">
        <f t="shared" ref="X301:X303" si="2657">IF(CO301="","",IF(CO301=$CF301,1,0))</f>
        <v/>
      </c>
      <c r="Y301" s="609" t="str">
        <f t="shared" ref="Y301:Y303" si="2658">IF(CP301="","",IF(CP301=$CF301,1,0))</f>
        <v/>
      </c>
      <c r="Z301" s="609" t="str">
        <f t="shared" ref="Z301:Z303" si="2659">IF(CQ301="","",IF(CQ301=$CF301,1,0))</f>
        <v/>
      </c>
      <c r="AA301" s="609" t="str">
        <f t="shared" ref="AA301:AA303" si="2660">IF(CR301="","",IF(CR301=$CF301,1,0))</f>
        <v/>
      </c>
      <c r="AB301" s="609" t="str">
        <f t="shared" ref="AB301:AB303" si="2661">IF(CS301="","",IF(CS301=$CF301,1,0))</f>
        <v/>
      </c>
      <c r="AC301" s="609" t="str">
        <f t="shared" ref="AC301:AC303" si="2662">IF(CT301="","",IF(CT301=$CF301,1,0))</f>
        <v/>
      </c>
      <c r="AD301" s="609" t="str">
        <f t="shared" ref="AD301:AD303" si="2663">IF(CU301="","",IF(CU301=$CF301,1,0))</f>
        <v/>
      </c>
      <c r="AE301" s="609" t="str">
        <f t="shared" ref="AE301:AE303" si="2664">IF(CV301="","",IF(CV301=$CF301,1,0))</f>
        <v/>
      </c>
      <c r="AF301" s="609" t="str">
        <f t="shared" ref="AF301:AF303" si="2665">IF(CW301="","",IF(CW301=$CF301,1,0))</f>
        <v/>
      </c>
      <c r="AG301" s="609" t="str">
        <f t="shared" ref="AG301:AG303" si="2666">IF(CX301="","",IF(CX301=$CF301,1,0))</f>
        <v/>
      </c>
      <c r="AH301" s="609" t="str">
        <f t="shared" ref="AH301:AH303" si="2667">IF(CY301="","",IF(CY301=$CF301,1,0))</f>
        <v/>
      </c>
      <c r="AI301" s="609" t="str">
        <f t="shared" ref="AI301:AI303" si="2668">IF(CZ301="","",IF(CZ301=$CF301,1,0))</f>
        <v/>
      </c>
      <c r="AJ301" s="609" t="str">
        <f t="shared" ref="AJ301:AJ303" si="2669">IF(DA301="","",IF(DA301=$CF301,1,0))</f>
        <v/>
      </c>
      <c r="AK301" s="609" t="str">
        <f t="shared" ref="AK301:AK303" si="2670">IF(DB301="","",IF(DB301=$CF301,1,0))</f>
        <v/>
      </c>
      <c r="AL301" s="609" t="str">
        <f t="shared" ref="AL301:AL303" si="2671">IF(DC301="","",IF(DC301=$CF301,1,0))</f>
        <v/>
      </c>
      <c r="AM301" s="609" t="str">
        <f t="shared" ref="AM301:AM303" si="2672">IF(DD301="","",IF(DD301=$CF301,1,0))</f>
        <v/>
      </c>
      <c r="AN301" s="609" t="str">
        <f t="shared" ref="AN301:AN303" si="2673">IF(DE301="","",IF(DE301=$CF301,1,0))</f>
        <v/>
      </c>
      <c r="AO301" s="609" t="str">
        <f t="shared" ref="AO301:AO303" si="2674">IF(DF301="","",IF(DF301=$CF301,1,0))</f>
        <v/>
      </c>
      <c r="AP301" s="609" t="str">
        <f t="shared" ref="AP301:AP303" si="2675">IF(DG301="","",IF(DG301=$CF301,1,0))</f>
        <v/>
      </c>
      <c r="AQ301" s="609" t="str">
        <f t="shared" ref="AQ301:AQ303" si="2676">IF(DH301="","",IF(DH301=$CF301,1,0))</f>
        <v/>
      </c>
      <c r="AR301" s="609" t="str">
        <f t="shared" ref="AR301:AR303" si="2677">IF(DI301="","",IF(DI301=$CF301,1,0))</f>
        <v/>
      </c>
      <c r="AS301" s="609" t="str">
        <f t="shared" ref="AS301:AS303" si="2678">IF(DJ301="","",IF(DJ301=$CF301,1,0))</f>
        <v/>
      </c>
      <c r="AT301" s="609" t="str">
        <f t="shared" ref="AT301:AT303" si="2679">IF(DK301="","",IF(DK301=$CF301,1,0))</f>
        <v/>
      </c>
      <c r="AU301" s="609" t="str">
        <f t="shared" ref="AU301:AU303" si="2680">IF(DL301="","",IF(DL301=$CF301,1,0))</f>
        <v/>
      </c>
      <c r="AV301" s="609" t="str">
        <f t="shared" ref="AV301:AV303" si="2681">IF(DM301="","",IF(DM301=$CF301,1,0))</f>
        <v/>
      </c>
      <c r="AW301" s="609" t="str">
        <f t="shared" ref="AW301:AW303" si="2682">IF(DN301="","",IF(DN301=$CF301,1,0))</f>
        <v/>
      </c>
      <c r="AX301" s="609" t="str">
        <f t="shared" ref="AX301:AX303" si="2683">IF(DO301="","",IF(DO301=$CF301,1,0))</f>
        <v/>
      </c>
      <c r="AY301" s="609" t="str">
        <f t="shared" ref="AY301:AY303" si="2684">IF(DP301="","",IF(DP301=$CF301,1,0))</f>
        <v/>
      </c>
      <c r="AZ301" s="609" t="str">
        <f t="shared" ref="AZ301:AZ303" si="2685">IF(DQ301="","",IF(DQ301=$CF301,1,0))</f>
        <v/>
      </c>
      <c r="BA301" s="609" t="str">
        <f t="shared" ref="BA301:BA303" si="2686">IF(DR301="","",IF(DR301=$CF301,1,0))</f>
        <v/>
      </c>
      <c r="BB301" s="609" t="str">
        <f t="shared" ref="BB301:BB303" si="2687">IF(DS301="","",IF(DS301=$CF301,1,0))</f>
        <v/>
      </c>
      <c r="BC301" s="609" t="str">
        <f t="shared" ref="BC301:BC303" si="2688">IF(DT301="","",IF(DT301=$CF301,1,0))</f>
        <v/>
      </c>
      <c r="BD301" s="609" t="str">
        <f t="shared" ref="BD301:BD303" si="2689">IF(DU301="","",IF(DU301=$CF301,1,0))</f>
        <v/>
      </c>
      <c r="BE301" s="609" t="str">
        <f t="shared" ref="BE301:BE303" si="2690">IF(DV301="","",IF(DV301=$CF301,1,0))</f>
        <v/>
      </c>
      <c r="BF301" s="609" t="str">
        <f t="shared" ref="BF301:BF303" si="2691">IF(DW301="","",IF(DW301=$CF301,1,0))</f>
        <v/>
      </c>
      <c r="BG301" s="609" t="str">
        <f t="shared" ref="BG301:BG303" si="2692">IF(DX301="","",IF(DX301=$CF301,1,0))</f>
        <v/>
      </c>
      <c r="BH301" s="609" t="str">
        <f t="shared" ref="BH301:BH303" si="2693">IF(DY301="","",IF(DY301=$CF301,1,0))</f>
        <v/>
      </c>
      <c r="BI301" s="609" t="str">
        <f t="shared" ref="BI301:BI303" si="2694">IF(DZ301="","",IF(DZ301=$CF301,1,0))</f>
        <v/>
      </c>
      <c r="BJ301" s="609" t="str">
        <f t="shared" ref="BJ301:BJ303" si="2695">IF(EA301="","",IF(EA301=$CF301,1,0))</f>
        <v/>
      </c>
      <c r="BK301" s="609" t="str">
        <f t="shared" ref="BK301:BK303" si="2696">IF(EB301="","",IF(EB301=$CF301,1,0))</f>
        <v/>
      </c>
      <c r="BL301" s="609" t="str">
        <f t="shared" ref="BL301:BL303" si="2697">IF(EC301="","",IF(EC301=$CF301,1,0))</f>
        <v/>
      </c>
      <c r="BM301" s="609" t="str">
        <f t="shared" ref="BM301:BM303" si="2698">IF(ED301="","",IF(ED301=$CF301,1,0))</f>
        <v/>
      </c>
      <c r="BN301" s="609" t="str">
        <f t="shared" ref="BN301:BN303" si="2699">IF(EE301="","",IF(EE301=$CF301,1,0))</f>
        <v/>
      </c>
      <c r="BO301" s="609" t="str">
        <f t="shared" ref="BO301:BO303" si="2700">IF(EF301="","",IF(EF301=$CF301,1,0))</f>
        <v/>
      </c>
      <c r="BP301" s="609" t="str">
        <f t="shared" ref="BP301:BP303" si="2701">IF(EG301="","",IF(EG301=$CF301,1,0))</f>
        <v/>
      </c>
      <c r="BQ301" s="609" t="str">
        <f t="shared" ref="BQ301:BQ303" si="2702">IF(EH301="","",IF(EH301=$CF301,1,0))</f>
        <v/>
      </c>
      <c r="BR301" s="609">
        <f t="shared" ref="BR301:BR303" si="2703">IF(EI301="","",IF(EI301=$CF301,1,0))</f>
        <v>0</v>
      </c>
      <c r="BS301" s="609" t="str">
        <f t="shared" ref="BS301:BS303" si="2704">IF(EJ301="","",IF(EJ301=$CF301,1,0))</f>
        <v/>
      </c>
      <c r="BT301" s="609" t="str">
        <f t="shared" ref="BT301:BT303" si="2705">IF(EK301="","",IF(EK301=$CF301,1,0))</f>
        <v/>
      </c>
      <c r="BU301" s="609" t="str">
        <f t="shared" ref="BU301:BU303" si="2706">IF(EL301="","",IF(EL301=$CF301,1,0))</f>
        <v/>
      </c>
      <c r="BV301" s="21" t="str">
        <f>BV299&amp;"=1"</f>
        <v>HQ9=1</v>
      </c>
      <c r="BW301" s="18" t="str">
        <f>IF(R299=R301,"●","×")</f>
        <v>×</v>
      </c>
      <c r="BX301" s="7" t="s">
        <v>15</v>
      </c>
      <c r="BY301" s="233" t="s">
        <v>14</v>
      </c>
      <c r="BZ301" s="19" t="str">
        <f>IF(INDEX($BV$5:$BW$354,MATCH(BY301,$BV$5:$BV$354,0),2)="●","●","×")</f>
        <v>●</v>
      </c>
      <c r="CA301" s="233" t="s">
        <v>14</v>
      </c>
      <c r="CB301" s="19" t="str">
        <f>IF(INDEX($BV$5:$BW$354,MATCH(CA301,$BV$5:$BV$354,0),2)="●","●","×")</f>
        <v>●</v>
      </c>
      <c r="CC301" s="227" t="s">
        <v>14</v>
      </c>
      <c r="CD301" s="234" t="str">
        <f>IF(INDEX($BV$5:$BW$354,MATCH(CC301,$BV$5:$BV$354,0),2)="●","●","×")</f>
        <v>●</v>
      </c>
      <c r="CE301" s="2" t="s">
        <v>15</v>
      </c>
      <c r="CF301" s="232" t="str">
        <f>IF(AND(BW301="●",BZ301="●",CB301="●",CD301="●"),"●","×")</f>
        <v>×</v>
      </c>
      <c r="CG301" s="21" t="str">
        <f t="shared" si="2652"/>
        <v>●</v>
      </c>
      <c r="CH301" s="2"/>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252"/>
      <c r="EI301" s="270" t="s">
        <v>14</v>
      </c>
      <c r="EJ301" s="255"/>
      <c r="EK301" s="3"/>
      <c r="EL301" s="256"/>
    </row>
    <row r="302" spans="12:142" ht="19.5" hidden="1">
      <c r="N302" s="16" t="str">
        <f>$Q302</f>
        <v>▶　B</v>
      </c>
      <c r="O302" s="14" t="s">
        <v>442</v>
      </c>
      <c r="Q302" s="375" t="s">
        <v>1</v>
      </c>
      <c r="R302" s="17">
        <v>2</v>
      </c>
      <c r="T302" s="609" t="str">
        <f t="shared" si="2653"/>
        <v/>
      </c>
      <c r="U302" s="609" t="str">
        <f t="shared" si="2654"/>
        <v/>
      </c>
      <c r="V302" s="609" t="str">
        <f t="shared" si="2655"/>
        <v/>
      </c>
      <c r="W302" s="609" t="str">
        <f t="shared" si="2656"/>
        <v/>
      </c>
      <c r="X302" s="609" t="str">
        <f t="shared" si="2657"/>
        <v/>
      </c>
      <c r="Y302" s="609" t="str">
        <f t="shared" si="2658"/>
        <v/>
      </c>
      <c r="Z302" s="609" t="str">
        <f t="shared" si="2659"/>
        <v/>
      </c>
      <c r="AA302" s="609" t="str">
        <f t="shared" si="2660"/>
        <v/>
      </c>
      <c r="AB302" s="609" t="str">
        <f t="shared" si="2661"/>
        <v/>
      </c>
      <c r="AC302" s="609" t="str">
        <f t="shared" si="2662"/>
        <v/>
      </c>
      <c r="AD302" s="609" t="str">
        <f t="shared" si="2663"/>
        <v/>
      </c>
      <c r="AE302" s="609" t="str">
        <f t="shared" si="2664"/>
        <v/>
      </c>
      <c r="AF302" s="609" t="str">
        <f t="shared" si="2665"/>
        <v/>
      </c>
      <c r="AG302" s="609" t="str">
        <f t="shared" si="2666"/>
        <v/>
      </c>
      <c r="AH302" s="609" t="str">
        <f t="shared" si="2667"/>
        <v/>
      </c>
      <c r="AI302" s="609" t="str">
        <f t="shared" si="2668"/>
        <v/>
      </c>
      <c r="AJ302" s="609" t="str">
        <f t="shared" si="2669"/>
        <v/>
      </c>
      <c r="AK302" s="609" t="str">
        <f t="shared" si="2670"/>
        <v/>
      </c>
      <c r="AL302" s="609" t="str">
        <f t="shared" si="2671"/>
        <v/>
      </c>
      <c r="AM302" s="609" t="str">
        <f t="shared" si="2672"/>
        <v/>
      </c>
      <c r="AN302" s="609" t="str">
        <f t="shared" si="2673"/>
        <v/>
      </c>
      <c r="AO302" s="609" t="str">
        <f t="shared" si="2674"/>
        <v/>
      </c>
      <c r="AP302" s="609" t="str">
        <f t="shared" si="2675"/>
        <v/>
      </c>
      <c r="AQ302" s="609" t="str">
        <f t="shared" si="2676"/>
        <v/>
      </c>
      <c r="AR302" s="609" t="str">
        <f t="shared" si="2677"/>
        <v/>
      </c>
      <c r="AS302" s="609" t="str">
        <f t="shared" si="2678"/>
        <v/>
      </c>
      <c r="AT302" s="609" t="str">
        <f t="shared" si="2679"/>
        <v/>
      </c>
      <c r="AU302" s="609" t="str">
        <f t="shared" si="2680"/>
        <v/>
      </c>
      <c r="AV302" s="609" t="str">
        <f t="shared" si="2681"/>
        <v/>
      </c>
      <c r="AW302" s="609" t="str">
        <f t="shared" si="2682"/>
        <v/>
      </c>
      <c r="AX302" s="609" t="str">
        <f t="shared" si="2683"/>
        <v/>
      </c>
      <c r="AY302" s="609" t="str">
        <f t="shared" si="2684"/>
        <v/>
      </c>
      <c r="AZ302" s="609" t="str">
        <f t="shared" si="2685"/>
        <v/>
      </c>
      <c r="BA302" s="609" t="str">
        <f t="shared" si="2686"/>
        <v/>
      </c>
      <c r="BB302" s="609" t="str">
        <f t="shared" si="2687"/>
        <v/>
      </c>
      <c r="BC302" s="609" t="str">
        <f t="shared" si="2688"/>
        <v/>
      </c>
      <c r="BD302" s="609" t="str">
        <f t="shared" si="2689"/>
        <v/>
      </c>
      <c r="BE302" s="609" t="str">
        <f t="shared" si="2690"/>
        <v/>
      </c>
      <c r="BF302" s="609" t="str">
        <f t="shared" si="2691"/>
        <v/>
      </c>
      <c r="BG302" s="609" t="str">
        <f t="shared" si="2692"/>
        <v/>
      </c>
      <c r="BH302" s="609" t="str">
        <f t="shared" si="2693"/>
        <v/>
      </c>
      <c r="BI302" s="609" t="str">
        <f t="shared" si="2694"/>
        <v/>
      </c>
      <c r="BJ302" s="609" t="str">
        <f t="shared" si="2695"/>
        <v/>
      </c>
      <c r="BK302" s="609" t="str">
        <f t="shared" si="2696"/>
        <v/>
      </c>
      <c r="BL302" s="609" t="str">
        <f t="shared" si="2697"/>
        <v/>
      </c>
      <c r="BM302" s="609" t="str">
        <f t="shared" si="2698"/>
        <v/>
      </c>
      <c r="BN302" s="609" t="str">
        <f t="shared" si="2699"/>
        <v/>
      </c>
      <c r="BO302" s="609" t="str">
        <f t="shared" si="2700"/>
        <v/>
      </c>
      <c r="BP302" s="609" t="str">
        <f t="shared" si="2701"/>
        <v/>
      </c>
      <c r="BQ302" s="609" t="str">
        <f t="shared" si="2702"/>
        <v/>
      </c>
      <c r="BR302" s="609">
        <f t="shared" si="2703"/>
        <v>0</v>
      </c>
      <c r="BS302" s="609" t="str">
        <f t="shared" si="2704"/>
        <v/>
      </c>
      <c r="BT302" s="609" t="str">
        <f t="shared" si="2705"/>
        <v/>
      </c>
      <c r="BU302" s="609" t="str">
        <f t="shared" si="2706"/>
        <v/>
      </c>
      <c r="BV302" s="21" t="str">
        <f>BV299&amp;"=2"</f>
        <v>HQ9=2</v>
      </c>
      <c r="BW302" s="18" t="str">
        <f>IF(R299=R302,"●","×")</f>
        <v>×</v>
      </c>
      <c r="BX302" s="7" t="s">
        <v>15</v>
      </c>
      <c r="BY302" s="233" t="s">
        <v>14</v>
      </c>
      <c r="BZ302" s="19" t="str">
        <f>IF(INDEX($BV$5:$BW$354,MATCH(BY302,$BV$5:$BV$354,0),2)="●","●","×")</f>
        <v>●</v>
      </c>
      <c r="CA302" s="233" t="s">
        <v>14</v>
      </c>
      <c r="CB302" s="19" t="str">
        <f>IF(INDEX($BV$5:$BW$354,MATCH(CA302,$BV$5:$BV$354,0),2)="●","●","×")</f>
        <v>●</v>
      </c>
      <c r="CC302" s="227" t="s">
        <v>14</v>
      </c>
      <c r="CD302" s="234" t="str">
        <f>IF(INDEX($BV$5:$BW$354,MATCH(CC302,$BV$5:$BV$354,0),2)="●","●","×")</f>
        <v>●</v>
      </c>
      <c r="CE302" s="2" t="s">
        <v>15</v>
      </c>
      <c r="CF302" s="232" t="str">
        <f>IF(AND(BW302="●",BZ302="●",CB302="●",CD302="●"),"●","×")</f>
        <v>×</v>
      </c>
      <c r="CG302" s="21" t="str">
        <f t="shared" si="2652"/>
        <v>●</v>
      </c>
      <c r="CH302" s="2"/>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252"/>
      <c r="EI302" s="270" t="s">
        <v>14</v>
      </c>
      <c r="EJ302" s="255"/>
      <c r="EK302" s="3"/>
      <c r="EL302" s="256"/>
    </row>
    <row r="303" spans="12:142" ht="19.5" hidden="1">
      <c r="N303" s="16" t="str">
        <f>$Q303</f>
        <v>▶　C</v>
      </c>
      <c r="O303" s="14" t="s">
        <v>442</v>
      </c>
      <c r="Q303" s="375" t="s">
        <v>2</v>
      </c>
      <c r="R303" s="17">
        <v>3</v>
      </c>
      <c r="T303" s="609" t="str">
        <f t="shared" si="2653"/>
        <v/>
      </c>
      <c r="U303" s="609" t="str">
        <f t="shared" si="2654"/>
        <v/>
      </c>
      <c r="V303" s="609" t="str">
        <f t="shared" si="2655"/>
        <v/>
      </c>
      <c r="W303" s="609" t="str">
        <f t="shared" si="2656"/>
        <v/>
      </c>
      <c r="X303" s="609" t="str">
        <f t="shared" si="2657"/>
        <v/>
      </c>
      <c r="Y303" s="609" t="str">
        <f t="shared" si="2658"/>
        <v/>
      </c>
      <c r="Z303" s="609" t="str">
        <f t="shared" si="2659"/>
        <v/>
      </c>
      <c r="AA303" s="609" t="str">
        <f t="shared" si="2660"/>
        <v/>
      </c>
      <c r="AB303" s="609" t="str">
        <f t="shared" si="2661"/>
        <v/>
      </c>
      <c r="AC303" s="609" t="str">
        <f t="shared" si="2662"/>
        <v/>
      </c>
      <c r="AD303" s="609" t="str">
        <f t="shared" si="2663"/>
        <v/>
      </c>
      <c r="AE303" s="609" t="str">
        <f t="shared" si="2664"/>
        <v/>
      </c>
      <c r="AF303" s="609" t="str">
        <f t="shared" si="2665"/>
        <v/>
      </c>
      <c r="AG303" s="609" t="str">
        <f t="shared" si="2666"/>
        <v/>
      </c>
      <c r="AH303" s="609" t="str">
        <f t="shared" si="2667"/>
        <v/>
      </c>
      <c r="AI303" s="609" t="str">
        <f t="shared" si="2668"/>
        <v/>
      </c>
      <c r="AJ303" s="609" t="str">
        <f t="shared" si="2669"/>
        <v/>
      </c>
      <c r="AK303" s="609" t="str">
        <f t="shared" si="2670"/>
        <v/>
      </c>
      <c r="AL303" s="609" t="str">
        <f t="shared" si="2671"/>
        <v/>
      </c>
      <c r="AM303" s="609" t="str">
        <f t="shared" si="2672"/>
        <v/>
      </c>
      <c r="AN303" s="609" t="str">
        <f t="shared" si="2673"/>
        <v/>
      </c>
      <c r="AO303" s="609" t="str">
        <f t="shared" si="2674"/>
        <v/>
      </c>
      <c r="AP303" s="609" t="str">
        <f t="shared" si="2675"/>
        <v/>
      </c>
      <c r="AQ303" s="609" t="str">
        <f t="shared" si="2676"/>
        <v/>
      </c>
      <c r="AR303" s="609" t="str">
        <f t="shared" si="2677"/>
        <v/>
      </c>
      <c r="AS303" s="609" t="str">
        <f t="shared" si="2678"/>
        <v/>
      </c>
      <c r="AT303" s="609" t="str">
        <f t="shared" si="2679"/>
        <v/>
      </c>
      <c r="AU303" s="609" t="str">
        <f t="shared" si="2680"/>
        <v/>
      </c>
      <c r="AV303" s="609" t="str">
        <f t="shared" si="2681"/>
        <v/>
      </c>
      <c r="AW303" s="609" t="str">
        <f t="shared" si="2682"/>
        <v/>
      </c>
      <c r="AX303" s="609" t="str">
        <f t="shared" si="2683"/>
        <v/>
      </c>
      <c r="AY303" s="609" t="str">
        <f t="shared" si="2684"/>
        <v/>
      </c>
      <c r="AZ303" s="609" t="str">
        <f t="shared" si="2685"/>
        <v/>
      </c>
      <c r="BA303" s="609" t="str">
        <f t="shared" si="2686"/>
        <v/>
      </c>
      <c r="BB303" s="609" t="str">
        <f t="shared" si="2687"/>
        <v/>
      </c>
      <c r="BC303" s="609" t="str">
        <f t="shared" si="2688"/>
        <v/>
      </c>
      <c r="BD303" s="609" t="str">
        <f t="shared" si="2689"/>
        <v/>
      </c>
      <c r="BE303" s="609" t="str">
        <f t="shared" si="2690"/>
        <v/>
      </c>
      <c r="BF303" s="609" t="str">
        <f t="shared" si="2691"/>
        <v/>
      </c>
      <c r="BG303" s="609" t="str">
        <f t="shared" si="2692"/>
        <v/>
      </c>
      <c r="BH303" s="609" t="str">
        <f t="shared" si="2693"/>
        <v/>
      </c>
      <c r="BI303" s="609" t="str">
        <f t="shared" si="2694"/>
        <v/>
      </c>
      <c r="BJ303" s="609" t="str">
        <f t="shared" si="2695"/>
        <v/>
      </c>
      <c r="BK303" s="609" t="str">
        <f t="shared" si="2696"/>
        <v/>
      </c>
      <c r="BL303" s="609" t="str">
        <f t="shared" si="2697"/>
        <v/>
      </c>
      <c r="BM303" s="609" t="str">
        <f t="shared" si="2698"/>
        <v/>
      </c>
      <c r="BN303" s="609" t="str">
        <f t="shared" si="2699"/>
        <v/>
      </c>
      <c r="BO303" s="609" t="str">
        <f t="shared" si="2700"/>
        <v/>
      </c>
      <c r="BP303" s="609" t="str">
        <f t="shared" si="2701"/>
        <v/>
      </c>
      <c r="BQ303" s="609" t="str">
        <f t="shared" si="2702"/>
        <v/>
      </c>
      <c r="BR303" s="609">
        <f t="shared" si="2703"/>
        <v>0</v>
      </c>
      <c r="BS303" s="609" t="str">
        <f t="shared" si="2704"/>
        <v/>
      </c>
      <c r="BT303" s="609" t="str">
        <f t="shared" si="2705"/>
        <v/>
      </c>
      <c r="BU303" s="609" t="str">
        <f t="shared" si="2706"/>
        <v/>
      </c>
      <c r="BV303" s="21" t="str">
        <f>BV299&amp;"=3"</f>
        <v>HQ9=3</v>
      </c>
      <c r="BW303" s="18" t="str">
        <f>IF(R299=R303,"●","×")</f>
        <v>×</v>
      </c>
      <c r="BX303" s="7" t="s">
        <v>15</v>
      </c>
      <c r="BY303" s="233" t="s">
        <v>14</v>
      </c>
      <c r="BZ303" s="19" t="str">
        <f>IF(INDEX($BV$5:$BW$354,MATCH(BY303,$BV$5:$BV$354,0),2)="●","●","×")</f>
        <v>●</v>
      </c>
      <c r="CA303" s="233" t="s">
        <v>14</v>
      </c>
      <c r="CB303" s="19" t="str">
        <f>IF(INDEX($BV$5:$BW$354,MATCH(CA303,$BV$5:$BV$354,0),2)="●","●","×")</f>
        <v>●</v>
      </c>
      <c r="CC303" s="227" t="s">
        <v>14</v>
      </c>
      <c r="CD303" s="234" t="str">
        <f>IF(INDEX($BV$5:$BW$354,MATCH(CC303,$BV$5:$BV$354,0),2)="●","●","×")</f>
        <v>●</v>
      </c>
      <c r="CE303" s="2" t="s">
        <v>15</v>
      </c>
      <c r="CF303" s="232" t="str">
        <f>IF(AND(BW303="●",BZ303="●",CB303="●",CD303="●"),"●","×")</f>
        <v>×</v>
      </c>
      <c r="CG303" s="21" t="str">
        <f t="shared" si="2652"/>
        <v>●</v>
      </c>
      <c r="CH303" s="2"/>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252"/>
      <c r="EI303" s="270" t="s">
        <v>14</v>
      </c>
      <c r="EJ303" s="255"/>
      <c r="EK303" s="3"/>
      <c r="EL303" s="256"/>
    </row>
    <row r="304" spans="12:142" ht="20.25" hidden="1" thickBot="1">
      <c r="O304" s="343" t="str">
        <f>IF(R299=0,N299&amp;" "&amp;$O$4,"")</f>
        <v>HQ9 を回答ください</v>
      </c>
      <c r="P304" s="336" t="str">
        <f>IF(P299=$CH$2,"●","×")</f>
        <v>●</v>
      </c>
      <c r="Q304" s="375"/>
      <c r="R304" s="2"/>
      <c r="BV304" s="2"/>
      <c r="BW304" s="19"/>
      <c r="BY304" s="235"/>
      <c r="BZ304" s="228"/>
      <c r="CA304" s="235"/>
      <c r="CB304" s="228"/>
      <c r="CC304" s="225"/>
      <c r="CD304" s="236"/>
      <c r="CF304" s="12"/>
      <c r="CG304" s="12"/>
      <c r="CH304" s="2"/>
      <c r="EI304" s="272"/>
      <c r="EJ304" s="257"/>
      <c r="EK304" s="258"/>
      <c r="EL304" s="259"/>
    </row>
    <row r="305" spans="12:142" ht="20.25" hidden="1" thickBot="1">
      <c r="L305" t="str">
        <f>IF(S305=1,"▶","")</f>
        <v/>
      </c>
      <c r="N305" s="12" t="str">
        <f>$Q305</f>
        <v>HQ10</v>
      </c>
      <c r="O305" s="14"/>
      <c r="P305" s="2" t="str">
        <f>CH306</f>
        <v>回答待ち</v>
      </c>
      <c r="Q305" s="375" t="s">
        <v>365</v>
      </c>
      <c r="R305" s="249">
        <f>IF(N306=Q306,R306,IF(N306=Q307,R307,IF(N306=Q308,R308,IF(N306=Q309,R309,"-"))))</f>
        <v>0</v>
      </c>
      <c r="S305" s="691">
        <f>IF(R305=0,0,1)</f>
        <v>0</v>
      </c>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21" t="str">
        <f>Q305</f>
        <v>HQ10</v>
      </c>
      <c r="BW305" s="20" t="str">
        <f>IF(CG306="●","表示",IF(AND($Q$3="非表示",CG306="×"),"非表示",IF($Q$3="表示","表示")))</f>
        <v>表示</v>
      </c>
      <c r="BY305" s="237"/>
      <c r="BZ305" s="228"/>
      <c r="CA305" s="237"/>
      <c r="CB305" s="228"/>
      <c r="CC305" s="225"/>
      <c r="CD305" s="238"/>
      <c r="CF305" s="12"/>
      <c r="CG305" s="12"/>
      <c r="CH305" s="2"/>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251"/>
      <c r="EI305" s="271"/>
      <c r="EJ305" s="253"/>
      <c r="EK305" s="4"/>
      <c r="EL305" s="254"/>
    </row>
    <row r="306" spans="12:142" ht="19.5" hidden="1">
      <c r="N306" s="8" t="str">
        <f>'【① 基本事項】'!F258</f>
        <v>▷　該当選択</v>
      </c>
      <c r="O306" s="1"/>
      <c r="Q306" s="536" t="s">
        <v>601</v>
      </c>
      <c r="R306" s="17">
        <v>0</v>
      </c>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21" t="str">
        <f>BV305&amp;"=0"</f>
        <v>HQ10=0</v>
      </c>
      <c r="BW306" s="18" t="str">
        <f>IF(R305=R306,"●","×")</f>
        <v>●</v>
      </c>
      <c r="BY306" s="233" t="s">
        <v>14</v>
      </c>
      <c r="BZ306" s="19" t="str">
        <f>IF(INDEX($BV$5:$BW$354,MATCH(BY306,$BV$5:$BV$354,0),2)="●","●","×")</f>
        <v>●</v>
      </c>
      <c r="CA306" s="233" t="s">
        <v>14</v>
      </c>
      <c r="CB306" s="19" t="str">
        <f>IF(INDEX($BV$5:$BW$354,MATCH(CA306,$BV$5:$BV$354,0),2)="●","●","×")</f>
        <v>●</v>
      </c>
      <c r="CC306" s="227" t="s">
        <v>14</v>
      </c>
      <c r="CD306" s="234" t="str">
        <f>IF(INDEX($BV$5:$BW$354,MATCH(CC306,$BV$5:$BV$354,0),2)="●","●","×")</f>
        <v>●</v>
      </c>
      <c r="CE306" s="2" t="s">
        <v>15</v>
      </c>
      <c r="CF306" s="231" t="str">
        <f>IF(AND(BW306="●",BZ306="●",CB306="●",CD306="●"),"●","×")</f>
        <v>●</v>
      </c>
      <c r="CG306" s="21" t="str">
        <f t="shared" ref="CG306:CG309" si="2707">IF(AND(BZ306="●",CB306="●",CD306="●"),"●","×")</f>
        <v>●</v>
      </c>
      <c r="CH306" s="2" t="str">
        <f>IF(CF306="●",$CH$2,IF(COUNTIF(CF307:CF309,"●")&gt;0,$CH$3,$CH$4))</f>
        <v>回答待ち</v>
      </c>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251"/>
      <c r="EI306" s="271"/>
      <c r="EJ306" s="253"/>
      <c r="EK306" s="4"/>
      <c r="EL306" s="254"/>
    </row>
    <row r="307" spans="12:142" ht="19.5" hidden="1">
      <c r="N307" s="16" t="str">
        <f>$Q307</f>
        <v>▶　A</v>
      </c>
      <c r="O307" s="14" t="s">
        <v>442</v>
      </c>
      <c r="Q307" s="375" t="s">
        <v>0</v>
      </c>
      <c r="R307" s="17">
        <v>1</v>
      </c>
      <c r="T307" s="609" t="str">
        <f t="shared" ref="T307:T309" si="2708">IF(CK307="","",IF(CK307=$CF307,1,0))</f>
        <v/>
      </c>
      <c r="U307" s="609" t="str">
        <f t="shared" ref="U307:U309" si="2709">IF(CL307="","",IF(CL307=$CF307,1,0))</f>
        <v/>
      </c>
      <c r="V307" s="609" t="str">
        <f t="shared" ref="V307:V309" si="2710">IF(CM307="","",IF(CM307=$CF307,1,0))</f>
        <v/>
      </c>
      <c r="W307" s="609" t="str">
        <f t="shared" ref="W307:W309" si="2711">IF(CN307="","",IF(CN307=$CF307,1,0))</f>
        <v/>
      </c>
      <c r="X307" s="609" t="str">
        <f t="shared" ref="X307:X309" si="2712">IF(CO307="","",IF(CO307=$CF307,1,0))</f>
        <v/>
      </c>
      <c r="Y307" s="609" t="str">
        <f t="shared" ref="Y307:Y309" si="2713">IF(CP307="","",IF(CP307=$CF307,1,0))</f>
        <v/>
      </c>
      <c r="Z307" s="609" t="str">
        <f t="shared" ref="Z307:Z309" si="2714">IF(CQ307="","",IF(CQ307=$CF307,1,0))</f>
        <v/>
      </c>
      <c r="AA307" s="609" t="str">
        <f t="shared" ref="AA307:AA309" si="2715">IF(CR307="","",IF(CR307=$CF307,1,0))</f>
        <v/>
      </c>
      <c r="AB307" s="609" t="str">
        <f t="shared" ref="AB307:AB309" si="2716">IF(CS307="","",IF(CS307=$CF307,1,0))</f>
        <v/>
      </c>
      <c r="AC307" s="609" t="str">
        <f t="shared" ref="AC307:AC309" si="2717">IF(CT307="","",IF(CT307=$CF307,1,0))</f>
        <v/>
      </c>
      <c r="AD307" s="609" t="str">
        <f t="shared" ref="AD307:AD309" si="2718">IF(CU307="","",IF(CU307=$CF307,1,0))</f>
        <v/>
      </c>
      <c r="AE307" s="609" t="str">
        <f t="shared" ref="AE307:AE309" si="2719">IF(CV307="","",IF(CV307=$CF307,1,0))</f>
        <v/>
      </c>
      <c r="AF307" s="609" t="str">
        <f t="shared" ref="AF307:AF309" si="2720">IF(CW307="","",IF(CW307=$CF307,1,0))</f>
        <v/>
      </c>
      <c r="AG307" s="609" t="str">
        <f t="shared" ref="AG307:AG309" si="2721">IF(CX307="","",IF(CX307=$CF307,1,0))</f>
        <v/>
      </c>
      <c r="AH307" s="609" t="str">
        <f t="shared" ref="AH307:AH309" si="2722">IF(CY307="","",IF(CY307=$CF307,1,0))</f>
        <v/>
      </c>
      <c r="AI307" s="609" t="str">
        <f t="shared" ref="AI307:AI309" si="2723">IF(CZ307="","",IF(CZ307=$CF307,1,0))</f>
        <v/>
      </c>
      <c r="AJ307" s="609" t="str">
        <f t="shared" ref="AJ307:AJ309" si="2724">IF(DA307="","",IF(DA307=$CF307,1,0))</f>
        <v/>
      </c>
      <c r="AK307" s="609" t="str">
        <f t="shared" ref="AK307:AK309" si="2725">IF(DB307="","",IF(DB307=$CF307,1,0))</f>
        <v/>
      </c>
      <c r="AL307" s="609" t="str">
        <f t="shared" ref="AL307:AL309" si="2726">IF(DC307="","",IF(DC307=$CF307,1,0))</f>
        <v/>
      </c>
      <c r="AM307" s="609" t="str">
        <f t="shared" ref="AM307:AM309" si="2727">IF(DD307="","",IF(DD307=$CF307,1,0))</f>
        <v/>
      </c>
      <c r="AN307" s="609" t="str">
        <f t="shared" ref="AN307:AN309" si="2728">IF(DE307="","",IF(DE307=$CF307,1,0))</f>
        <v/>
      </c>
      <c r="AO307" s="609" t="str">
        <f t="shared" ref="AO307:AO309" si="2729">IF(DF307="","",IF(DF307=$CF307,1,0))</f>
        <v/>
      </c>
      <c r="AP307" s="609" t="str">
        <f t="shared" ref="AP307:AP309" si="2730">IF(DG307="","",IF(DG307=$CF307,1,0))</f>
        <v/>
      </c>
      <c r="AQ307" s="609" t="str">
        <f t="shared" ref="AQ307:AQ309" si="2731">IF(DH307="","",IF(DH307=$CF307,1,0))</f>
        <v/>
      </c>
      <c r="AR307" s="609" t="str">
        <f t="shared" ref="AR307:AR309" si="2732">IF(DI307="","",IF(DI307=$CF307,1,0))</f>
        <v/>
      </c>
      <c r="AS307" s="609" t="str">
        <f t="shared" ref="AS307:AS309" si="2733">IF(DJ307="","",IF(DJ307=$CF307,1,0))</f>
        <v/>
      </c>
      <c r="AT307" s="609" t="str">
        <f t="shared" ref="AT307:AT309" si="2734">IF(DK307="","",IF(DK307=$CF307,1,0))</f>
        <v/>
      </c>
      <c r="AU307" s="609" t="str">
        <f t="shared" ref="AU307:AU309" si="2735">IF(DL307="","",IF(DL307=$CF307,1,0))</f>
        <v/>
      </c>
      <c r="AV307" s="609" t="str">
        <f t="shared" ref="AV307:AV309" si="2736">IF(DM307="","",IF(DM307=$CF307,1,0))</f>
        <v/>
      </c>
      <c r="AW307" s="609" t="str">
        <f t="shared" ref="AW307:AW309" si="2737">IF(DN307="","",IF(DN307=$CF307,1,0))</f>
        <v/>
      </c>
      <c r="AX307" s="609" t="str">
        <f t="shared" ref="AX307:AX309" si="2738">IF(DO307="","",IF(DO307=$CF307,1,0))</f>
        <v/>
      </c>
      <c r="AY307" s="609" t="str">
        <f t="shared" ref="AY307:AY309" si="2739">IF(DP307="","",IF(DP307=$CF307,1,0))</f>
        <v/>
      </c>
      <c r="AZ307" s="609" t="str">
        <f t="shared" ref="AZ307:AZ309" si="2740">IF(DQ307="","",IF(DQ307=$CF307,1,0))</f>
        <v/>
      </c>
      <c r="BA307" s="609" t="str">
        <f t="shared" ref="BA307:BA309" si="2741">IF(DR307="","",IF(DR307=$CF307,1,0))</f>
        <v/>
      </c>
      <c r="BB307" s="609" t="str">
        <f t="shared" ref="BB307:BB309" si="2742">IF(DS307="","",IF(DS307=$CF307,1,0))</f>
        <v/>
      </c>
      <c r="BC307" s="609" t="str">
        <f t="shared" ref="BC307:BC309" si="2743">IF(DT307="","",IF(DT307=$CF307,1,0))</f>
        <v/>
      </c>
      <c r="BD307" s="609" t="str">
        <f t="shared" ref="BD307:BD309" si="2744">IF(DU307="","",IF(DU307=$CF307,1,0))</f>
        <v/>
      </c>
      <c r="BE307" s="609" t="str">
        <f t="shared" ref="BE307:BE309" si="2745">IF(DV307="","",IF(DV307=$CF307,1,0))</f>
        <v/>
      </c>
      <c r="BF307" s="609" t="str">
        <f t="shared" ref="BF307:BF309" si="2746">IF(DW307="","",IF(DW307=$CF307,1,0))</f>
        <v/>
      </c>
      <c r="BG307" s="609" t="str">
        <f t="shared" ref="BG307:BG309" si="2747">IF(DX307="","",IF(DX307=$CF307,1,0))</f>
        <v/>
      </c>
      <c r="BH307" s="609" t="str">
        <f t="shared" ref="BH307:BH309" si="2748">IF(DY307="","",IF(DY307=$CF307,1,0))</f>
        <v/>
      </c>
      <c r="BI307" s="609" t="str">
        <f t="shared" ref="BI307:BI309" si="2749">IF(DZ307="","",IF(DZ307=$CF307,1,0))</f>
        <v/>
      </c>
      <c r="BJ307" s="609" t="str">
        <f t="shared" ref="BJ307:BJ309" si="2750">IF(EA307="","",IF(EA307=$CF307,1,0))</f>
        <v/>
      </c>
      <c r="BK307" s="609" t="str">
        <f t="shared" ref="BK307:BK309" si="2751">IF(EB307="","",IF(EB307=$CF307,1,0))</f>
        <v/>
      </c>
      <c r="BL307" s="609" t="str">
        <f t="shared" ref="BL307:BL309" si="2752">IF(EC307="","",IF(EC307=$CF307,1,0))</f>
        <v/>
      </c>
      <c r="BM307" s="609" t="str">
        <f t="shared" ref="BM307:BM309" si="2753">IF(ED307="","",IF(ED307=$CF307,1,0))</f>
        <v/>
      </c>
      <c r="BN307" s="609" t="str">
        <f t="shared" ref="BN307:BN309" si="2754">IF(EE307="","",IF(EE307=$CF307,1,0))</f>
        <v/>
      </c>
      <c r="BO307" s="609" t="str">
        <f t="shared" ref="BO307:BO309" si="2755">IF(EF307="","",IF(EF307=$CF307,1,0))</f>
        <v/>
      </c>
      <c r="BP307" s="609" t="str">
        <f t="shared" ref="BP307:BP309" si="2756">IF(EG307="","",IF(EG307=$CF307,1,0))</f>
        <v/>
      </c>
      <c r="BQ307" s="609" t="str">
        <f t="shared" ref="BQ307:BQ309" si="2757">IF(EH307="","",IF(EH307=$CF307,1,0))</f>
        <v/>
      </c>
      <c r="BR307" s="609">
        <f t="shared" ref="BR307:BR309" si="2758">IF(EI307="","",IF(EI307=$CF307,1,0))</f>
        <v>0</v>
      </c>
      <c r="BS307" s="609" t="str">
        <f t="shared" ref="BS307:BS309" si="2759">IF(EJ307="","",IF(EJ307=$CF307,1,0))</f>
        <v/>
      </c>
      <c r="BT307" s="609" t="str">
        <f t="shared" ref="BT307:BT309" si="2760">IF(EK307="","",IF(EK307=$CF307,1,0))</f>
        <v/>
      </c>
      <c r="BU307" s="609" t="str">
        <f t="shared" ref="BU307:BU309" si="2761">IF(EL307="","",IF(EL307=$CF307,1,0))</f>
        <v/>
      </c>
      <c r="BV307" s="21" t="str">
        <f>BV305&amp;"=1"</f>
        <v>HQ10=1</v>
      </c>
      <c r="BW307" s="18" t="str">
        <f>IF(R305=R307,"●","×")</f>
        <v>×</v>
      </c>
      <c r="BX307" s="7" t="s">
        <v>15</v>
      </c>
      <c r="BY307" s="233" t="s">
        <v>14</v>
      </c>
      <c r="BZ307" s="19" t="str">
        <f>IF(INDEX($BV$5:$BW$354,MATCH(BY307,$BV$5:$BV$354,0),2)="●","●","×")</f>
        <v>●</v>
      </c>
      <c r="CA307" s="233" t="s">
        <v>14</v>
      </c>
      <c r="CB307" s="19" t="str">
        <f>IF(INDEX($BV$5:$BW$354,MATCH(CA307,$BV$5:$BV$354,0),2)="●","●","×")</f>
        <v>●</v>
      </c>
      <c r="CC307" s="227" t="s">
        <v>14</v>
      </c>
      <c r="CD307" s="234" t="str">
        <f>IF(INDEX($BV$5:$BW$354,MATCH(CC307,$BV$5:$BV$354,0),2)="●","●","×")</f>
        <v>●</v>
      </c>
      <c r="CE307" s="2" t="s">
        <v>15</v>
      </c>
      <c r="CF307" s="232" t="str">
        <f>IF(AND(BW307="●",BZ307="●",CB307="●",CD307="●"),"●","×")</f>
        <v>×</v>
      </c>
      <c r="CG307" s="21" t="str">
        <f t="shared" si="2707"/>
        <v>●</v>
      </c>
      <c r="CH307" s="2"/>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252"/>
      <c r="EI307" s="270" t="s">
        <v>14</v>
      </c>
      <c r="EJ307" s="255"/>
      <c r="EK307" s="3"/>
      <c r="EL307" s="256"/>
    </row>
    <row r="308" spans="12:142" ht="19.5" hidden="1">
      <c r="N308" s="16" t="str">
        <f>$Q308</f>
        <v>▶　B</v>
      </c>
      <c r="O308" s="14" t="s">
        <v>442</v>
      </c>
      <c r="Q308" s="375" t="s">
        <v>1</v>
      </c>
      <c r="R308" s="17">
        <v>2</v>
      </c>
      <c r="T308" s="609" t="str">
        <f t="shared" si="2708"/>
        <v/>
      </c>
      <c r="U308" s="609" t="str">
        <f t="shared" si="2709"/>
        <v/>
      </c>
      <c r="V308" s="609" t="str">
        <f t="shared" si="2710"/>
        <v/>
      </c>
      <c r="W308" s="609" t="str">
        <f t="shared" si="2711"/>
        <v/>
      </c>
      <c r="X308" s="609" t="str">
        <f t="shared" si="2712"/>
        <v/>
      </c>
      <c r="Y308" s="609" t="str">
        <f t="shared" si="2713"/>
        <v/>
      </c>
      <c r="Z308" s="609" t="str">
        <f t="shared" si="2714"/>
        <v/>
      </c>
      <c r="AA308" s="609" t="str">
        <f t="shared" si="2715"/>
        <v/>
      </c>
      <c r="AB308" s="609" t="str">
        <f t="shared" si="2716"/>
        <v/>
      </c>
      <c r="AC308" s="609" t="str">
        <f t="shared" si="2717"/>
        <v/>
      </c>
      <c r="AD308" s="609" t="str">
        <f t="shared" si="2718"/>
        <v/>
      </c>
      <c r="AE308" s="609" t="str">
        <f t="shared" si="2719"/>
        <v/>
      </c>
      <c r="AF308" s="609" t="str">
        <f t="shared" si="2720"/>
        <v/>
      </c>
      <c r="AG308" s="609" t="str">
        <f t="shared" si="2721"/>
        <v/>
      </c>
      <c r="AH308" s="609" t="str">
        <f t="shared" si="2722"/>
        <v/>
      </c>
      <c r="AI308" s="609" t="str">
        <f t="shared" si="2723"/>
        <v/>
      </c>
      <c r="AJ308" s="609" t="str">
        <f t="shared" si="2724"/>
        <v/>
      </c>
      <c r="AK308" s="609" t="str">
        <f t="shared" si="2725"/>
        <v/>
      </c>
      <c r="AL308" s="609" t="str">
        <f t="shared" si="2726"/>
        <v/>
      </c>
      <c r="AM308" s="609" t="str">
        <f t="shared" si="2727"/>
        <v/>
      </c>
      <c r="AN308" s="609" t="str">
        <f t="shared" si="2728"/>
        <v/>
      </c>
      <c r="AO308" s="609" t="str">
        <f t="shared" si="2729"/>
        <v/>
      </c>
      <c r="AP308" s="609" t="str">
        <f t="shared" si="2730"/>
        <v/>
      </c>
      <c r="AQ308" s="609" t="str">
        <f t="shared" si="2731"/>
        <v/>
      </c>
      <c r="AR308" s="609" t="str">
        <f t="shared" si="2732"/>
        <v/>
      </c>
      <c r="AS308" s="609" t="str">
        <f t="shared" si="2733"/>
        <v/>
      </c>
      <c r="AT308" s="609" t="str">
        <f t="shared" si="2734"/>
        <v/>
      </c>
      <c r="AU308" s="609" t="str">
        <f t="shared" si="2735"/>
        <v/>
      </c>
      <c r="AV308" s="609" t="str">
        <f t="shared" si="2736"/>
        <v/>
      </c>
      <c r="AW308" s="609" t="str">
        <f t="shared" si="2737"/>
        <v/>
      </c>
      <c r="AX308" s="609" t="str">
        <f t="shared" si="2738"/>
        <v/>
      </c>
      <c r="AY308" s="609" t="str">
        <f t="shared" si="2739"/>
        <v/>
      </c>
      <c r="AZ308" s="609" t="str">
        <f t="shared" si="2740"/>
        <v/>
      </c>
      <c r="BA308" s="609" t="str">
        <f t="shared" si="2741"/>
        <v/>
      </c>
      <c r="BB308" s="609" t="str">
        <f t="shared" si="2742"/>
        <v/>
      </c>
      <c r="BC308" s="609" t="str">
        <f t="shared" si="2743"/>
        <v/>
      </c>
      <c r="BD308" s="609" t="str">
        <f t="shared" si="2744"/>
        <v/>
      </c>
      <c r="BE308" s="609" t="str">
        <f t="shared" si="2745"/>
        <v/>
      </c>
      <c r="BF308" s="609" t="str">
        <f t="shared" si="2746"/>
        <v/>
      </c>
      <c r="BG308" s="609" t="str">
        <f t="shared" si="2747"/>
        <v/>
      </c>
      <c r="BH308" s="609" t="str">
        <f t="shared" si="2748"/>
        <v/>
      </c>
      <c r="BI308" s="609" t="str">
        <f t="shared" si="2749"/>
        <v/>
      </c>
      <c r="BJ308" s="609" t="str">
        <f t="shared" si="2750"/>
        <v/>
      </c>
      <c r="BK308" s="609" t="str">
        <f t="shared" si="2751"/>
        <v/>
      </c>
      <c r="BL308" s="609" t="str">
        <f t="shared" si="2752"/>
        <v/>
      </c>
      <c r="BM308" s="609" t="str">
        <f t="shared" si="2753"/>
        <v/>
      </c>
      <c r="BN308" s="609" t="str">
        <f t="shared" si="2754"/>
        <v/>
      </c>
      <c r="BO308" s="609" t="str">
        <f t="shared" si="2755"/>
        <v/>
      </c>
      <c r="BP308" s="609" t="str">
        <f t="shared" si="2756"/>
        <v/>
      </c>
      <c r="BQ308" s="609" t="str">
        <f t="shared" si="2757"/>
        <v/>
      </c>
      <c r="BR308" s="609">
        <f t="shared" si="2758"/>
        <v>0</v>
      </c>
      <c r="BS308" s="609" t="str">
        <f t="shared" si="2759"/>
        <v/>
      </c>
      <c r="BT308" s="609" t="str">
        <f t="shared" si="2760"/>
        <v/>
      </c>
      <c r="BU308" s="609" t="str">
        <f t="shared" si="2761"/>
        <v/>
      </c>
      <c r="BV308" s="21" t="str">
        <f>BV305&amp;"=2"</f>
        <v>HQ10=2</v>
      </c>
      <c r="BW308" s="18" t="str">
        <f>IF(R305=R308,"●","×")</f>
        <v>×</v>
      </c>
      <c r="BX308" s="7" t="s">
        <v>15</v>
      </c>
      <c r="BY308" s="233" t="s">
        <v>14</v>
      </c>
      <c r="BZ308" s="19" t="str">
        <f>IF(INDEX($BV$5:$BW$354,MATCH(BY308,$BV$5:$BV$354,0),2)="●","●","×")</f>
        <v>●</v>
      </c>
      <c r="CA308" s="233" t="s">
        <v>14</v>
      </c>
      <c r="CB308" s="19" t="str">
        <f>IF(INDEX($BV$5:$BW$354,MATCH(CA308,$BV$5:$BV$354,0),2)="●","●","×")</f>
        <v>●</v>
      </c>
      <c r="CC308" s="227" t="s">
        <v>14</v>
      </c>
      <c r="CD308" s="234" t="str">
        <f>IF(INDEX($BV$5:$BW$354,MATCH(CC308,$BV$5:$BV$354,0),2)="●","●","×")</f>
        <v>●</v>
      </c>
      <c r="CE308" s="2" t="s">
        <v>15</v>
      </c>
      <c r="CF308" s="232" t="str">
        <f>IF(AND(BW308="●",BZ308="●",CB308="●",CD308="●"),"●","×")</f>
        <v>×</v>
      </c>
      <c r="CG308" s="21" t="str">
        <f t="shared" si="2707"/>
        <v>●</v>
      </c>
      <c r="CH308" s="2"/>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252"/>
      <c r="EI308" s="270" t="s">
        <v>14</v>
      </c>
      <c r="EJ308" s="255"/>
      <c r="EK308" s="3"/>
      <c r="EL308" s="256"/>
    </row>
    <row r="309" spans="12:142" ht="19.5" hidden="1">
      <c r="N309" s="16" t="str">
        <f>$Q309</f>
        <v>▶　C</v>
      </c>
      <c r="O309" s="14" t="s">
        <v>442</v>
      </c>
      <c r="Q309" s="375" t="s">
        <v>2</v>
      </c>
      <c r="R309" s="17">
        <v>3</v>
      </c>
      <c r="T309" s="609" t="str">
        <f t="shared" si="2708"/>
        <v/>
      </c>
      <c r="U309" s="609" t="str">
        <f t="shared" si="2709"/>
        <v/>
      </c>
      <c r="V309" s="609" t="str">
        <f t="shared" si="2710"/>
        <v/>
      </c>
      <c r="W309" s="609" t="str">
        <f t="shared" si="2711"/>
        <v/>
      </c>
      <c r="X309" s="609" t="str">
        <f t="shared" si="2712"/>
        <v/>
      </c>
      <c r="Y309" s="609" t="str">
        <f t="shared" si="2713"/>
        <v/>
      </c>
      <c r="Z309" s="609" t="str">
        <f t="shared" si="2714"/>
        <v/>
      </c>
      <c r="AA309" s="609" t="str">
        <f t="shared" si="2715"/>
        <v/>
      </c>
      <c r="AB309" s="609" t="str">
        <f t="shared" si="2716"/>
        <v/>
      </c>
      <c r="AC309" s="609" t="str">
        <f t="shared" si="2717"/>
        <v/>
      </c>
      <c r="AD309" s="609" t="str">
        <f t="shared" si="2718"/>
        <v/>
      </c>
      <c r="AE309" s="609" t="str">
        <f t="shared" si="2719"/>
        <v/>
      </c>
      <c r="AF309" s="609" t="str">
        <f t="shared" si="2720"/>
        <v/>
      </c>
      <c r="AG309" s="609" t="str">
        <f t="shared" si="2721"/>
        <v/>
      </c>
      <c r="AH309" s="609" t="str">
        <f t="shared" si="2722"/>
        <v/>
      </c>
      <c r="AI309" s="609" t="str">
        <f t="shared" si="2723"/>
        <v/>
      </c>
      <c r="AJ309" s="609" t="str">
        <f t="shared" si="2724"/>
        <v/>
      </c>
      <c r="AK309" s="609" t="str">
        <f t="shared" si="2725"/>
        <v/>
      </c>
      <c r="AL309" s="609" t="str">
        <f t="shared" si="2726"/>
        <v/>
      </c>
      <c r="AM309" s="609" t="str">
        <f t="shared" si="2727"/>
        <v/>
      </c>
      <c r="AN309" s="609" t="str">
        <f t="shared" si="2728"/>
        <v/>
      </c>
      <c r="AO309" s="609" t="str">
        <f t="shared" si="2729"/>
        <v/>
      </c>
      <c r="AP309" s="609" t="str">
        <f t="shared" si="2730"/>
        <v/>
      </c>
      <c r="AQ309" s="609" t="str">
        <f t="shared" si="2731"/>
        <v/>
      </c>
      <c r="AR309" s="609" t="str">
        <f t="shared" si="2732"/>
        <v/>
      </c>
      <c r="AS309" s="609" t="str">
        <f t="shared" si="2733"/>
        <v/>
      </c>
      <c r="AT309" s="609" t="str">
        <f t="shared" si="2734"/>
        <v/>
      </c>
      <c r="AU309" s="609" t="str">
        <f t="shared" si="2735"/>
        <v/>
      </c>
      <c r="AV309" s="609" t="str">
        <f t="shared" si="2736"/>
        <v/>
      </c>
      <c r="AW309" s="609" t="str">
        <f t="shared" si="2737"/>
        <v/>
      </c>
      <c r="AX309" s="609" t="str">
        <f t="shared" si="2738"/>
        <v/>
      </c>
      <c r="AY309" s="609" t="str">
        <f t="shared" si="2739"/>
        <v/>
      </c>
      <c r="AZ309" s="609" t="str">
        <f t="shared" si="2740"/>
        <v/>
      </c>
      <c r="BA309" s="609" t="str">
        <f t="shared" si="2741"/>
        <v/>
      </c>
      <c r="BB309" s="609" t="str">
        <f t="shared" si="2742"/>
        <v/>
      </c>
      <c r="BC309" s="609" t="str">
        <f t="shared" si="2743"/>
        <v/>
      </c>
      <c r="BD309" s="609" t="str">
        <f t="shared" si="2744"/>
        <v/>
      </c>
      <c r="BE309" s="609" t="str">
        <f t="shared" si="2745"/>
        <v/>
      </c>
      <c r="BF309" s="609" t="str">
        <f t="shared" si="2746"/>
        <v/>
      </c>
      <c r="BG309" s="609" t="str">
        <f t="shared" si="2747"/>
        <v/>
      </c>
      <c r="BH309" s="609" t="str">
        <f t="shared" si="2748"/>
        <v/>
      </c>
      <c r="BI309" s="609" t="str">
        <f t="shared" si="2749"/>
        <v/>
      </c>
      <c r="BJ309" s="609" t="str">
        <f t="shared" si="2750"/>
        <v/>
      </c>
      <c r="BK309" s="609" t="str">
        <f t="shared" si="2751"/>
        <v/>
      </c>
      <c r="BL309" s="609" t="str">
        <f t="shared" si="2752"/>
        <v/>
      </c>
      <c r="BM309" s="609" t="str">
        <f t="shared" si="2753"/>
        <v/>
      </c>
      <c r="BN309" s="609" t="str">
        <f t="shared" si="2754"/>
        <v/>
      </c>
      <c r="BO309" s="609" t="str">
        <f t="shared" si="2755"/>
        <v/>
      </c>
      <c r="BP309" s="609" t="str">
        <f t="shared" si="2756"/>
        <v/>
      </c>
      <c r="BQ309" s="609" t="str">
        <f t="shared" si="2757"/>
        <v/>
      </c>
      <c r="BR309" s="609">
        <f t="shared" si="2758"/>
        <v>0</v>
      </c>
      <c r="BS309" s="609" t="str">
        <f t="shared" si="2759"/>
        <v/>
      </c>
      <c r="BT309" s="609" t="str">
        <f t="shared" si="2760"/>
        <v/>
      </c>
      <c r="BU309" s="609" t="str">
        <f t="shared" si="2761"/>
        <v/>
      </c>
      <c r="BV309" s="21" t="str">
        <f>BV305&amp;"=3"</f>
        <v>HQ10=3</v>
      </c>
      <c r="BW309" s="18" t="str">
        <f>IF(R305=R309,"●","×")</f>
        <v>×</v>
      </c>
      <c r="BX309" s="7" t="s">
        <v>15</v>
      </c>
      <c r="BY309" s="233" t="s">
        <v>14</v>
      </c>
      <c r="BZ309" s="19" t="str">
        <f>IF(INDEX($BV$5:$BW$354,MATCH(BY309,$BV$5:$BV$354,0),2)="●","●","×")</f>
        <v>●</v>
      </c>
      <c r="CA309" s="233" t="s">
        <v>14</v>
      </c>
      <c r="CB309" s="19" t="str">
        <f>IF(INDEX($BV$5:$BW$354,MATCH(CA309,$BV$5:$BV$354,0),2)="●","●","×")</f>
        <v>●</v>
      </c>
      <c r="CC309" s="227" t="s">
        <v>14</v>
      </c>
      <c r="CD309" s="234" t="str">
        <f>IF(INDEX($BV$5:$BW$354,MATCH(CC309,$BV$5:$BV$354,0),2)="●","●","×")</f>
        <v>●</v>
      </c>
      <c r="CE309" s="2" t="s">
        <v>15</v>
      </c>
      <c r="CF309" s="232" t="str">
        <f>IF(AND(BW309="●",BZ309="●",CB309="●",CD309="●"),"●","×")</f>
        <v>×</v>
      </c>
      <c r="CG309" s="21" t="str">
        <f t="shared" si="2707"/>
        <v>●</v>
      </c>
      <c r="CH309" s="2"/>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252"/>
      <c r="EI309" s="270" t="s">
        <v>14</v>
      </c>
      <c r="EJ309" s="255"/>
      <c r="EK309" s="3"/>
      <c r="EL309" s="256"/>
    </row>
    <row r="310" spans="12:142" ht="20.25" hidden="1" thickBot="1">
      <c r="N310" s="16"/>
      <c r="O310" s="343" t="str">
        <f>IF(R305=0,N305&amp;" "&amp;$O$4,"")</f>
        <v>HQ10 を回答ください</v>
      </c>
      <c r="P310" s="336" t="str">
        <f>IF(P305=$CH$2,"●","×")</f>
        <v>●</v>
      </c>
      <c r="Q310" s="375"/>
      <c r="R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0"/>
      <c r="BY310" s="225"/>
      <c r="BZ310" s="228"/>
      <c r="CA310" s="225"/>
      <c r="CB310" s="228"/>
      <c r="CC310" s="225"/>
      <c r="CD310" s="228"/>
      <c r="CF310" s="12"/>
      <c r="CG310" s="12"/>
      <c r="CH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73"/>
      <c r="EJ310" s="255"/>
      <c r="EK310" s="3"/>
      <c r="EL310" s="256"/>
    </row>
    <row r="311" spans="12:142" ht="20.25" hidden="1" thickBot="1">
      <c r="L311" t="str">
        <f>IF(S311=1,"▶","")</f>
        <v/>
      </c>
      <c r="N311" s="12" t="str">
        <f>$Q311</f>
        <v>HQ11</v>
      </c>
      <c r="O311" s="14"/>
      <c r="P311" s="2" t="str">
        <f>CH312</f>
        <v>回答待ち</v>
      </c>
      <c r="Q311" s="375" t="s">
        <v>370</v>
      </c>
      <c r="R311" s="249">
        <f>IF(N312=Q312,R312,IF(N312=Q313,R313,IF(N312=Q314,R314,IF(N312=Q315,R315,"-"))))</f>
        <v>0</v>
      </c>
      <c r="S311" s="691">
        <f>IF(R311=0,0,1)</f>
        <v>0</v>
      </c>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21" t="str">
        <f>Q311</f>
        <v>HQ11</v>
      </c>
      <c r="BW311" s="20" t="str">
        <f>IF(CG312="●","表示",IF(AND($Q$3="非表示",CG312="×"),"非表示",IF($Q$3="表示","表示")))</f>
        <v>表示</v>
      </c>
      <c r="BY311" s="237"/>
      <c r="BZ311" s="228"/>
      <c r="CA311" s="237"/>
      <c r="CB311" s="228"/>
      <c r="CC311" s="225"/>
      <c r="CD311" s="238"/>
      <c r="CF311" s="12"/>
      <c r="CG311" s="12"/>
      <c r="CH311" s="2"/>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251"/>
      <c r="EI311" s="271"/>
      <c r="EJ311" s="253"/>
      <c r="EK311" s="4"/>
      <c r="EL311" s="254"/>
    </row>
    <row r="312" spans="12:142" ht="19.5" hidden="1">
      <c r="N312" s="8" t="str">
        <f>'【① 基本事項】'!F264</f>
        <v>▷　該当選択</v>
      </c>
      <c r="O312" s="1"/>
      <c r="Q312" s="536" t="s">
        <v>601</v>
      </c>
      <c r="R312" s="17">
        <v>0</v>
      </c>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21" t="str">
        <f>BV311&amp;"=0"</f>
        <v>HQ11=0</v>
      </c>
      <c r="BW312" s="18" t="str">
        <f>IF(R311=R312,"●","×")</f>
        <v>●</v>
      </c>
      <c r="BY312" s="233" t="s">
        <v>14</v>
      </c>
      <c r="BZ312" s="19" t="str">
        <f>IF(INDEX($BV$5:$BW$354,MATCH(BY312,$BV$5:$BV$354,0),2)="●","●","×")</f>
        <v>●</v>
      </c>
      <c r="CA312" s="233" t="s">
        <v>14</v>
      </c>
      <c r="CB312" s="19" t="str">
        <f>IF(INDEX($BV$5:$BW$354,MATCH(CA312,$BV$5:$BV$354,0),2)="●","●","×")</f>
        <v>●</v>
      </c>
      <c r="CC312" s="227" t="s">
        <v>14</v>
      </c>
      <c r="CD312" s="234" t="str">
        <f>IF(INDEX($BV$5:$BW$354,MATCH(CC312,$BV$5:$BV$354,0),2)="●","●","×")</f>
        <v>●</v>
      </c>
      <c r="CE312" s="2" t="s">
        <v>15</v>
      </c>
      <c r="CF312" s="231" t="str">
        <f>IF(AND(BW312="●",BZ312="●",CB312="●",CD312="●"),"●","×")</f>
        <v>●</v>
      </c>
      <c r="CG312" s="21" t="str">
        <f t="shared" ref="CG312:CG315" si="2762">IF(AND(BZ312="●",CB312="●",CD312="●"),"●","×")</f>
        <v>●</v>
      </c>
      <c r="CH312" s="2" t="str">
        <f>IF(CF312="●",$CH$2,IF(COUNTIF(CF313:CF315,"●")&gt;0,$CH$3,$CH$4))</f>
        <v>回答待ち</v>
      </c>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251"/>
      <c r="EI312" s="271"/>
      <c r="EJ312" s="253"/>
      <c r="EK312" s="4"/>
      <c r="EL312" s="254"/>
    </row>
    <row r="313" spans="12:142" ht="19.5" hidden="1">
      <c r="N313" s="16" t="str">
        <f>$Q313</f>
        <v>▶　A</v>
      </c>
      <c r="O313" s="14" t="s">
        <v>442</v>
      </c>
      <c r="Q313" s="375" t="s">
        <v>0</v>
      </c>
      <c r="R313" s="17">
        <v>1</v>
      </c>
      <c r="T313" s="609" t="str">
        <f t="shared" ref="T313:T315" si="2763">IF(CK313="","",IF(CK313=$CF313,1,0))</f>
        <v/>
      </c>
      <c r="U313" s="609" t="str">
        <f t="shared" ref="U313:U315" si="2764">IF(CL313="","",IF(CL313=$CF313,1,0))</f>
        <v/>
      </c>
      <c r="V313" s="609" t="str">
        <f t="shared" ref="V313:V315" si="2765">IF(CM313="","",IF(CM313=$CF313,1,0))</f>
        <v/>
      </c>
      <c r="W313" s="609" t="str">
        <f t="shared" ref="W313:W315" si="2766">IF(CN313="","",IF(CN313=$CF313,1,0))</f>
        <v/>
      </c>
      <c r="X313" s="609" t="str">
        <f t="shared" ref="X313:X315" si="2767">IF(CO313="","",IF(CO313=$CF313,1,0))</f>
        <v/>
      </c>
      <c r="Y313" s="609" t="str">
        <f t="shared" ref="Y313:Y315" si="2768">IF(CP313="","",IF(CP313=$CF313,1,0))</f>
        <v/>
      </c>
      <c r="Z313" s="609" t="str">
        <f t="shared" ref="Z313:Z315" si="2769">IF(CQ313="","",IF(CQ313=$CF313,1,0))</f>
        <v/>
      </c>
      <c r="AA313" s="609" t="str">
        <f t="shared" ref="AA313:AA315" si="2770">IF(CR313="","",IF(CR313=$CF313,1,0))</f>
        <v/>
      </c>
      <c r="AB313" s="609" t="str">
        <f t="shared" ref="AB313:AB315" si="2771">IF(CS313="","",IF(CS313=$CF313,1,0))</f>
        <v/>
      </c>
      <c r="AC313" s="609" t="str">
        <f t="shared" ref="AC313:AC315" si="2772">IF(CT313="","",IF(CT313=$CF313,1,0))</f>
        <v/>
      </c>
      <c r="AD313" s="609" t="str">
        <f t="shared" ref="AD313:AD315" si="2773">IF(CU313="","",IF(CU313=$CF313,1,0))</f>
        <v/>
      </c>
      <c r="AE313" s="609" t="str">
        <f t="shared" ref="AE313:AE315" si="2774">IF(CV313="","",IF(CV313=$CF313,1,0))</f>
        <v/>
      </c>
      <c r="AF313" s="609" t="str">
        <f t="shared" ref="AF313:AF315" si="2775">IF(CW313="","",IF(CW313=$CF313,1,0))</f>
        <v/>
      </c>
      <c r="AG313" s="609" t="str">
        <f t="shared" ref="AG313:AG315" si="2776">IF(CX313="","",IF(CX313=$CF313,1,0))</f>
        <v/>
      </c>
      <c r="AH313" s="609" t="str">
        <f t="shared" ref="AH313:AH315" si="2777">IF(CY313="","",IF(CY313=$CF313,1,0))</f>
        <v/>
      </c>
      <c r="AI313" s="609" t="str">
        <f t="shared" ref="AI313:AI315" si="2778">IF(CZ313="","",IF(CZ313=$CF313,1,0))</f>
        <v/>
      </c>
      <c r="AJ313" s="609" t="str">
        <f t="shared" ref="AJ313:AJ315" si="2779">IF(DA313="","",IF(DA313=$CF313,1,0))</f>
        <v/>
      </c>
      <c r="AK313" s="609" t="str">
        <f t="shared" ref="AK313:AK315" si="2780">IF(DB313="","",IF(DB313=$CF313,1,0))</f>
        <v/>
      </c>
      <c r="AL313" s="609" t="str">
        <f t="shared" ref="AL313:AL315" si="2781">IF(DC313="","",IF(DC313=$CF313,1,0))</f>
        <v/>
      </c>
      <c r="AM313" s="609" t="str">
        <f t="shared" ref="AM313:AM315" si="2782">IF(DD313="","",IF(DD313=$CF313,1,0))</f>
        <v/>
      </c>
      <c r="AN313" s="609" t="str">
        <f t="shared" ref="AN313:AN315" si="2783">IF(DE313="","",IF(DE313=$CF313,1,0))</f>
        <v/>
      </c>
      <c r="AO313" s="609" t="str">
        <f t="shared" ref="AO313:AO315" si="2784">IF(DF313="","",IF(DF313=$CF313,1,0))</f>
        <v/>
      </c>
      <c r="AP313" s="609" t="str">
        <f t="shared" ref="AP313:AP315" si="2785">IF(DG313="","",IF(DG313=$CF313,1,0))</f>
        <v/>
      </c>
      <c r="AQ313" s="609" t="str">
        <f t="shared" ref="AQ313:AQ315" si="2786">IF(DH313="","",IF(DH313=$CF313,1,0))</f>
        <v/>
      </c>
      <c r="AR313" s="609" t="str">
        <f t="shared" ref="AR313:AR315" si="2787">IF(DI313="","",IF(DI313=$CF313,1,0))</f>
        <v/>
      </c>
      <c r="AS313" s="609" t="str">
        <f t="shared" ref="AS313:AS315" si="2788">IF(DJ313="","",IF(DJ313=$CF313,1,0))</f>
        <v/>
      </c>
      <c r="AT313" s="609" t="str">
        <f t="shared" ref="AT313:AT315" si="2789">IF(DK313="","",IF(DK313=$CF313,1,0))</f>
        <v/>
      </c>
      <c r="AU313" s="609" t="str">
        <f t="shared" ref="AU313:AU315" si="2790">IF(DL313="","",IF(DL313=$CF313,1,0))</f>
        <v/>
      </c>
      <c r="AV313" s="609" t="str">
        <f t="shared" ref="AV313:AV315" si="2791">IF(DM313="","",IF(DM313=$CF313,1,0))</f>
        <v/>
      </c>
      <c r="AW313" s="609" t="str">
        <f t="shared" ref="AW313:AW315" si="2792">IF(DN313="","",IF(DN313=$CF313,1,0))</f>
        <v/>
      </c>
      <c r="AX313" s="609" t="str">
        <f t="shared" ref="AX313:AX315" si="2793">IF(DO313="","",IF(DO313=$CF313,1,0))</f>
        <v/>
      </c>
      <c r="AY313" s="609" t="str">
        <f t="shared" ref="AY313:AY315" si="2794">IF(DP313="","",IF(DP313=$CF313,1,0))</f>
        <v/>
      </c>
      <c r="AZ313" s="609" t="str">
        <f t="shared" ref="AZ313:AZ315" si="2795">IF(DQ313="","",IF(DQ313=$CF313,1,0))</f>
        <v/>
      </c>
      <c r="BA313" s="609" t="str">
        <f t="shared" ref="BA313:BA315" si="2796">IF(DR313="","",IF(DR313=$CF313,1,0))</f>
        <v/>
      </c>
      <c r="BB313" s="609" t="str">
        <f t="shared" ref="BB313:BB315" si="2797">IF(DS313="","",IF(DS313=$CF313,1,0))</f>
        <v/>
      </c>
      <c r="BC313" s="609" t="str">
        <f t="shared" ref="BC313:BC315" si="2798">IF(DT313="","",IF(DT313=$CF313,1,0))</f>
        <v/>
      </c>
      <c r="BD313" s="609" t="str">
        <f t="shared" ref="BD313:BD315" si="2799">IF(DU313="","",IF(DU313=$CF313,1,0))</f>
        <v/>
      </c>
      <c r="BE313" s="609" t="str">
        <f t="shared" ref="BE313:BE315" si="2800">IF(DV313="","",IF(DV313=$CF313,1,0))</f>
        <v/>
      </c>
      <c r="BF313" s="609" t="str">
        <f t="shared" ref="BF313:BF315" si="2801">IF(DW313="","",IF(DW313=$CF313,1,0))</f>
        <v/>
      </c>
      <c r="BG313" s="609" t="str">
        <f t="shared" ref="BG313:BG315" si="2802">IF(DX313="","",IF(DX313=$CF313,1,0))</f>
        <v/>
      </c>
      <c r="BH313" s="609" t="str">
        <f t="shared" ref="BH313:BH315" si="2803">IF(DY313="","",IF(DY313=$CF313,1,0))</f>
        <v/>
      </c>
      <c r="BI313" s="609" t="str">
        <f t="shared" ref="BI313:BI315" si="2804">IF(DZ313="","",IF(DZ313=$CF313,1,0))</f>
        <v/>
      </c>
      <c r="BJ313" s="609" t="str">
        <f t="shared" ref="BJ313:BJ315" si="2805">IF(EA313="","",IF(EA313=$CF313,1,0))</f>
        <v/>
      </c>
      <c r="BK313" s="609" t="str">
        <f t="shared" ref="BK313:BK315" si="2806">IF(EB313="","",IF(EB313=$CF313,1,0))</f>
        <v/>
      </c>
      <c r="BL313" s="609" t="str">
        <f t="shared" ref="BL313:BL315" si="2807">IF(EC313="","",IF(EC313=$CF313,1,0))</f>
        <v/>
      </c>
      <c r="BM313" s="609" t="str">
        <f t="shared" ref="BM313:BM315" si="2808">IF(ED313="","",IF(ED313=$CF313,1,0))</f>
        <v/>
      </c>
      <c r="BN313" s="609" t="str">
        <f t="shared" ref="BN313:BN315" si="2809">IF(EE313="","",IF(EE313=$CF313,1,0))</f>
        <v/>
      </c>
      <c r="BO313" s="609" t="str">
        <f t="shared" ref="BO313:BO315" si="2810">IF(EF313="","",IF(EF313=$CF313,1,0))</f>
        <v/>
      </c>
      <c r="BP313" s="609" t="str">
        <f t="shared" ref="BP313:BP315" si="2811">IF(EG313="","",IF(EG313=$CF313,1,0))</f>
        <v/>
      </c>
      <c r="BQ313" s="609" t="str">
        <f t="shared" ref="BQ313:BQ315" si="2812">IF(EH313="","",IF(EH313=$CF313,1,0))</f>
        <v/>
      </c>
      <c r="BR313" s="609">
        <f t="shared" ref="BR313:BR315" si="2813">IF(EI313="","",IF(EI313=$CF313,1,0))</f>
        <v>0</v>
      </c>
      <c r="BS313" s="609" t="str">
        <f t="shared" ref="BS313:BS315" si="2814">IF(EJ313="","",IF(EJ313=$CF313,1,0))</f>
        <v/>
      </c>
      <c r="BT313" s="609" t="str">
        <f t="shared" ref="BT313:BT315" si="2815">IF(EK313="","",IF(EK313=$CF313,1,0))</f>
        <v/>
      </c>
      <c r="BU313" s="609" t="str">
        <f t="shared" ref="BU313:BU315" si="2816">IF(EL313="","",IF(EL313=$CF313,1,0))</f>
        <v/>
      </c>
      <c r="BV313" s="21" t="str">
        <f>BV311&amp;"=1"</f>
        <v>HQ11=1</v>
      </c>
      <c r="BW313" s="18" t="str">
        <f>IF(R311=R313,"●","×")</f>
        <v>×</v>
      </c>
      <c r="BX313" s="7" t="s">
        <v>15</v>
      </c>
      <c r="BY313" s="233" t="s">
        <v>14</v>
      </c>
      <c r="BZ313" s="19" t="str">
        <f>IF(INDEX($BV$5:$BW$354,MATCH(BY313,$BV$5:$BV$354,0),2)="●","●","×")</f>
        <v>●</v>
      </c>
      <c r="CA313" s="233" t="s">
        <v>14</v>
      </c>
      <c r="CB313" s="19" t="str">
        <f>IF(INDEX($BV$5:$BW$354,MATCH(CA313,$BV$5:$BV$354,0),2)="●","●","×")</f>
        <v>●</v>
      </c>
      <c r="CC313" s="227" t="s">
        <v>14</v>
      </c>
      <c r="CD313" s="234" t="str">
        <f>IF(INDEX($BV$5:$BW$354,MATCH(CC313,$BV$5:$BV$354,0),2)="●","●","×")</f>
        <v>●</v>
      </c>
      <c r="CE313" s="2" t="s">
        <v>15</v>
      </c>
      <c r="CF313" s="232" t="str">
        <f>IF(AND(BW313="●",BZ313="●",CB313="●",CD313="●"),"●","×")</f>
        <v>×</v>
      </c>
      <c r="CG313" s="21" t="str">
        <f t="shared" si="2762"/>
        <v>●</v>
      </c>
      <c r="CH313" s="2"/>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252"/>
      <c r="EI313" s="270" t="s">
        <v>14</v>
      </c>
      <c r="EJ313" s="255"/>
      <c r="EK313" s="3"/>
      <c r="EL313" s="256"/>
    </row>
    <row r="314" spans="12:142" ht="19.5" hidden="1">
      <c r="N314" s="16" t="str">
        <f>$Q314</f>
        <v>▶　B</v>
      </c>
      <c r="O314" s="14" t="s">
        <v>442</v>
      </c>
      <c r="Q314" s="375" t="s">
        <v>1</v>
      </c>
      <c r="R314" s="17">
        <v>2</v>
      </c>
      <c r="T314" s="609" t="str">
        <f t="shared" si="2763"/>
        <v/>
      </c>
      <c r="U314" s="609" t="str">
        <f t="shared" si="2764"/>
        <v/>
      </c>
      <c r="V314" s="609" t="str">
        <f t="shared" si="2765"/>
        <v/>
      </c>
      <c r="W314" s="609" t="str">
        <f t="shared" si="2766"/>
        <v/>
      </c>
      <c r="X314" s="609" t="str">
        <f t="shared" si="2767"/>
        <v/>
      </c>
      <c r="Y314" s="609" t="str">
        <f t="shared" si="2768"/>
        <v/>
      </c>
      <c r="Z314" s="609" t="str">
        <f t="shared" si="2769"/>
        <v/>
      </c>
      <c r="AA314" s="609" t="str">
        <f t="shared" si="2770"/>
        <v/>
      </c>
      <c r="AB314" s="609" t="str">
        <f t="shared" si="2771"/>
        <v/>
      </c>
      <c r="AC314" s="609" t="str">
        <f t="shared" si="2772"/>
        <v/>
      </c>
      <c r="AD314" s="609" t="str">
        <f t="shared" si="2773"/>
        <v/>
      </c>
      <c r="AE314" s="609" t="str">
        <f t="shared" si="2774"/>
        <v/>
      </c>
      <c r="AF314" s="609" t="str">
        <f t="shared" si="2775"/>
        <v/>
      </c>
      <c r="AG314" s="609" t="str">
        <f t="shared" si="2776"/>
        <v/>
      </c>
      <c r="AH314" s="609" t="str">
        <f t="shared" si="2777"/>
        <v/>
      </c>
      <c r="AI314" s="609" t="str">
        <f t="shared" si="2778"/>
        <v/>
      </c>
      <c r="AJ314" s="609" t="str">
        <f t="shared" si="2779"/>
        <v/>
      </c>
      <c r="AK314" s="609" t="str">
        <f t="shared" si="2780"/>
        <v/>
      </c>
      <c r="AL314" s="609" t="str">
        <f t="shared" si="2781"/>
        <v/>
      </c>
      <c r="AM314" s="609" t="str">
        <f t="shared" si="2782"/>
        <v/>
      </c>
      <c r="AN314" s="609" t="str">
        <f t="shared" si="2783"/>
        <v/>
      </c>
      <c r="AO314" s="609" t="str">
        <f t="shared" si="2784"/>
        <v/>
      </c>
      <c r="AP314" s="609" t="str">
        <f t="shared" si="2785"/>
        <v/>
      </c>
      <c r="AQ314" s="609" t="str">
        <f t="shared" si="2786"/>
        <v/>
      </c>
      <c r="AR314" s="609" t="str">
        <f t="shared" si="2787"/>
        <v/>
      </c>
      <c r="AS314" s="609" t="str">
        <f t="shared" si="2788"/>
        <v/>
      </c>
      <c r="AT314" s="609" t="str">
        <f t="shared" si="2789"/>
        <v/>
      </c>
      <c r="AU314" s="609" t="str">
        <f t="shared" si="2790"/>
        <v/>
      </c>
      <c r="AV314" s="609" t="str">
        <f t="shared" si="2791"/>
        <v/>
      </c>
      <c r="AW314" s="609" t="str">
        <f t="shared" si="2792"/>
        <v/>
      </c>
      <c r="AX314" s="609" t="str">
        <f t="shared" si="2793"/>
        <v/>
      </c>
      <c r="AY314" s="609" t="str">
        <f t="shared" si="2794"/>
        <v/>
      </c>
      <c r="AZ314" s="609" t="str">
        <f t="shared" si="2795"/>
        <v/>
      </c>
      <c r="BA314" s="609" t="str">
        <f t="shared" si="2796"/>
        <v/>
      </c>
      <c r="BB314" s="609" t="str">
        <f t="shared" si="2797"/>
        <v/>
      </c>
      <c r="BC314" s="609" t="str">
        <f t="shared" si="2798"/>
        <v/>
      </c>
      <c r="BD314" s="609" t="str">
        <f t="shared" si="2799"/>
        <v/>
      </c>
      <c r="BE314" s="609" t="str">
        <f t="shared" si="2800"/>
        <v/>
      </c>
      <c r="BF314" s="609" t="str">
        <f t="shared" si="2801"/>
        <v/>
      </c>
      <c r="BG314" s="609" t="str">
        <f t="shared" si="2802"/>
        <v/>
      </c>
      <c r="BH314" s="609" t="str">
        <f t="shared" si="2803"/>
        <v/>
      </c>
      <c r="BI314" s="609" t="str">
        <f t="shared" si="2804"/>
        <v/>
      </c>
      <c r="BJ314" s="609" t="str">
        <f t="shared" si="2805"/>
        <v/>
      </c>
      <c r="BK314" s="609" t="str">
        <f t="shared" si="2806"/>
        <v/>
      </c>
      <c r="BL314" s="609" t="str">
        <f t="shared" si="2807"/>
        <v/>
      </c>
      <c r="BM314" s="609" t="str">
        <f t="shared" si="2808"/>
        <v/>
      </c>
      <c r="BN314" s="609" t="str">
        <f t="shared" si="2809"/>
        <v/>
      </c>
      <c r="BO314" s="609" t="str">
        <f t="shared" si="2810"/>
        <v/>
      </c>
      <c r="BP314" s="609" t="str">
        <f t="shared" si="2811"/>
        <v/>
      </c>
      <c r="BQ314" s="609" t="str">
        <f t="shared" si="2812"/>
        <v/>
      </c>
      <c r="BR314" s="609">
        <f t="shared" si="2813"/>
        <v>0</v>
      </c>
      <c r="BS314" s="609" t="str">
        <f t="shared" si="2814"/>
        <v/>
      </c>
      <c r="BT314" s="609" t="str">
        <f t="shared" si="2815"/>
        <v/>
      </c>
      <c r="BU314" s="609" t="str">
        <f t="shared" si="2816"/>
        <v/>
      </c>
      <c r="BV314" s="21" t="str">
        <f>BV311&amp;"=2"</f>
        <v>HQ11=2</v>
      </c>
      <c r="BW314" s="18" t="str">
        <f>IF(R311=R314,"●","×")</f>
        <v>×</v>
      </c>
      <c r="BX314" s="7" t="s">
        <v>15</v>
      </c>
      <c r="BY314" s="233" t="s">
        <v>14</v>
      </c>
      <c r="BZ314" s="19" t="str">
        <f>IF(INDEX($BV$5:$BW$354,MATCH(BY314,$BV$5:$BV$354,0),2)="●","●","×")</f>
        <v>●</v>
      </c>
      <c r="CA314" s="233" t="s">
        <v>14</v>
      </c>
      <c r="CB314" s="19" t="str">
        <f>IF(INDEX($BV$5:$BW$354,MATCH(CA314,$BV$5:$BV$354,0),2)="●","●","×")</f>
        <v>●</v>
      </c>
      <c r="CC314" s="227" t="s">
        <v>14</v>
      </c>
      <c r="CD314" s="234" t="str">
        <f>IF(INDEX($BV$5:$BW$354,MATCH(CC314,$BV$5:$BV$354,0),2)="●","●","×")</f>
        <v>●</v>
      </c>
      <c r="CE314" s="2" t="s">
        <v>15</v>
      </c>
      <c r="CF314" s="232" t="str">
        <f>IF(AND(BW314="●",BZ314="●",CB314="●",CD314="●"),"●","×")</f>
        <v>×</v>
      </c>
      <c r="CG314" s="21" t="str">
        <f t="shared" si="2762"/>
        <v>●</v>
      </c>
      <c r="CH314" s="2"/>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252"/>
      <c r="EI314" s="270" t="s">
        <v>14</v>
      </c>
      <c r="EJ314" s="255"/>
      <c r="EK314" s="3"/>
      <c r="EL314" s="256"/>
    </row>
    <row r="315" spans="12:142" ht="19.5" hidden="1">
      <c r="N315" s="16" t="str">
        <f>$Q315</f>
        <v>▶　C</v>
      </c>
      <c r="O315" s="14" t="s">
        <v>442</v>
      </c>
      <c r="Q315" s="375" t="s">
        <v>2</v>
      </c>
      <c r="R315" s="17">
        <v>3</v>
      </c>
      <c r="T315" s="609" t="str">
        <f t="shared" si="2763"/>
        <v/>
      </c>
      <c r="U315" s="609" t="str">
        <f t="shared" si="2764"/>
        <v/>
      </c>
      <c r="V315" s="609" t="str">
        <f t="shared" si="2765"/>
        <v/>
      </c>
      <c r="W315" s="609" t="str">
        <f t="shared" si="2766"/>
        <v/>
      </c>
      <c r="X315" s="609" t="str">
        <f t="shared" si="2767"/>
        <v/>
      </c>
      <c r="Y315" s="609" t="str">
        <f t="shared" si="2768"/>
        <v/>
      </c>
      <c r="Z315" s="609" t="str">
        <f t="shared" si="2769"/>
        <v/>
      </c>
      <c r="AA315" s="609" t="str">
        <f t="shared" si="2770"/>
        <v/>
      </c>
      <c r="AB315" s="609" t="str">
        <f t="shared" si="2771"/>
        <v/>
      </c>
      <c r="AC315" s="609" t="str">
        <f t="shared" si="2772"/>
        <v/>
      </c>
      <c r="AD315" s="609" t="str">
        <f t="shared" si="2773"/>
        <v/>
      </c>
      <c r="AE315" s="609" t="str">
        <f t="shared" si="2774"/>
        <v/>
      </c>
      <c r="AF315" s="609" t="str">
        <f t="shared" si="2775"/>
        <v/>
      </c>
      <c r="AG315" s="609" t="str">
        <f t="shared" si="2776"/>
        <v/>
      </c>
      <c r="AH315" s="609" t="str">
        <f t="shared" si="2777"/>
        <v/>
      </c>
      <c r="AI315" s="609" t="str">
        <f t="shared" si="2778"/>
        <v/>
      </c>
      <c r="AJ315" s="609" t="str">
        <f t="shared" si="2779"/>
        <v/>
      </c>
      <c r="AK315" s="609" t="str">
        <f t="shared" si="2780"/>
        <v/>
      </c>
      <c r="AL315" s="609" t="str">
        <f t="shared" si="2781"/>
        <v/>
      </c>
      <c r="AM315" s="609" t="str">
        <f t="shared" si="2782"/>
        <v/>
      </c>
      <c r="AN315" s="609" t="str">
        <f t="shared" si="2783"/>
        <v/>
      </c>
      <c r="AO315" s="609" t="str">
        <f t="shared" si="2784"/>
        <v/>
      </c>
      <c r="AP315" s="609" t="str">
        <f t="shared" si="2785"/>
        <v/>
      </c>
      <c r="AQ315" s="609" t="str">
        <f t="shared" si="2786"/>
        <v/>
      </c>
      <c r="AR315" s="609" t="str">
        <f t="shared" si="2787"/>
        <v/>
      </c>
      <c r="AS315" s="609" t="str">
        <f t="shared" si="2788"/>
        <v/>
      </c>
      <c r="AT315" s="609" t="str">
        <f t="shared" si="2789"/>
        <v/>
      </c>
      <c r="AU315" s="609" t="str">
        <f t="shared" si="2790"/>
        <v/>
      </c>
      <c r="AV315" s="609" t="str">
        <f t="shared" si="2791"/>
        <v/>
      </c>
      <c r="AW315" s="609" t="str">
        <f t="shared" si="2792"/>
        <v/>
      </c>
      <c r="AX315" s="609" t="str">
        <f t="shared" si="2793"/>
        <v/>
      </c>
      <c r="AY315" s="609" t="str">
        <f t="shared" si="2794"/>
        <v/>
      </c>
      <c r="AZ315" s="609" t="str">
        <f t="shared" si="2795"/>
        <v/>
      </c>
      <c r="BA315" s="609" t="str">
        <f t="shared" si="2796"/>
        <v/>
      </c>
      <c r="BB315" s="609" t="str">
        <f t="shared" si="2797"/>
        <v/>
      </c>
      <c r="BC315" s="609" t="str">
        <f t="shared" si="2798"/>
        <v/>
      </c>
      <c r="BD315" s="609" t="str">
        <f t="shared" si="2799"/>
        <v/>
      </c>
      <c r="BE315" s="609" t="str">
        <f t="shared" si="2800"/>
        <v/>
      </c>
      <c r="BF315" s="609" t="str">
        <f t="shared" si="2801"/>
        <v/>
      </c>
      <c r="BG315" s="609" t="str">
        <f t="shared" si="2802"/>
        <v/>
      </c>
      <c r="BH315" s="609" t="str">
        <f t="shared" si="2803"/>
        <v/>
      </c>
      <c r="BI315" s="609" t="str">
        <f t="shared" si="2804"/>
        <v/>
      </c>
      <c r="BJ315" s="609" t="str">
        <f t="shared" si="2805"/>
        <v/>
      </c>
      <c r="BK315" s="609" t="str">
        <f t="shared" si="2806"/>
        <v/>
      </c>
      <c r="BL315" s="609" t="str">
        <f t="shared" si="2807"/>
        <v/>
      </c>
      <c r="BM315" s="609" t="str">
        <f t="shared" si="2808"/>
        <v/>
      </c>
      <c r="BN315" s="609" t="str">
        <f t="shared" si="2809"/>
        <v/>
      </c>
      <c r="BO315" s="609" t="str">
        <f t="shared" si="2810"/>
        <v/>
      </c>
      <c r="BP315" s="609" t="str">
        <f t="shared" si="2811"/>
        <v/>
      </c>
      <c r="BQ315" s="609" t="str">
        <f t="shared" si="2812"/>
        <v/>
      </c>
      <c r="BR315" s="609">
        <f t="shared" si="2813"/>
        <v>0</v>
      </c>
      <c r="BS315" s="609" t="str">
        <f t="shared" si="2814"/>
        <v/>
      </c>
      <c r="BT315" s="609" t="str">
        <f t="shared" si="2815"/>
        <v/>
      </c>
      <c r="BU315" s="609" t="str">
        <f t="shared" si="2816"/>
        <v/>
      </c>
      <c r="BV315" s="21" t="str">
        <f>BV311&amp;"=3"</f>
        <v>HQ11=3</v>
      </c>
      <c r="BW315" s="18" t="str">
        <f>IF(R311=R315,"●","×")</f>
        <v>×</v>
      </c>
      <c r="BX315" s="7" t="s">
        <v>15</v>
      </c>
      <c r="BY315" s="233" t="s">
        <v>14</v>
      </c>
      <c r="BZ315" s="19" t="str">
        <f>IF(INDEX($BV$5:$BW$354,MATCH(BY315,$BV$5:$BV$354,0),2)="●","●","×")</f>
        <v>●</v>
      </c>
      <c r="CA315" s="233" t="s">
        <v>14</v>
      </c>
      <c r="CB315" s="19" t="str">
        <f>IF(INDEX($BV$5:$BW$354,MATCH(CA315,$BV$5:$BV$354,0),2)="●","●","×")</f>
        <v>●</v>
      </c>
      <c r="CC315" s="227" t="s">
        <v>14</v>
      </c>
      <c r="CD315" s="234" t="str">
        <f>IF(INDEX($BV$5:$BW$354,MATCH(CC315,$BV$5:$BV$354,0),2)="●","●","×")</f>
        <v>●</v>
      </c>
      <c r="CE315" s="2" t="s">
        <v>15</v>
      </c>
      <c r="CF315" s="232" t="str">
        <f>IF(AND(BW315="●",BZ315="●",CB315="●",CD315="●"),"●","×")</f>
        <v>×</v>
      </c>
      <c r="CG315" s="21" t="str">
        <f t="shared" si="2762"/>
        <v>●</v>
      </c>
      <c r="CH315" s="2"/>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252"/>
      <c r="EI315" s="270" t="s">
        <v>14</v>
      </c>
      <c r="EJ315" s="255"/>
      <c r="EK315" s="3"/>
      <c r="EL315" s="256"/>
    </row>
    <row r="316" spans="12:142" ht="20.25" hidden="1" thickBot="1">
      <c r="O316" s="343" t="str">
        <f>IF(R311=0,N311&amp;" "&amp;$O$4,"")</f>
        <v>HQ11 を回答ください</v>
      </c>
      <c r="P316" s="336" t="str">
        <f>IF(P311=$CH$2,"●","×")</f>
        <v>●</v>
      </c>
      <c r="Q316" s="375"/>
      <c r="R316" s="2"/>
      <c r="BV316" s="2"/>
      <c r="BW316" s="19"/>
      <c r="BY316" s="235"/>
      <c r="BZ316" s="228"/>
      <c r="CA316" s="235"/>
      <c r="CB316" s="228"/>
      <c r="CC316" s="225"/>
      <c r="CD316" s="236"/>
      <c r="CF316" s="12"/>
      <c r="CG316" s="12"/>
      <c r="CH316" s="2"/>
      <c r="EI316" s="272"/>
      <c r="EJ316" s="257"/>
      <c r="EK316" s="258"/>
      <c r="EL316" s="259"/>
    </row>
    <row r="317" spans="12:142" ht="20.25" hidden="1" thickBot="1">
      <c r="L317" t="str">
        <f>IF(S317=1,"▶","")</f>
        <v/>
      </c>
      <c r="N317" s="12" t="str">
        <f>$Q317</f>
        <v>HQ12</v>
      </c>
      <c r="O317" s="14"/>
      <c r="P317" s="2" t="str">
        <f>CH318</f>
        <v>回答待ち</v>
      </c>
      <c r="Q317" s="375" t="s">
        <v>371</v>
      </c>
      <c r="R317" s="249">
        <f>IF(N318=Q318,R318,IF(N318=Q319,R319,IF(N318=Q320,R320,IF(N318=Q321,R321,"-"))))</f>
        <v>0</v>
      </c>
      <c r="S317" s="691">
        <f>IF(R317=0,0,1)</f>
        <v>0</v>
      </c>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21" t="str">
        <f>Q317</f>
        <v>HQ12</v>
      </c>
      <c r="BW317" s="20" t="str">
        <f>IF(CG318="●","表示",IF(AND($Q$3="非表示",CG318="×"),"非表示",IF($Q$3="表示","表示")))</f>
        <v>表示</v>
      </c>
      <c r="BY317" s="237"/>
      <c r="BZ317" s="228"/>
      <c r="CA317" s="237"/>
      <c r="CB317" s="228"/>
      <c r="CC317" s="225"/>
      <c r="CD317" s="238"/>
      <c r="CF317" s="12"/>
      <c r="CG317" s="12"/>
      <c r="CH317" s="2"/>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251"/>
      <c r="EI317" s="271"/>
      <c r="EJ317" s="253"/>
      <c r="EK317" s="4"/>
      <c r="EL317" s="254"/>
    </row>
    <row r="318" spans="12:142" ht="19.5" hidden="1">
      <c r="N318" s="707" t="s">
        <v>768</v>
      </c>
      <c r="O318" s="1"/>
      <c r="Q318" s="536" t="s">
        <v>601</v>
      </c>
      <c r="R318" s="17">
        <v>0</v>
      </c>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21" t="str">
        <f>BV317&amp;"=0"</f>
        <v>HQ12=0</v>
      </c>
      <c r="BW318" s="18" t="str">
        <f>IF(R317=R318,"●","×")</f>
        <v>●</v>
      </c>
      <c r="BY318" s="233" t="s">
        <v>14</v>
      </c>
      <c r="BZ318" s="19" t="str">
        <f>IF(INDEX($BV$5:$BW$354,MATCH(BY318,$BV$5:$BV$354,0),2)="●","●","×")</f>
        <v>●</v>
      </c>
      <c r="CA318" s="233" t="s">
        <v>14</v>
      </c>
      <c r="CB318" s="19" t="str">
        <f>IF(INDEX($BV$5:$BW$354,MATCH(CA318,$BV$5:$BV$354,0),2)="●","●","×")</f>
        <v>●</v>
      </c>
      <c r="CC318" s="227" t="s">
        <v>14</v>
      </c>
      <c r="CD318" s="234" t="str">
        <f>IF(INDEX($BV$5:$BW$354,MATCH(CC318,$BV$5:$BV$354,0),2)="●","●","×")</f>
        <v>●</v>
      </c>
      <c r="CE318" s="2" t="s">
        <v>15</v>
      </c>
      <c r="CF318" s="231" t="str">
        <f>IF(AND(BW318="●",BZ318="●",CB318="●",CD318="●"),"●","×")</f>
        <v>●</v>
      </c>
      <c r="CG318" s="21" t="str">
        <f t="shared" ref="CG318:CG321" si="2817">IF(AND(BZ318="●",CB318="●",CD318="●"),"●","×")</f>
        <v>●</v>
      </c>
      <c r="CH318" s="2" t="str">
        <f>IF(CF318="●",$CH$2,IF(COUNTIF(CF319:CF321,"●")&gt;0,$CH$3,$CH$4))</f>
        <v>回答待ち</v>
      </c>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251"/>
      <c r="EI318" s="271"/>
      <c r="EJ318" s="253"/>
      <c r="EK318" s="4"/>
      <c r="EL318" s="254"/>
    </row>
    <row r="319" spans="12:142" ht="19.5" hidden="1">
      <c r="N319" s="16" t="str">
        <f>$Q319</f>
        <v>▶　A</v>
      </c>
      <c r="O319" s="14" t="s">
        <v>442</v>
      </c>
      <c r="Q319" s="375" t="s">
        <v>0</v>
      </c>
      <c r="R319" s="17">
        <v>1</v>
      </c>
      <c r="T319" s="609" t="str">
        <f t="shared" ref="T319:T321" si="2818">IF(CK319="","",IF(CK319=$CF319,1,0))</f>
        <v/>
      </c>
      <c r="U319" s="609" t="str">
        <f t="shared" ref="U319:U321" si="2819">IF(CL319="","",IF(CL319=$CF319,1,0))</f>
        <v/>
      </c>
      <c r="V319" s="609" t="str">
        <f t="shared" ref="V319:V321" si="2820">IF(CM319="","",IF(CM319=$CF319,1,0))</f>
        <v/>
      </c>
      <c r="W319" s="609" t="str">
        <f t="shared" ref="W319:W321" si="2821">IF(CN319="","",IF(CN319=$CF319,1,0))</f>
        <v/>
      </c>
      <c r="X319" s="609" t="str">
        <f t="shared" ref="X319:X321" si="2822">IF(CO319="","",IF(CO319=$CF319,1,0))</f>
        <v/>
      </c>
      <c r="Y319" s="609" t="str">
        <f t="shared" ref="Y319:Y321" si="2823">IF(CP319="","",IF(CP319=$CF319,1,0))</f>
        <v/>
      </c>
      <c r="Z319" s="609" t="str">
        <f t="shared" ref="Z319:Z321" si="2824">IF(CQ319="","",IF(CQ319=$CF319,1,0))</f>
        <v/>
      </c>
      <c r="AA319" s="609" t="str">
        <f t="shared" ref="AA319:AA321" si="2825">IF(CR319="","",IF(CR319=$CF319,1,0))</f>
        <v/>
      </c>
      <c r="AB319" s="609" t="str">
        <f t="shared" ref="AB319:AB321" si="2826">IF(CS319="","",IF(CS319=$CF319,1,0))</f>
        <v/>
      </c>
      <c r="AC319" s="609" t="str">
        <f t="shared" ref="AC319:AC321" si="2827">IF(CT319="","",IF(CT319=$CF319,1,0))</f>
        <v/>
      </c>
      <c r="AD319" s="609" t="str">
        <f t="shared" ref="AD319:AD321" si="2828">IF(CU319="","",IF(CU319=$CF319,1,0))</f>
        <v/>
      </c>
      <c r="AE319" s="609" t="str">
        <f t="shared" ref="AE319:AE321" si="2829">IF(CV319="","",IF(CV319=$CF319,1,0))</f>
        <v/>
      </c>
      <c r="AF319" s="609" t="str">
        <f t="shared" ref="AF319:AF321" si="2830">IF(CW319="","",IF(CW319=$CF319,1,0))</f>
        <v/>
      </c>
      <c r="AG319" s="609" t="str">
        <f t="shared" ref="AG319:AG321" si="2831">IF(CX319="","",IF(CX319=$CF319,1,0))</f>
        <v/>
      </c>
      <c r="AH319" s="609" t="str">
        <f t="shared" ref="AH319:AH321" si="2832">IF(CY319="","",IF(CY319=$CF319,1,0))</f>
        <v/>
      </c>
      <c r="AI319" s="609" t="str">
        <f t="shared" ref="AI319:AI321" si="2833">IF(CZ319="","",IF(CZ319=$CF319,1,0))</f>
        <v/>
      </c>
      <c r="AJ319" s="609" t="str">
        <f t="shared" ref="AJ319:AJ321" si="2834">IF(DA319="","",IF(DA319=$CF319,1,0))</f>
        <v/>
      </c>
      <c r="AK319" s="609" t="str">
        <f t="shared" ref="AK319:AK321" si="2835">IF(DB319="","",IF(DB319=$CF319,1,0))</f>
        <v/>
      </c>
      <c r="AL319" s="609" t="str">
        <f t="shared" ref="AL319:AL321" si="2836">IF(DC319="","",IF(DC319=$CF319,1,0))</f>
        <v/>
      </c>
      <c r="AM319" s="609" t="str">
        <f t="shared" ref="AM319:AM321" si="2837">IF(DD319="","",IF(DD319=$CF319,1,0))</f>
        <v/>
      </c>
      <c r="AN319" s="609" t="str">
        <f t="shared" ref="AN319:AN321" si="2838">IF(DE319="","",IF(DE319=$CF319,1,0))</f>
        <v/>
      </c>
      <c r="AO319" s="609" t="str">
        <f t="shared" ref="AO319:AO321" si="2839">IF(DF319="","",IF(DF319=$CF319,1,0))</f>
        <v/>
      </c>
      <c r="AP319" s="609" t="str">
        <f t="shared" ref="AP319:AP321" si="2840">IF(DG319="","",IF(DG319=$CF319,1,0))</f>
        <v/>
      </c>
      <c r="AQ319" s="609" t="str">
        <f t="shared" ref="AQ319:AQ321" si="2841">IF(DH319="","",IF(DH319=$CF319,1,0))</f>
        <v/>
      </c>
      <c r="AR319" s="609" t="str">
        <f t="shared" ref="AR319:AR321" si="2842">IF(DI319="","",IF(DI319=$CF319,1,0))</f>
        <v/>
      </c>
      <c r="AS319" s="609" t="str">
        <f t="shared" ref="AS319:AS321" si="2843">IF(DJ319="","",IF(DJ319=$CF319,1,0))</f>
        <v/>
      </c>
      <c r="AT319" s="609" t="str">
        <f t="shared" ref="AT319:AT321" si="2844">IF(DK319="","",IF(DK319=$CF319,1,0))</f>
        <v/>
      </c>
      <c r="AU319" s="609" t="str">
        <f t="shared" ref="AU319:AU321" si="2845">IF(DL319="","",IF(DL319=$CF319,1,0))</f>
        <v/>
      </c>
      <c r="AV319" s="609" t="str">
        <f t="shared" ref="AV319:AV321" si="2846">IF(DM319="","",IF(DM319=$CF319,1,0))</f>
        <v/>
      </c>
      <c r="AW319" s="609" t="str">
        <f t="shared" ref="AW319:AW321" si="2847">IF(DN319="","",IF(DN319=$CF319,1,0))</f>
        <v/>
      </c>
      <c r="AX319" s="609" t="str">
        <f t="shared" ref="AX319:AX321" si="2848">IF(DO319="","",IF(DO319=$CF319,1,0))</f>
        <v/>
      </c>
      <c r="AY319" s="609" t="str">
        <f t="shared" ref="AY319:AY321" si="2849">IF(DP319="","",IF(DP319=$CF319,1,0))</f>
        <v/>
      </c>
      <c r="AZ319" s="609" t="str">
        <f t="shared" ref="AZ319:AZ321" si="2850">IF(DQ319="","",IF(DQ319=$CF319,1,0))</f>
        <v/>
      </c>
      <c r="BA319" s="609" t="str">
        <f t="shared" ref="BA319:BA321" si="2851">IF(DR319="","",IF(DR319=$CF319,1,0))</f>
        <v/>
      </c>
      <c r="BB319" s="609" t="str">
        <f t="shared" ref="BB319:BB321" si="2852">IF(DS319="","",IF(DS319=$CF319,1,0))</f>
        <v/>
      </c>
      <c r="BC319" s="609" t="str">
        <f t="shared" ref="BC319:BC321" si="2853">IF(DT319="","",IF(DT319=$CF319,1,0))</f>
        <v/>
      </c>
      <c r="BD319" s="609" t="str">
        <f t="shared" ref="BD319:BD321" si="2854">IF(DU319="","",IF(DU319=$CF319,1,0))</f>
        <v/>
      </c>
      <c r="BE319" s="609" t="str">
        <f t="shared" ref="BE319:BE321" si="2855">IF(DV319="","",IF(DV319=$CF319,1,0))</f>
        <v/>
      </c>
      <c r="BF319" s="609" t="str">
        <f t="shared" ref="BF319:BF321" si="2856">IF(DW319="","",IF(DW319=$CF319,1,0))</f>
        <v/>
      </c>
      <c r="BG319" s="609" t="str">
        <f t="shared" ref="BG319:BG321" si="2857">IF(DX319="","",IF(DX319=$CF319,1,0))</f>
        <v/>
      </c>
      <c r="BH319" s="609" t="str">
        <f t="shared" ref="BH319:BH321" si="2858">IF(DY319="","",IF(DY319=$CF319,1,0))</f>
        <v/>
      </c>
      <c r="BI319" s="609" t="str">
        <f t="shared" ref="BI319:BI321" si="2859">IF(DZ319="","",IF(DZ319=$CF319,1,0))</f>
        <v/>
      </c>
      <c r="BJ319" s="609" t="str">
        <f t="shared" ref="BJ319:BJ321" si="2860">IF(EA319="","",IF(EA319=$CF319,1,0))</f>
        <v/>
      </c>
      <c r="BK319" s="609" t="str">
        <f t="shared" ref="BK319:BK321" si="2861">IF(EB319="","",IF(EB319=$CF319,1,0))</f>
        <v/>
      </c>
      <c r="BL319" s="609" t="str">
        <f t="shared" ref="BL319:BL321" si="2862">IF(EC319="","",IF(EC319=$CF319,1,0))</f>
        <v/>
      </c>
      <c r="BM319" s="609" t="str">
        <f t="shared" ref="BM319:BM321" si="2863">IF(ED319="","",IF(ED319=$CF319,1,0))</f>
        <v/>
      </c>
      <c r="BN319" s="609" t="str">
        <f t="shared" ref="BN319:BN321" si="2864">IF(EE319="","",IF(EE319=$CF319,1,0))</f>
        <v/>
      </c>
      <c r="BO319" s="609" t="str">
        <f t="shared" ref="BO319:BO321" si="2865">IF(EF319="","",IF(EF319=$CF319,1,0))</f>
        <v/>
      </c>
      <c r="BP319" s="609" t="str">
        <f t="shared" ref="BP319:BP321" si="2866">IF(EG319="","",IF(EG319=$CF319,1,0))</f>
        <v/>
      </c>
      <c r="BQ319" s="609" t="str">
        <f t="shared" ref="BQ319:BQ321" si="2867">IF(EH319="","",IF(EH319=$CF319,1,0))</f>
        <v/>
      </c>
      <c r="BR319" s="609">
        <f t="shared" ref="BR319:BR321" si="2868">IF(EI319="","",IF(EI319=$CF319,1,0))</f>
        <v>0</v>
      </c>
      <c r="BS319" s="609" t="str">
        <f t="shared" ref="BS319:BS321" si="2869">IF(EJ319="","",IF(EJ319=$CF319,1,0))</f>
        <v/>
      </c>
      <c r="BT319" s="609" t="str">
        <f t="shared" ref="BT319:BT321" si="2870">IF(EK319="","",IF(EK319=$CF319,1,0))</f>
        <v/>
      </c>
      <c r="BU319" s="609" t="str">
        <f t="shared" ref="BU319:BU321" si="2871">IF(EL319="","",IF(EL319=$CF319,1,0))</f>
        <v/>
      </c>
      <c r="BV319" s="21" t="str">
        <f>BV317&amp;"=1"</f>
        <v>HQ12=1</v>
      </c>
      <c r="BW319" s="18" t="str">
        <f>IF(R317=R319,"●","×")</f>
        <v>×</v>
      </c>
      <c r="BX319" s="7" t="s">
        <v>15</v>
      </c>
      <c r="BY319" s="233" t="s">
        <v>14</v>
      </c>
      <c r="BZ319" s="19" t="str">
        <f>IF(INDEX($BV$5:$BW$354,MATCH(BY319,$BV$5:$BV$354,0),2)="●","●","×")</f>
        <v>●</v>
      </c>
      <c r="CA319" s="233" t="s">
        <v>14</v>
      </c>
      <c r="CB319" s="19" t="str">
        <f>IF(INDEX($BV$5:$BW$354,MATCH(CA319,$BV$5:$BV$354,0),2)="●","●","×")</f>
        <v>●</v>
      </c>
      <c r="CC319" s="227" t="s">
        <v>14</v>
      </c>
      <c r="CD319" s="234" t="str">
        <f>IF(INDEX($BV$5:$BW$354,MATCH(CC319,$BV$5:$BV$354,0),2)="●","●","×")</f>
        <v>●</v>
      </c>
      <c r="CE319" s="2" t="s">
        <v>15</v>
      </c>
      <c r="CF319" s="232" t="str">
        <f>IF(AND(BW319="●",BZ319="●",CB319="●",CD319="●"),"●","×")</f>
        <v>×</v>
      </c>
      <c r="CG319" s="21" t="str">
        <f t="shared" si="2817"/>
        <v>●</v>
      </c>
      <c r="CH319" s="2"/>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252"/>
      <c r="EI319" s="270" t="s">
        <v>14</v>
      </c>
      <c r="EJ319" s="255"/>
      <c r="EK319" s="3"/>
      <c r="EL319" s="256"/>
    </row>
    <row r="320" spans="12:142" ht="19.5" hidden="1">
      <c r="N320" s="16" t="str">
        <f>$Q320</f>
        <v>▶　B</v>
      </c>
      <c r="O320" s="14" t="s">
        <v>442</v>
      </c>
      <c r="Q320" s="375" t="s">
        <v>1</v>
      </c>
      <c r="R320" s="17">
        <v>2</v>
      </c>
      <c r="T320" s="609" t="str">
        <f t="shared" si="2818"/>
        <v/>
      </c>
      <c r="U320" s="609" t="str">
        <f t="shared" si="2819"/>
        <v/>
      </c>
      <c r="V320" s="609" t="str">
        <f t="shared" si="2820"/>
        <v/>
      </c>
      <c r="W320" s="609" t="str">
        <f t="shared" si="2821"/>
        <v/>
      </c>
      <c r="X320" s="609" t="str">
        <f t="shared" si="2822"/>
        <v/>
      </c>
      <c r="Y320" s="609" t="str">
        <f t="shared" si="2823"/>
        <v/>
      </c>
      <c r="Z320" s="609" t="str">
        <f t="shared" si="2824"/>
        <v/>
      </c>
      <c r="AA320" s="609" t="str">
        <f t="shared" si="2825"/>
        <v/>
      </c>
      <c r="AB320" s="609" t="str">
        <f t="shared" si="2826"/>
        <v/>
      </c>
      <c r="AC320" s="609" t="str">
        <f t="shared" si="2827"/>
        <v/>
      </c>
      <c r="AD320" s="609" t="str">
        <f t="shared" si="2828"/>
        <v/>
      </c>
      <c r="AE320" s="609" t="str">
        <f t="shared" si="2829"/>
        <v/>
      </c>
      <c r="AF320" s="609" t="str">
        <f t="shared" si="2830"/>
        <v/>
      </c>
      <c r="AG320" s="609" t="str">
        <f t="shared" si="2831"/>
        <v/>
      </c>
      <c r="AH320" s="609" t="str">
        <f t="shared" si="2832"/>
        <v/>
      </c>
      <c r="AI320" s="609" t="str">
        <f t="shared" si="2833"/>
        <v/>
      </c>
      <c r="AJ320" s="609" t="str">
        <f t="shared" si="2834"/>
        <v/>
      </c>
      <c r="AK320" s="609" t="str">
        <f t="shared" si="2835"/>
        <v/>
      </c>
      <c r="AL320" s="609" t="str">
        <f t="shared" si="2836"/>
        <v/>
      </c>
      <c r="AM320" s="609" t="str">
        <f t="shared" si="2837"/>
        <v/>
      </c>
      <c r="AN320" s="609" t="str">
        <f t="shared" si="2838"/>
        <v/>
      </c>
      <c r="AO320" s="609" t="str">
        <f t="shared" si="2839"/>
        <v/>
      </c>
      <c r="AP320" s="609" t="str">
        <f t="shared" si="2840"/>
        <v/>
      </c>
      <c r="AQ320" s="609" t="str">
        <f t="shared" si="2841"/>
        <v/>
      </c>
      <c r="AR320" s="609" t="str">
        <f t="shared" si="2842"/>
        <v/>
      </c>
      <c r="AS320" s="609" t="str">
        <f t="shared" si="2843"/>
        <v/>
      </c>
      <c r="AT320" s="609" t="str">
        <f t="shared" si="2844"/>
        <v/>
      </c>
      <c r="AU320" s="609" t="str">
        <f t="shared" si="2845"/>
        <v/>
      </c>
      <c r="AV320" s="609" t="str">
        <f t="shared" si="2846"/>
        <v/>
      </c>
      <c r="AW320" s="609" t="str">
        <f t="shared" si="2847"/>
        <v/>
      </c>
      <c r="AX320" s="609" t="str">
        <f t="shared" si="2848"/>
        <v/>
      </c>
      <c r="AY320" s="609" t="str">
        <f t="shared" si="2849"/>
        <v/>
      </c>
      <c r="AZ320" s="609" t="str">
        <f t="shared" si="2850"/>
        <v/>
      </c>
      <c r="BA320" s="609" t="str">
        <f t="shared" si="2851"/>
        <v/>
      </c>
      <c r="BB320" s="609" t="str">
        <f t="shared" si="2852"/>
        <v/>
      </c>
      <c r="BC320" s="609" t="str">
        <f t="shared" si="2853"/>
        <v/>
      </c>
      <c r="BD320" s="609" t="str">
        <f t="shared" si="2854"/>
        <v/>
      </c>
      <c r="BE320" s="609" t="str">
        <f t="shared" si="2855"/>
        <v/>
      </c>
      <c r="BF320" s="609" t="str">
        <f t="shared" si="2856"/>
        <v/>
      </c>
      <c r="BG320" s="609" t="str">
        <f t="shared" si="2857"/>
        <v/>
      </c>
      <c r="BH320" s="609" t="str">
        <f t="shared" si="2858"/>
        <v/>
      </c>
      <c r="BI320" s="609" t="str">
        <f t="shared" si="2859"/>
        <v/>
      </c>
      <c r="BJ320" s="609" t="str">
        <f t="shared" si="2860"/>
        <v/>
      </c>
      <c r="BK320" s="609" t="str">
        <f t="shared" si="2861"/>
        <v/>
      </c>
      <c r="BL320" s="609" t="str">
        <f t="shared" si="2862"/>
        <v/>
      </c>
      <c r="BM320" s="609" t="str">
        <f t="shared" si="2863"/>
        <v/>
      </c>
      <c r="BN320" s="609" t="str">
        <f t="shared" si="2864"/>
        <v/>
      </c>
      <c r="BO320" s="609" t="str">
        <f t="shared" si="2865"/>
        <v/>
      </c>
      <c r="BP320" s="609" t="str">
        <f t="shared" si="2866"/>
        <v/>
      </c>
      <c r="BQ320" s="609" t="str">
        <f t="shared" si="2867"/>
        <v/>
      </c>
      <c r="BR320" s="609">
        <f t="shared" si="2868"/>
        <v>0</v>
      </c>
      <c r="BS320" s="609" t="str">
        <f t="shared" si="2869"/>
        <v/>
      </c>
      <c r="BT320" s="609" t="str">
        <f t="shared" si="2870"/>
        <v/>
      </c>
      <c r="BU320" s="609" t="str">
        <f t="shared" si="2871"/>
        <v/>
      </c>
      <c r="BV320" s="21" t="str">
        <f>BV317&amp;"=2"</f>
        <v>HQ12=2</v>
      </c>
      <c r="BW320" s="18" t="str">
        <f>IF(R317=R320,"●","×")</f>
        <v>×</v>
      </c>
      <c r="BX320" s="7" t="s">
        <v>15</v>
      </c>
      <c r="BY320" s="233" t="s">
        <v>14</v>
      </c>
      <c r="BZ320" s="19" t="str">
        <f>IF(INDEX($BV$5:$BW$354,MATCH(BY320,$BV$5:$BV$354,0),2)="●","●","×")</f>
        <v>●</v>
      </c>
      <c r="CA320" s="233" t="s">
        <v>14</v>
      </c>
      <c r="CB320" s="19" t="str">
        <f>IF(INDEX($BV$5:$BW$354,MATCH(CA320,$BV$5:$BV$354,0),2)="●","●","×")</f>
        <v>●</v>
      </c>
      <c r="CC320" s="227" t="s">
        <v>14</v>
      </c>
      <c r="CD320" s="234" t="str">
        <f>IF(INDEX($BV$5:$BW$354,MATCH(CC320,$BV$5:$BV$354,0),2)="●","●","×")</f>
        <v>●</v>
      </c>
      <c r="CE320" s="2" t="s">
        <v>15</v>
      </c>
      <c r="CF320" s="232" t="str">
        <f>IF(AND(BW320="●",BZ320="●",CB320="●",CD320="●"),"●","×")</f>
        <v>×</v>
      </c>
      <c r="CG320" s="21" t="str">
        <f t="shared" si="2817"/>
        <v>●</v>
      </c>
      <c r="CH320" s="2"/>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252"/>
      <c r="EI320" s="270" t="s">
        <v>14</v>
      </c>
      <c r="EJ320" s="255"/>
      <c r="EK320" s="3"/>
      <c r="EL320" s="256"/>
    </row>
    <row r="321" spans="14:142" ht="19.5" hidden="1">
      <c r="N321" s="16" t="str">
        <f>$Q321</f>
        <v>▶　C</v>
      </c>
      <c r="O321" s="14" t="s">
        <v>442</v>
      </c>
      <c r="Q321" s="375" t="s">
        <v>2</v>
      </c>
      <c r="R321" s="17">
        <v>3</v>
      </c>
      <c r="T321" s="609" t="str">
        <f t="shared" si="2818"/>
        <v/>
      </c>
      <c r="U321" s="609" t="str">
        <f t="shared" si="2819"/>
        <v/>
      </c>
      <c r="V321" s="609" t="str">
        <f t="shared" si="2820"/>
        <v/>
      </c>
      <c r="W321" s="609" t="str">
        <f t="shared" si="2821"/>
        <v/>
      </c>
      <c r="X321" s="609" t="str">
        <f t="shared" si="2822"/>
        <v/>
      </c>
      <c r="Y321" s="609" t="str">
        <f t="shared" si="2823"/>
        <v/>
      </c>
      <c r="Z321" s="609" t="str">
        <f t="shared" si="2824"/>
        <v/>
      </c>
      <c r="AA321" s="609" t="str">
        <f t="shared" si="2825"/>
        <v/>
      </c>
      <c r="AB321" s="609" t="str">
        <f t="shared" si="2826"/>
        <v/>
      </c>
      <c r="AC321" s="609" t="str">
        <f t="shared" si="2827"/>
        <v/>
      </c>
      <c r="AD321" s="609" t="str">
        <f t="shared" si="2828"/>
        <v/>
      </c>
      <c r="AE321" s="609" t="str">
        <f t="shared" si="2829"/>
        <v/>
      </c>
      <c r="AF321" s="609" t="str">
        <f t="shared" si="2830"/>
        <v/>
      </c>
      <c r="AG321" s="609" t="str">
        <f t="shared" si="2831"/>
        <v/>
      </c>
      <c r="AH321" s="609" t="str">
        <f t="shared" si="2832"/>
        <v/>
      </c>
      <c r="AI321" s="609" t="str">
        <f t="shared" si="2833"/>
        <v/>
      </c>
      <c r="AJ321" s="609" t="str">
        <f t="shared" si="2834"/>
        <v/>
      </c>
      <c r="AK321" s="609" t="str">
        <f t="shared" si="2835"/>
        <v/>
      </c>
      <c r="AL321" s="609" t="str">
        <f t="shared" si="2836"/>
        <v/>
      </c>
      <c r="AM321" s="609" t="str">
        <f t="shared" si="2837"/>
        <v/>
      </c>
      <c r="AN321" s="609" t="str">
        <f t="shared" si="2838"/>
        <v/>
      </c>
      <c r="AO321" s="609" t="str">
        <f t="shared" si="2839"/>
        <v/>
      </c>
      <c r="AP321" s="609" t="str">
        <f t="shared" si="2840"/>
        <v/>
      </c>
      <c r="AQ321" s="609" t="str">
        <f t="shared" si="2841"/>
        <v/>
      </c>
      <c r="AR321" s="609" t="str">
        <f t="shared" si="2842"/>
        <v/>
      </c>
      <c r="AS321" s="609" t="str">
        <f t="shared" si="2843"/>
        <v/>
      </c>
      <c r="AT321" s="609" t="str">
        <f t="shared" si="2844"/>
        <v/>
      </c>
      <c r="AU321" s="609" t="str">
        <f t="shared" si="2845"/>
        <v/>
      </c>
      <c r="AV321" s="609" t="str">
        <f t="shared" si="2846"/>
        <v/>
      </c>
      <c r="AW321" s="609" t="str">
        <f t="shared" si="2847"/>
        <v/>
      </c>
      <c r="AX321" s="609" t="str">
        <f t="shared" si="2848"/>
        <v/>
      </c>
      <c r="AY321" s="609" t="str">
        <f t="shared" si="2849"/>
        <v/>
      </c>
      <c r="AZ321" s="609" t="str">
        <f t="shared" si="2850"/>
        <v/>
      </c>
      <c r="BA321" s="609" t="str">
        <f t="shared" si="2851"/>
        <v/>
      </c>
      <c r="BB321" s="609" t="str">
        <f t="shared" si="2852"/>
        <v/>
      </c>
      <c r="BC321" s="609" t="str">
        <f t="shared" si="2853"/>
        <v/>
      </c>
      <c r="BD321" s="609" t="str">
        <f t="shared" si="2854"/>
        <v/>
      </c>
      <c r="BE321" s="609" t="str">
        <f t="shared" si="2855"/>
        <v/>
      </c>
      <c r="BF321" s="609" t="str">
        <f t="shared" si="2856"/>
        <v/>
      </c>
      <c r="BG321" s="609" t="str">
        <f t="shared" si="2857"/>
        <v/>
      </c>
      <c r="BH321" s="609" t="str">
        <f t="shared" si="2858"/>
        <v/>
      </c>
      <c r="BI321" s="609" t="str">
        <f t="shared" si="2859"/>
        <v/>
      </c>
      <c r="BJ321" s="609" t="str">
        <f t="shared" si="2860"/>
        <v/>
      </c>
      <c r="BK321" s="609" t="str">
        <f t="shared" si="2861"/>
        <v/>
      </c>
      <c r="BL321" s="609" t="str">
        <f t="shared" si="2862"/>
        <v/>
      </c>
      <c r="BM321" s="609" t="str">
        <f t="shared" si="2863"/>
        <v/>
      </c>
      <c r="BN321" s="609" t="str">
        <f t="shared" si="2864"/>
        <v/>
      </c>
      <c r="BO321" s="609" t="str">
        <f t="shared" si="2865"/>
        <v/>
      </c>
      <c r="BP321" s="609" t="str">
        <f t="shared" si="2866"/>
        <v/>
      </c>
      <c r="BQ321" s="609" t="str">
        <f t="shared" si="2867"/>
        <v/>
      </c>
      <c r="BR321" s="609">
        <f t="shared" si="2868"/>
        <v>0</v>
      </c>
      <c r="BS321" s="609" t="str">
        <f t="shared" si="2869"/>
        <v/>
      </c>
      <c r="BT321" s="609" t="str">
        <f t="shared" si="2870"/>
        <v/>
      </c>
      <c r="BU321" s="609" t="str">
        <f t="shared" si="2871"/>
        <v/>
      </c>
      <c r="BV321" s="21" t="str">
        <f>BV317&amp;"=3"</f>
        <v>HQ12=3</v>
      </c>
      <c r="BW321" s="18" t="str">
        <f>IF(R317=R321,"●","×")</f>
        <v>×</v>
      </c>
      <c r="BX321" s="7" t="s">
        <v>15</v>
      </c>
      <c r="BY321" s="233" t="s">
        <v>14</v>
      </c>
      <c r="BZ321" s="19" t="str">
        <f>IF(INDEX($BV$5:$BW$354,MATCH(BY321,$BV$5:$BV$354,0),2)="●","●","×")</f>
        <v>●</v>
      </c>
      <c r="CA321" s="233" t="s">
        <v>14</v>
      </c>
      <c r="CB321" s="19" t="str">
        <f>IF(INDEX($BV$5:$BW$354,MATCH(CA321,$BV$5:$BV$354,0),2)="●","●","×")</f>
        <v>●</v>
      </c>
      <c r="CC321" s="227" t="s">
        <v>14</v>
      </c>
      <c r="CD321" s="234" t="str">
        <f>IF(INDEX($BV$5:$BW$354,MATCH(CC321,$BV$5:$BV$354,0),2)="●","●","×")</f>
        <v>●</v>
      </c>
      <c r="CE321" s="2" t="s">
        <v>15</v>
      </c>
      <c r="CF321" s="232" t="str">
        <f>IF(AND(BW321="●",BZ321="●",CB321="●",CD321="●"),"●","×")</f>
        <v>×</v>
      </c>
      <c r="CG321" s="21" t="str">
        <f t="shared" si="2817"/>
        <v>●</v>
      </c>
      <c r="CH321" s="2"/>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252"/>
      <c r="EI321" s="270" t="s">
        <v>14</v>
      </c>
      <c r="EJ321" s="255"/>
      <c r="EK321" s="3"/>
      <c r="EL321" s="256"/>
    </row>
    <row r="322" spans="14:142" ht="19.5" hidden="1">
      <c r="O322" s="343" t="str">
        <f>IF(R317=0,N317&amp;" "&amp;$O$4,"")</f>
        <v>HQ12 を回答ください</v>
      </c>
      <c r="P322" s="336" t="str">
        <f>IF(P317=$CH$2,"●","×")</f>
        <v>●</v>
      </c>
      <c r="Q322" s="350"/>
      <c r="R322" s="2"/>
      <c r="BS322" s="268">
        <f>SUM(BS9:BS321)</f>
        <v>0</v>
      </c>
      <c r="BT322" s="525">
        <f>SUM(BT9:BT321)</f>
        <v>0</v>
      </c>
      <c r="BU322" s="525">
        <f>SUM(BU9:BU321)</f>
        <v>0</v>
      </c>
      <c r="BV322" s="2"/>
      <c r="BW322" s="19"/>
      <c r="BY322" s="235"/>
      <c r="BZ322" s="228"/>
      <c r="CA322" s="235"/>
      <c r="CB322" s="228"/>
      <c r="CC322" s="225"/>
      <c r="CD322" s="236"/>
      <c r="CF322" s="12"/>
      <c r="CG322" s="12"/>
      <c r="CH322" s="2"/>
      <c r="EI322" s="272"/>
      <c r="EJ322" s="257"/>
      <c r="EK322" s="258"/>
      <c r="EL322" s="259"/>
    </row>
    <row r="323" spans="14:142" ht="72.75" hidden="1" customHeight="1">
      <c r="O323" s="1"/>
      <c r="Q323" s="350"/>
      <c r="R323" s="2"/>
      <c r="S323" s="2" t="s">
        <v>712</v>
      </c>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765" t="s">
        <v>561</v>
      </c>
      <c r="BS323" s="765"/>
      <c r="BT323" s="765"/>
      <c r="BU323" s="765"/>
      <c r="BV323" s="765"/>
      <c r="BW323" s="765"/>
      <c r="BX323" s="765"/>
      <c r="BY323" s="765"/>
      <c r="BZ323" s="765"/>
      <c r="CA323" s="765"/>
      <c r="CB323" s="765"/>
      <c r="CC323" s="765"/>
      <c r="CD323" s="765"/>
      <c r="CE323" s="765"/>
      <c r="CF323" s="765"/>
      <c r="CG323" s="765"/>
      <c r="CH323" s="765"/>
      <c r="CI323" s="765"/>
      <c r="CJ323" s="765"/>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row>
    <row r="324" spans="14:142" ht="70.5" hidden="1" customHeight="1">
      <c r="O324" s="1"/>
      <c r="Q324" s="340"/>
      <c r="R324" s="2"/>
      <c r="S324" s="2">
        <f>SUM(S9:S322)</f>
        <v>0</v>
      </c>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532" t="s">
        <v>319</v>
      </c>
      <c r="BU324" s="532" t="s">
        <v>321</v>
      </c>
      <c r="BV324" s="2"/>
      <c r="BW324" s="20"/>
      <c r="BX324" s="7"/>
      <c r="BY324" s="227"/>
      <c r="BZ324" s="19"/>
      <c r="CA324" s="227"/>
      <c r="CB324" s="19"/>
      <c r="CC324" s="227"/>
      <c r="CD324" s="19"/>
      <c r="CE324" s="2"/>
      <c r="CF324" s="21"/>
      <c r="CG324" s="21"/>
      <c r="CH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row>
    <row r="325" spans="14:142" hidden="1">
      <c r="O325" s="1"/>
      <c r="Q325" s="340"/>
      <c r="R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f>BT322</f>
        <v>0</v>
      </c>
      <c r="BU325" s="2">
        <f>BU322</f>
        <v>0</v>
      </c>
      <c r="BV325" s="2" t="s">
        <v>598</v>
      </c>
      <c r="BW325" s="20"/>
      <c r="BX325" s="7"/>
      <c r="BY325" s="227"/>
      <c r="BZ325" s="19"/>
      <c r="CA325" s="227"/>
      <c r="CB325" s="19"/>
      <c r="CC325" s="227"/>
      <c r="CD325" s="19"/>
      <c r="CE325" s="2"/>
      <c r="CF325" s="21"/>
      <c r="CG325" s="21"/>
      <c r="CH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row>
    <row r="326" spans="14:142" hidden="1">
      <c r="O326" s="1"/>
      <c r="Q326" s="340"/>
      <c r="R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t="s">
        <v>305</v>
      </c>
      <c r="BU326" s="2" t="s">
        <v>305</v>
      </c>
      <c r="BV326" s="2"/>
      <c r="BW326" s="20"/>
      <c r="BX326" s="7"/>
      <c r="BY326" s="227"/>
      <c r="BZ326" s="19"/>
      <c r="CA326" s="227"/>
      <c r="CB326" s="19"/>
      <c r="CC326" s="227"/>
      <c r="CD326" s="19"/>
      <c r="CE326" s="2"/>
      <c r="CF326" s="21"/>
      <c r="CG326" s="21"/>
      <c r="CH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row>
    <row r="327" spans="14:142" hidden="1">
      <c r="O327" s="1"/>
      <c r="Q327" s="340"/>
      <c r="R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v>15</v>
      </c>
      <c r="BU327" s="2">
        <v>5</v>
      </c>
      <c r="BV327" s="2" t="s">
        <v>597</v>
      </c>
      <c r="BW327" s="20"/>
      <c r="BX327" s="7"/>
      <c r="BY327" s="227"/>
      <c r="BZ327" s="19"/>
      <c r="CA327" s="227"/>
      <c r="CB327" s="19"/>
      <c r="CC327" s="227"/>
      <c r="CD327" s="19"/>
      <c r="CE327" s="2"/>
      <c r="CF327" s="21"/>
      <c r="CG327" s="21"/>
      <c r="CH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row>
    <row r="328" spans="14:142" hidden="1">
      <c r="O328" s="1"/>
      <c r="Q328" s="340"/>
      <c r="R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533" t="s">
        <v>15</v>
      </c>
      <c r="BU328" s="533" t="s">
        <v>15</v>
      </c>
      <c r="BV328" s="2"/>
      <c r="BW328" s="20"/>
      <c r="BX328" s="7"/>
      <c r="BY328" s="227"/>
      <c r="BZ328" s="19"/>
      <c r="CA328" s="227"/>
      <c r="CB328" s="19"/>
      <c r="CC328" s="227"/>
      <c r="CD328" s="19"/>
      <c r="CE328" s="2"/>
      <c r="CF328" s="21"/>
      <c r="CG328" s="21"/>
      <c r="CH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row>
    <row r="329" spans="14:142" hidden="1">
      <c r="O329" s="1"/>
      <c r="Q329" s="340"/>
      <c r="R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f>BT325*BT327</f>
        <v>0</v>
      </c>
      <c r="BU329" s="2">
        <f>BU325*BU327</f>
        <v>0</v>
      </c>
      <c r="BV329" s="2" t="s">
        <v>599</v>
      </c>
      <c r="BW329" s="20"/>
      <c r="BX329" s="7"/>
      <c r="BY329" s="227"/>
      <c r="BZ329" s="19"/>
      <c r="CA329" s="227"/>
      <c r="CB329" s="19"/>
      <c r="CC329" s="227"/>
      <c r="CD329" s="19"/>
      <c r="CE329" s="2"/>
      <c r="CF329" s="21"/>
      <c r="CG329" s="21"/>
      <c r="CH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row>
    <row r="330" spans="14:142" hidden="1">
      <c r="O330" s="1"/>
      <c r="Q330" s="340"/>
      <c r="R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749">
        <f>BT329+BU329</f>
        <v>0</v>
      </c>
      <c r="BU330" s="749"/>
      <c r="BV330" s="2" t="s">
        <v>600</v>
      </c>
      <c r="BW330" s="20"/>
      <c r="BX330" s="7"/>
      <c r="BY330" s="227"/>
      <c r="BZ330" s="19"/>
      <c r="CA330" s="227"/>
      <c r="CB330" s="19"/>
      <c r="CC330" s="227"/>
      <c r="CD330" s="19"/>
      <c r="CE330" s="2"/>
      <c r="CF330" s="21"/>
      <c r="CG330" s="21"/>
      <c r="CH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row>
    <row r="331" spans="14:142" hidden="1">
      <c r="O331" s="1"/>
      <c r="Q331" s="340"/>
      <c r="R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v>4</v>
      </c>
      <c r="BU331" s="2">
        <v>14</v>
      </c>
      <c r="BV331" s="2" t="str">
        <f>IF(AND(BT330&gt;BT331,BT330&lt;BU331),"●","×")</f>
        <v>×</v>
      </c>
      <c r="BW331" s="20"/>
      <c r="BX331" s="7"/>
      <c r="BY331" s="227"/>
      <c r="BZ331" s="19"/>
      <c r="CA331" s="227"/>
      <c r="CB331" s="19"/>
      <c r="CC331" s="227"/>
      <c r="CD331" s="19"/>
      <c r="CE331" s="2"/>
      <c r="CF331" s="21"/>
      <c r="CG331" s="21"/>
      <c r="CH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row>
    <row r="332" spans="14:142" hidden="1">
      <c r="O332" s="1"/>
      <c r="Q332" s="340"/>
      <c r="R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v>14</v>
      </c>
      <c r="BU332" s="2"/>
      <c r="BV332" s="2" t="str">
        <f>IF($BT$331&gt;BT332,"●","×")</f>
        <v>×</v>
      </c>
      <c r="BW332" s="20"/>
      <c r="BX332" s="7"/>
      <c r="BY332" s="227"/>
      <c r="BZ332" s="19"/>
      <c r="CA332" s="227"/>
      <c r="CB332" s="19"/>
      <c r="CC332" s="227"/>
      <c r="CD332" s="19"/>
      <c r="CE332" s="2"/>
      <c r="CF332" s="21"/>
      <c r="CG332" s="21"/>
      <c r="CH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row>
    <row r="333" spans="14:142" hidden="1">
      <c r="O333" s="1"/>
      <c r="Q333" s="340"/>
      <c r="R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0"/>
      <c r="BX333" s="7"/>
      <c r="BY333" s="227"/>
      <c r="BZ333" s="19"/>
      <c r="CA333" s="227"/>
      <c r="CB333" s="19"/>
      <c r="CC333" s="227"/>
      <c r="CD333" s="19"/>
      <c r="CE333" s="2"/>
      <c r="CF333" s="21"/>
      <c r="CG333" s="21"/>
      <c r="CH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row>
    <row r="334" spans="14:142" hidden="1">
      <c r="O334" s="1"/>
      <c r="Q334" s="340"/>
      <c r="R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0"/>
      <c r="BX334" s="7"/>
      <c r="BY334" s="227"/>
      <c r="BZ334" s="19"/>
      <c r="CA334" s="227"/>
      <c r="CB334" s="19"/>
      <c r="CC334" s="227"/>
      <c r="CD334" s="19"/>
      <c r="CE334" s="2"/>
      <c r="CF334" s="21"/>
      <c r="CG334" s="21"/>
      <c r="CH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row>
    <row r="335" spans="14:142" hidden="1">
      <c r="O335" s="1"/>
      <c r="Q335" s="340"/>
      <c r="R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0"/>
      <c r="BX335" s="7"/>
      <c r="BY335" s="227"/>
      <c r="BZ335" s="19"/>
      <c r="CA335" s="227"/>
      <c r="CB335" s="19"/>
      <c r="CC335" s="227"/>
      <c r="CD335" s="19"/>
      <c r="CE335" s="2"/>
      <c r="CF335" s="21"/>
      <c r="CG335" s="21"/>
      <c r="CH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row>
    <row r="336" spans="14:142" hidden="1">
      <c r="O336" s="1"/>
      <c r="Q336" s="340"/>
      <c r="R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0"/>
      <c r="BX336" s="7"/>
      <c r="BY336" s="227"/>
      <c r="BZ336" s="19"/>
      <c r="CA336" s="227"/>
      <c r="CB336" s="19"/>
      <c r="CC336" s="227"/>
      <c r="CD336" s="19"/>
      <c r="CE336" s="2"/>
      <c r="CF336" s="21"/>
      <c r="CG336" s="21"/>
      <c r="CH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row>
    <row r="337" spans="15:142" hidden="1">
      <c r="O337" s="1"/>
      <c r="Q337" s="340"/>
      <c r="R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0"/>
      <c r="BX337" s="7"/>
      <c r="BY337" s="227"/>
      <c r="BZ337" s="19"/>
      <c r="CA337" s="227"/>
      <c r="CB337" s="19"/>
      <c r="CC337" s="227"/>
      <c r="CD337" s="19"/>
      <c r="CE337" s="2"/>
      <c r="CF337" s="21"/>
      <c r="CG337" s="21"/>
      <c r="CH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row>
    <row r="338" spans="15:142" hidden="1">
      <c r="O338" s="1"/>
      <c r="Q338" s="340"/>
      <c r="R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0"/>
      <c r="BX338" s="7"/>
      <c r="BY338" s="227"/>
      <c r="BZ338" s="19"/>
      <c r="CA338" s="227"/>
      <c r="CB338" s="19"/>
      <c r="CC338" s="227"/>
      <c r="CD338" s="19"/>
      <c r="CE338" s="2"/>
      <c r="CF338" s="21"/>
      <c r="CG338" s="21"/>
      <c r="CH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row>
    <row r="339" spans="15:142" hidden="1">
      <c r="O339" s="1"/>
      <c r="Q339" s="340"/>
      <c r="R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0"/>
      <c r="BX339" s="7"/>
      <c r="BY339" s="227"/>
      <c r="BZ339" s="19"/>
      <c r="CA339" s="227"/>
      <c r="CB339" s="19"/>
      <c r="CC339" s="227"/>
      <c r="CD339" s="19"/>
      <c r="CE339" s="2"/>
      <c r="CF339" s="21"/>
      <c r="CG339" s="21"/>
      <c r="CH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row>
    <row r="340" spans="15:142" hidden="1">
      <c r="O340" s="1"/>
      <c r="Q340" s="340"/>
      <c r="R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0"/>
      <c r="BX340" s="7"/>
      <c r="BY340" s="227"/>
      <c r="BZ340" s="19"/>
      <c r="CA340" s="227"/>
      <c r="CB340" s="19"/>
      <c r="CC340" s="227"/>
      <c r="CD340" s="19"/>
      <c r="CE340" s="2"/>
      <c r="CF340" s="21"/>
      <c r="CG340" s="21"/>
      <c r="CH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row>
    <row r="341" spans="15:142" hidden="1">
      <c r="O341" s="1"/>
      <c r="Q341" s="340"/>
      <c r="R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0"/>
      <c r="BX341" s="7"/>
      <c r="BY341" s="227"/>
      <c r="BZ341" s="19"/>
      <c r="CA341" s="227"/>
      <c r="CB341" s="19"/>
      <c r="CC341" s="227"/>
      <c r="CD341" s="19"/>
      <c r="CE341" s="2"/>
      <c r="CF341" s="21"/>
      <c r="CG341" s="21"/>
      <c r="CH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row>
    <row r="342" spans="15:142" hidden="1">
      <c r="O342" s="1"/>
      <c r="Q342" s="340"/>
      <c r="R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0"/>
      <c r="BX342" s="7"/>
      <c r="BY342" s="227"/>
      <c r="BZ342" s="19"/>
      <c r="CA342" s="227"/>
      <c r="CB342" s="19"/>
      <c r="CC342" s="227"/>
      <c r="CD342" s="19"/>
      <c r="CE342" s="2"/>
      <c r="CF342" s="21"/>
      <c r="CG342" s="21"/>
      <c r="CH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row>
    <row r="343" spans="15:142" hidden="1">
      <c r="O343" s="1"/>
      <c r="Q343" s="340"/>
      <c r="R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0"/>
      <c r="BX343" s="7"/>
      <c r="BY343" s="227"/>
      <c r="BZ343" s="19"/>
      <c r="CA343" s="227"/>
      <c r="CB343" s="19"/>
      <c r="CC343" s="227"/>
      <c r="CD343" s="19"/>
      <c r="CE343" s="2"/>
      <c r="CF343" s="21"/>
      <c r="CG343" s="21"/>
      <c r="CH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row>
    <row r="344" spans="15:142" hidden="1">
      <c r="O344" s="1"/>
      <c r="Q344" s="340"/>
      <c r="R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0"/>
      <c r="BX344" s="7"/>
      <c r="BY344" s="227"/>
      <c r="BZ344" s="19"/>
      <c r="CA344" s="227"/>
      <c r="CB344" s="19"/>
      <c r="CC344" s="227"/>
      <c r="CD344" s="19"/>
      <c r="CE344" s="2"/>
      <c r="CF344" s="21"/>
      <c r="CG344" s="21"/>
      <c r="CH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row>
    <row r="345" spans="15:142" hidden="1">
      <c r="O345" s="1"/>
      <c r="Q345" s="340"/>
      <c r="R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0"/>
      <c r="BX345" s="7"/>
      <c r="BY345" s="227"/>
      <c r="BZ345" s="19"/>
      <c r="CA345" s="227"/>
      <c r="CB345" s="19"/>
      <c r="CC345" s="227"/>
      <c r="CD345" s="19"/>
      <c r="CE345" s="2"/>
      <c r="CF345" s="21"/>
      <c r="CG345" s="21"/>
      <c r="CH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row>
    <row r="346" spans="15:142" hidden="1">
      <c r="O346" s="1"/>
      <c r="Q346" s="340"/>
      <c r="R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0"/>
      <c r="BX346" s="7"/>
      <c r="BY346" s="227"/>
      <c r="BZ346" s="19"/>
      <c r="CA346" s="227"/>
      <c r="CB346" s="19"/>
      <c r="CC346" s="227"/>
      <c r="CD346" s="19"/>
      <c r="CE346" s="2"/>
      <c r="CF346" s="21"/>
      <c r="CG346" s="21"/>
      <c r="CH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row>
    <row r="347" spans="15:142" hidden="1">
      <c r="O347" s="1"/>
      <c r="Q347" s="340"/>
      <c r="R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7"/>
      <c r="BY347" s="227"/>
      <c r="BZ347" s="19"/>
      <c r="CA347" s="227"/>
      <c r="CB347" s="19"/>
      <c r="CC347" s="227"/>
      <c r="CD347" s="19"/>
      <c r="CE347" s="2"/>
      <c r="CF347" s="12"/>
      <c r="CG347" s="12"/>
      <c r="CH347" s="2"/>
      <c r="CK347" s="2"/>
      <c r="CL347" s="2"/>
      <c r="CM347" s="2"/>
      <c r="CN347" s="2"/>
      <c r="CO347" s="2"/>
      <c r="CP347" s="2"/>
    </row>
    <row r="348" spans="15:142" hidden="1">
      <c r="O348" s="1"/>
      <c r="Q348" s="340"/>
      <c r="R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7"/>
      <c r="BY348" s="227"/>
      <c r="BZ348" s="19"/>
      <c r="CA348" s="227"/>
      <c r="CB348" s="19"/>
      <c r="CC348" s="227"/>
      <c r="CD348" s="19"/>
      <c r="CE348" s="2"/>
      <c r="CF348" s="12"/>
      <c r="CG348" s="12"/>
      <c r="CH348" s="2"/>
      <c r="CK348" s="2"/>
      <c r="CL348" s="2"/>
      <c r="CM348" s="2"/>
      <c r="CN348" s="2"/>
      <c r="CO348" s="2"/>
      <c r="CP348" s="2"/>
    </row>
    <row r="349" spans="15:142" hidden="1">
      <c r="O349" s="1"/>
      <c r="Q349" s="340"/>
      <c r="R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t="s">
        <v>253</v>
      </c>
      <c r="BW349" s="2"/>
      <c r="BX349" s="7"/>
      <c r="BY349" s="227"/>
      <c r="BZ349" s="19"/>
      <c r="CA349" s="227"/>
      <c r="CB349" s="19"/>
      <c r="CC349" s="227"/>
      <c r="CD349" s="19"/>
      <c r="CE349" s="2"/>
      <c r="CF349" s="12"/>
      <c r="CG349" s="12"/>
      <c r="CH349" s="2"/>
      <c r="CK349" s="2"/>
      <c r="CL349" s="2"/>
      <c r="CM349" s="2"/>
      <c r="CN349" s="2"/>
      <c r="CO349" s="2"/>
      <c r="CP349" s="2"/>
    </row>
  </sheetData>
  <sheetProtection algorithmName="SHA-512" hashValue="bzZroKOiE4JFqBP542eR9Iq6kycUHDenw6hSxd9bu36sx/OUY2X3iWNQql/F/N+BmYZ2r4sloduMWbZEzZITkQ==" saltValue="nSMbukrGUs85lReSlCSG4A==" spinCount="100000" sheet="1" selectLockedCells="1" selectUnlockedCells="1"/>
  <mergeCells count="115">
    <mergeCell ref="BO3:BO4"/>
    <mergeCell ref="BF3:BF4"/>
    <mergeCell ref="BG3:BG4"/>
    <mergeCell ref="BH3:BH4"/>
    <mergeCell ref="BI3:BI4"/>
    <mergeCell ref="BJ3:BJ4"/>
    <mergeCell ref="BR323:CJ323"/>
    <mergeCell ref="CK3:CK4"/>
    <mergeCell ref="CL3:CL4"/>
    <mergeCell ref="BR3:BR4"/>
    <mergeCell ref="BP3:BP4"/>
    <mergeCell ref="BQ3:BQ4"/>
    <mergeCell ref="BS3:BS4"/>
    <mergeCell ref="BT3:BT4"/>
    <mergeCell ref="BU3:BU4"/>
    <mergeCell ref="BE3:BE4"/>
    <mergeCell ref="AW3:AW4"/>
    <mergeCell ref="AX3:AX4"/>
    <mergeCell ref="AY3:AY4"/>
    <mergeCell ref="AZ3:AZ4"/>
    <mergeCell ref="BK3:BK4"/>
    <mergeCell ref="BL3:BL4"/>
    <mergeCell ref="BM3:BM4"/>
    <mergeCell ref="BN3:BN4"/>
    <mergeCell ref="AU3:AU4"/>
    <mergeCell ref="AV3:AV4"/>
    <mergeCell ref="AN3:AN4"/>
    <mergeCell ref="AO3:AO4"/>
    <mergeCell ref="AP3:AP4"/>
    <mergeCell ref="BA3:BA4"/>
    <mergeCell ref="BB3:BB4"/>
    <mergeCell ref="BC3:BC4"/>
    <mergeCell ref="BD3:BD4"/>
    <mergeCell ref="AG3:AG4"/>
    <mergeCell ref="AH3:AH4"/>
    <mergeCell ref="AI3:AI4"/>
    <mergeCell ref="AJ3:AJ4"/>
    <mergeCell ref="AK3:AK4"/>
    <mergeCell ref="AM3:AM4"/>
    <mergeCell ref="EL3:EL4"/>
    <mergeCell ref="T3:T4"/>
    <mergeCell ref="U3:U4"/>
    <mergeCell ref="V3:V4"/>
    <mergeCell ref="W3:W4"/>
    <mergeCell ref="X3:X4"/>
    <mergeCell ref="Y3:Y4"/>
    <mergeCell ref="Z3:Z4"/>
    <mergeCell ref="AA3:AA4"/>
    <mergeCell ref="AB3:AB4"/>
    <mergeCell ref="AC3:AC4"/>
    <mergeCell ref="AD3:AD4"/>
    <mergeCell ref="AE3:AE4"/>
    <mergeCell ref="AF3:AF4"/>
    <mergeCell ref="ED3:ED4"/>
    <mergeCell ref="EE3:EE4"/>
    <mergeCell ref="EF3:EF4"/>
    <mergeCell ref="EG3:EG4"/>
    <mergeCell ref="AL3:AL4"/>
    <mergeCell ref="EJ3:EJ4"/>
    <mergeCell ref="EK3:EK4"/>
    <mergeCell ref="EI3:EI4"/>
    <mergeCell ref="EB3:EB4"/>
    <mergeCell ref="EC3:EC4"/>
    <mergeCell ref="DT3:DT4"/>
    <mergeCell ref="DU3:DU4"/>
    <mergeCell ref="DV3:DV4"/>
    <mergeCell ref="DW3:DW4"/>
    <mergeCell ref="DX3:DX4"/>
    <mergeCell ref="DF3:DF4"/>
    <mergeCell ref="DG3:DG4"/>
    <mergeCell ref="CM3:CM4"/>
    <mergeCell ref="CQ3:CQ4"/>
    <mergeCell ref="CR3:CR4"/>
    <mergeCell ref="CS3:CS4"/>
    <mergeCell ref="CT3:CT4"/>
    <mergeCell ref="CU3:CU4"/>
    <mergeCell ref="CV3:CV4"/>
    <mergeCell ref="AQ3:AQ4"/>
    <mergeCell ref="AR3:AR4"/>
    <mergeCell ref="AS3:AS4"/>
    <mergeCell ref="AT3:AT4"/>
    <mergeCell ref="EJ1:EJ2"/>
    <mergeCell ref="EK1:EK2"/>
    <mergeCell ref="EL1:EL2"/>
    <mergeCell ref="BT7:BU7"/>
    <mergeCell ref="BS1:BU1"/>
    <mergeCell ref="DH3:DH4"/>
    <mergeCell ref="DI3:DI4"/>
    <mergeCell ref="DJ3:DJ4"/>
    <mergeCell ref="DP3:DP4"/>
    <mergeCell ref="DQ3:DQ4"/>
    <mergeCell ref="DR3:DR4"/>
    <mergeCell ref="DS3:DS4"/>
    <mergeCell ref="DK3:DK4"/>
    <mergeCell ref="DL3:DL4"/>
    <mergeCell ref="DM3:DM4"/>
    <mergeCell ref="DN3:DN4"/>
    <mergeCell ref="DO3:DO4"/>
    <mergeCell ref="CY3:CY4"/>
    <mergeCell ref="CZ3:CZ4"/>
    <mergeCell ref="EH3:EH4"/>
    <mergeCell ref="DY3:DY4"/>
    <mergeCell ref="DZ3:DZ4"/>
    <mergeCell ref="EA3:EA4"/>
    <mergeCell ref="DA3:DA4"/>
    <mergeCell ref="DB3:DB4"/>
    <mergeCell ref="DC3:DC4"/>
    <mergeCell ref="DD3:DD4"/>
    <mergeCell ref="DE3:DE4"/>
    <mergeCell ref="BT330:BU330"/>
    <mergeCell ref="CW3:CW4"/>
    <mergeCell ref="CX3:CX4"/>
    <mergeCell ref="CN3:CN4"/>
    <mergeCell ref="CO3:CO4"/>
    <mergeCell ref="CP3:CP4"/>
  </mergeCells>
  <phoneticPr fontId="1"/>
  <conditionalFormatting sqref="B1">
    <cfRule type="beginsWith" dxfId="1005" priority="486" operator="beginsWith" text="ON">
      <formula>LEFT(B1,LEN("ON"))="ON"</formula>
    </cfRule>
    <cfRule type="containsText" dxfId="1004" priority="485" operator="containsText" text="OK">
      <formula>NOT(ISERROR(SEARCH("OK",B1)))</formula>
    </cfRule>
  </conditionalFormatting>
  <conditionalFormatting sqref="D4:D7">
    <cfRule type="beginsWith" dxfId="1003" priority="489" operator="beginsWith" text="ON">
      <formula>LEFT(D4,LEN("ON"))="ON"</formula>
    </cfRule>
  </conditionalFormatting>
  <conditionalFormatting sqref="D10:D17">
    <cfRule type="containsText" dxfId="1002" priority="488" operator="containsText" text="ON">
      <formula>NOT(ISERROR(SEARCH("ON",D10)))</formula>
    </cfRule>
  </conditionalFormatting>
  <conditionalFormatting sqref="D19:D52">
    <cfRule type="containsText" dxfId="1001" priority="487" operator="containsText" text="ON">
      <formula>NOT(ISERROR(SEARCH("ON",D19)))</formula>
    </cfRule>
  </conditionalFormatting>
  <conditionalFormatting sqref="F4:F9">
    <cfRule type="expression" dxfId="1000" priority="135">
      <formula>$E4=1</formula>
    </cfRule>
  </conditionalFormatting>
  <conditionalFormatting sqref="L9">
    <cfRule type="expression" dxfId="999" priority="1">
      <formula>S9=1</formula>
    </cfRule>
  </conditionalFormatting>
  <conditionalFormatting sqref="L16">
    <cfRule type="expression" dxfId="998" priority="2">
      <formula>S16=1</formula>
    </cfRule>
  </conditionalFormatting>
  <conditionalFormatting sqref="L21">
    <cfRule type="expression" dxfId="997" priority="3">
      <formula>S21=1</formula>
    </cfRule>
  </conditionalFormatting>
  <conditionalFormatting sqref="L26">
    <cfRule type="expression" dxfId="996" priority="4">
      <formula>S26=1</formula>
    </cfRule>
  </conditionalFormatting>
  <conditionalFormatting sqref="L33">
    <cfRule type="expression" dxfId="995" priority="5">
      <formula>S33=1</formula>
    </cfRule>
  </conditionalFormatting>
  <conditionalFormatting sqref="L38">
    <cfRule type="expression" dxfId="994" priority="6">
      <formula>S38=1</formula>
    </cfRule>
  </conditionalFormatting>
  <conditionalFormatting sqref="L43">
    <cfRule type="expression" dxfId="993" priority="7">
      <formula>S43=1</formula>
    </cfRule>
  </conditionalFormatting>
  <conditionalFormatting sqref="L49">
    <cfRule type="expression" dxfId="992" priority="8">
      <formula>S49=1</formula>
    </cfRule>
  </conditionalFormatting>
  <conditionalFormatting sqref="L55">
    <cfRule type="expression" dxfId="991" priority="9">
      <formula>S55=1</formula>
    </cfRule>
  </conditionalFormatting>
  <conditionalFormatting sqref="L60">
    <cfRule type="expression" dxfId="990" priority="10">
      <formula>S60=1</formula>
    </cfRule>
  </conditionalFormatting>
  <conditionalFormatting sqref="L66">
    <cfRule type="expression" dxfId="989" priority="11">
      <formula>S66=1</formula>
    </cfRule>
  </conditionalFormatting>
  <conditionalFormatting sqref="L71">
    <cfRule type="expression" dxfId="988" priority="12">
      <formula>S71=1</formula>
    </cfRule>
  </conditionalFormatting>
  <conditionalFormatting sqref="L76">
    <cfRule type="expression" dxfId="987" priority="16">
      <formula>S76=1</formula>
    </cfRule>
  </conditionalFormatting>
  <conditionalFormatting sqref="L81">
    <cfRule type="expression" dxfId="986" priority="17">
      <formula>S81=1</formula>
    </cfRule>
  </conditionalFormatting>
  <conditionalFormatting sqref="L88">
    <cfRule type="expression" dxfId="985" priority="18">
      <formula>S88=1</formula>
    </cfRule>
  </conditionalFormatting>
  <conditionalFormatting sqref="L93">
    <cfRule type="expression" dxfId="984" priority="19">
      <formula>S93=1</formula>
    </cfRule>
  </conditionalFormatting>
  <conditionalFormatting sqref="L98">
    <cfRule type="expression" dxfId="983" priority="20">
      <formula>S98=1</formula>
    </cfRule>
  </conditionalFormatting>
  <conditionalFormatting sqref="L104">
    <cfRule type="expression" dxfId="982" priority="21">
      <formula>S104=1</formula>
    </cfRule>
  </conditionalFormatting>
  <conditionalFormatting sqref="L110">
    <cfRule type="expression" dxfId="981" priority="22">
      <formula>S110=1</formula>
    </cfRule>
  </conditionalFormatting>
  <conditionalFormatting sqref="L115">
    <cfRule type="expression" dxfId="980" priority="23">
      <formula>S115=1</formula>
    </cfRule>
  </conditionalFormatting>
  <conditionalFormatting sqref="L121">
    <cfRule type="expression" dxfId="979" priority="24">
      <formula>S121=1</formula>
    </cfRule>
  </conditionalFormatting>
  <conditionalFormatting sqref="L127">
    <cfRule type="expression" dxfId="978" priority="25">
      <formula>S127=1</formula>
    </cfRule>
  </conditionalFormatting>
  <conditionalFormatting sqref="L136">
    <cfRule type="expression" dxfId="977" priority="26">
      <formula>S136=1</formula>
    </cfRule>
  </conditionalFormatting>
  <conditionalFormatting sqref="L141">
    <cfRule type="expression" dxfId="976" priority="27">
      <formula>S141=1</formula>
    </cfRule>
  </conditionalFormatting>
  <conditionalFormatting sqref="L146">
    <cfRule type="expression" dxfId="975" priority="28">
      <formula>S146=1</formula>
    </cfRule>
  </conditionalFormatting>
  <conditionalFormatting sqref="L152">
    <cfRule type="expression" dxfId="974" priority="29">
      <formula>S152=1</formula>
    </cfRule>
  </conditionalFormatting>
  <conditionalFormatting sqref="L158">
    <cfRule type="expression" dxfId="973" priority="30">
      <formula>S158=1</formula>
    </cfRule>
  </conditionalFormatting>
  <conditionalFormatting sqref="L163">
    <cfRule type="expression" dxfId="972" priority="31">
      <formula>S163=1</formula>
    </cfRule>
  </conditionalFormatting>
  <conditionalFormatting sqref="L169">
    <cfRule type="expression" dxfId="971" priority="32">
      <formula>S169=1</formula>
    </cfRule>
  </conditionalFormatting>
  <conditionalFormatting sqref="L175">
    <cfRule type="expression" dxfId="970" priority="33">
      <formula>S175=1</formula>
    </cfRule>
  </conditionalFormatting>
  <conditionalFormatting sqref="L184">
    <cfRule type="expression" dxfId="969" priority="34">
      <formula>S184=1</formula>
    </cfRule>
  </conditionalFormatting>
  <conditionalFormatting sqref="L189">
    <cfRule type="expression" dxfId="968" priority="35">
      <formula>S189=1</formula>
    </cfRule>
  </conditionalFormatting>
  <conditionalFormatting sqref="L194">
    <cfRule type="expression" dxfId="967" priority="36">
      <formula>S194=1</formula>
    </cfRule>
  </conditionalFormatting>
  <conditionalFormatting sqref="L200">
    <cfRule type="expression" dxfId="966" priority="37">
      <formula>S200=1</formula>
    </cfRule>
  </conditionalFormatting>
  <conditionalFormatting sqref="L208">
    <cfRule type="expression" dxfId="965" priority="38">
      <formula>S208=1</formula>
    </cfRule>
  </conditionalFormatting>
  <conditionalFormatting sqref="L213">
    <cfRule type="expression" dxfId="964" priority="39">
      <formula>S213=1</formula>
    </cfRule>
  </conditionalFormatting>
  <conditionalFormatting sqref="L218">
    <cfRule type="expression" dxfId="963" priority="40">
      <formula>S218=1</formula>
    </cfRule>
  </conditionalFormatting>
  <conditionalFormatting sqref="L225">
    <cfRule type="expression" dxfId="962" priority="41">
      <formula>S225=1</formula>
    </cfRule>
  </conditionalFormatting>
  <conditionalFormatting sqref="L231">
    <cfRule type="expression" dxfId="961" priority="42">
      <formula>S231=1</formula>
    </cfRule>
  </conditionalFormatting>
  <conditionalFormatting sqref="L236">
    <cfRule type="expression" dxfId="960" priority="43">
      <formula>S236=1</formula>
    </cfRule>
  </conditionalFormatting>
  <conditionalFormatting sqref="L243">
    <cfRule type="expression" dxfId="959" priority="44">
      <formula>S243=1</formula>
    </cfRule>
  </conditionalFormatting>
  <conditionalFormatting sqref="L249">
    <cfRule type="expression" dxfId="958" priority="45">
      <formula>S249=1</formula>
    </cfRule>
  </conditionalFormatting>
  <conditionalFormatting sqref="L256">
    <cfRule type="expression" dxfId="957" priority="46">
      <formula>S256=1</formula>
    </cfRule>
  </conditionalFormatting>
  <conditionalFormatting sqref="L261">
    <cfRule type="expression" dxfId="956" priority="47">
      <formula>S261=1</formula>
    </cfRule>
  </conditionalFormatting>
  <conditionalFormatting sqref="L266">
    <cfRule type="expression" dxfId="955" priority="48">
      <formula>S266=1</formula>
    </cfRule>
  </conditionalFormatting>
  <conditionalFormatting sqref="L271">
    <cfRule type="expression" dxfId="954" priority="49">
      <formula>S271=1</formula>
    </cfRule>
  </conditionalFormatting>
  <conditionalFormatting sqref="L276">
    <cfRule type="expression" dxfId="953" priority="50">
      <formula>S276=1</formula>
    </cfRule>
  </conditionalFormatting>
  <conditionalFormatting sqref="L281">
    <cfRule type="expression" dxfId="952" priority="51">
      <formula>S281=1</formula>
    </cfRule>
  </conditionalFormatting>
  <conditionalFormatting sqref="L287">
    <cfRule type="expression" dxfId="951" priority="52">
      <formula>S287=1</formula>
    </cfRule>
  </conditionalFormatting>
  <conditionalFormatting sqref="L293">
    <cfRule type="expression" dxfId="950" priority="53">
      <formula>S293=1</formula>
    </cfRule>
  </conditionalFormatting>
  <conditionalFormatting sqref="L299">
    <cfRule type="expression" dxfId="949" priority="54">
      <formula>S299=1</formula>
    </cfRule>
  </conditionalFormatting>
  <conditionalFormatting sqref="L305">
    <cfRule type="expression" dxfId="948" priority="55">
      <formula>S305=1</formula>
    </cfRule>
  </conditionalFormatting>
  <conditionalFormatting sqref="L311">
    <cfRule type="expression" dxfId="947" priority="56">
      <formula>S311=1</formula>
    </cfRule>
  </conditionalFormatting>
  <conditionalFormatting sqref="L317">
    <cfRule type="expression" dxfId="946" priority="57">
      <formula>S317=1</formula>
    </cfRule>
  </conditionalFormatting>
  <conditionalFormatting sqref="N10 N17 N22 N27 N34 N39 N44 N50 N56 N61 N67 N72 N77 N82 N89 N94 N99 N105 N111 N116 N122 N128 N137 N142 N147 N153 N159 N164 N170 N176 N185 N190 N195 N201 N209 N214 N219 N226 N232 N237 N244 N250 N257 N262 N267 N272 N277 N282 N288 N294 N300 N306 N312 N318">
    <cfRule type="expression" dxfId="945" priority="1627">
      <formula>$P9=$CH$2</formula>
    </cfRule>
    <cfRule type="expression" dxfId="944" priority="492">
      <formula>$P9=$CH$4</formula>
    </cfRule>
    <cfRule type="expression" dxfId="943" priority="1422">
      <formula>$P9=$CH$3</formula>
    </cfRule>
  </conditionalFormatting>
  <conditionalFormatting sqref="N11:O12 N18:O19 N23:O24 N35:O36 N40:O41 N45:O47 N51:O53 N62:O64 N68:O69 N73:O74 N78:O79 N83:O84 N90:O91 N95:O96 N100:O102 N106:O108 N112:O113 N117:O119 N123:O125 N129:O132 N138:O139 N143:O144 N148:O150 N154:O156 N160:O161 N165:O167 N171:O173 N186:O187 N191:O192 N196:O198 N202:O204 N210:O211 N215:O216 N220:O223 N227:O229 N233:O234 N238:O241 N245:O247 N251:O252 N258:O259 N263:O264 N268:O269 N273:O274 N278:O279 N283:O285 N289:O291 N295:O297 N301:O303 N307:O309 N313:O315 N319:O321">
    <cfRule type="expression" dxfId="942" priority="1626">
      <formula>$CF11="●"</formula>
    </cfRule>
  </conditionalFormatting>
  <conditionalFormatting sqref="N28:O29">
    <cfRule type="expression" dxfId="941" priority="1430">
      <formula>$CF28="●"</formula>
    </cfRule>
  </conditionalFormatting>
  <conditionalFormatting sqref="N90:O90">
    <cfRule type="expression" dxfId="940" priority="2547">
      <formula>$CF$90="●"</formula>
    </cfRule>
  </conditionalFormatting>
  <conditionalFormatting sqref="N91:O91">
    <cfRule type="expression" dxfId="939" priority="2552">
      <formula>$CF$91="●"</formula>
    </cfRule>
  </conditionalFormatting>
  <conditionalFormatting sqref="N95:O95">
    <cfRule type="expression" dxfId="938" priority="2553">
      <formula>$CF$95="●"</formula>
    </cfRule>
  </conditionalFormatting>
  <conditionalFormatting sqref="N96:O96">
    <cfRule type="expression" dxfId="937" priority="2554">
      <formula>$CF$96="●"</formula>
    </cfRule>
  </conditionalFormatting>
  <conditionalFormatting sqref="N100:O100">
    <cfRule type="expression" dxfId="936" priority="2555">
      <formula>$CF$100="●"</formula>
    </cfRule>
  </conditionalFormatting>
  <conditionalFormatting sqref="N101:O101">
    <cfRule type="expression" dxfId="935" priority="2556">
      <formula>$CF$101="●"</formula>
    </cfRule>
  </conditionalFormatting>
  <conditionalFormatting sqref="N102:O102">
    <cfRule type="expression" dxfId="934" priority="2557">
      <formula>$CF$102="●"</formula>
    </cfRule>
  </conditionalFormatting>
  <conditionalFormatting sqref="N106:O106">
    <cfRule type="expression" dxfId="933" priority="1432">
      <formula>$CF$106="●"</formula>
    </cfRule>
  </conditionalFormatting>
  <conditionalFormatting sqref="N107:O107">
    <cfRule type="expression" dxfId="932" priority="1433">
      <formula>$CF$107="●"</formula>
    </cfRule>
  </conditionalFormatting>
  <conditionalFormatting sqref="N108:O108">
    <cfRule type="expression" dxfId="931" priority="1434">
      <formula>$CF$108="●"</formula>
    </cfRule>
  </conditionalFormatting>
  <conditionalFormatting sqref="N112:O112">
    <cfRule type="expression" dxfId="930" priority="1613">
      <formula>$CF$112="●"</formula>
    </cfRule>
  </conditionalFormatting>
  <conditionalFormatting sqref="N113:O113">
    <cfRule type="expression" dxfId="929" priority="1625">
      <formula>$CF$113="●"</formula>
    </cfRule>
  </conditionalFormatting>
  <conditionalFormatting sqref="N177:O180">
    <cfRule type="expression" dxfId="928" priority="1431">
      <formula>$CF177="●"</formula>
    </cfRule>
  </conditionalFormatting>
  <conditionalFormatting sqref="P9">
    <cfRule type="expression" dxfId="927" priority="737">
      <formula>P9=$CH$2</formula>
    </cfRule>
    <cfRule type="expression" dxfId="926" priority="738">
      <formula>P9=$CH$3</formula>
    </cfRule>
    <cfRule type="expression" dxfId="925" priority="736">
      <formula>P9=$CH$4</formula>
    </cfRule>
  </conditionalFormatting>
  <conditionalFormatting sqref="P16">
    <cfRule type="expression" dxfId="924" priority="733">
      <formula>P16=$CH$4</formula>
    </cfRule>
    <cfRule type="expression" dxfId="923" priority="734">
      <formula>P16=$CH$2</formula>
    </cfRule>
    <cfRule type="expression" dxfId="922" priority="735">
      <formula>P16=$CH$3</formula>
    </cfRule>
  </conditionalFormatting>
  <conditionalFormatting sqref="P21">
    <cfRule type="expression" dxfId="921" priority="731">
      <formula>P21=$CH$2</formula>
    </cfRule>
    <cfRule type="expression" dxfId="920" priority="730">
      <formula>P21=$CH$4</formula>
    </cfRule>
    <cfRule type="expression" dxfId="919" priority="732">
      <formula>P21=$CH$3</formula>
    </cfRule>
  </conditionalFormatting>
  <conditionalFormatting sqref="P26">
    <cfRule type="expression" dxfId="918" priority="727">
      <formula>P26=$CH$4</formula>
    </cfRule>
    <cfRule type="expression" dxfId="917" priority="728">
      <formula>P26=$CH$2</formula>
    </cfRule>
    <cfRule type="expression" dxfId="916" priority="729">
      <formula>P26=$CH$3</formula>
    </cfRule>
  </conditionalFormatting>
  <conditionalFormatting sqref="P33">
    <cfRule type="expression" dxfId="915" priority="725">
      <formula>P33=$CH$2</formula>
    </cfRule>
    <cfRule type="expression" dxfId="914" priority="726">
      <formula>P33=$CH$3</formula>
    </cfRule>
    <cfRule type="expression" dxfId="913" priority="724">
      <formula>P33=$CH$4</formula>
    </cfRule>
  </conditionalFormatting>
  <conditionalFormatting sqref="P38">
    <cfRule type="expression" dxfId="912" priority="721">
      <formula>P38=$CH$4</formula>
    </cfRule>
    <cfRule type="expression" dxfId="911" priority="722">
      <formula>P38=$CH$2</formula>
    </cfRule>
    <cfRule type="expression" dxfId="910" priority="723">
      <formula>P38=$CH$3</formula>
    </cfRule>
  </conditionalFormatting>
  <conditionalFormatting sqref="P43">
    <cfRule type="expression" dxfId="909" priority="720">
      <formula>P43=$CH$3</formula>
    </cfRule>
    <cfRule type="expression" dxfId="908" priority="718">
      <formula>P43=$CH$4</formula>
    </cfRule>
    <cfRule type="expression" dxfId="907" priority="719">
      <formula>P43=$CH$2</formula>
    </cfRule>
  </conditionalFormatting>
  <conditionalFormatting sqref="P49">
    <cfRule type="expression" dxfId="906" priority="715">
      <formula>P49=$CH$4</formula>
    </cfRule>
    <cfRule type="expression" dxfId="905" priority="716">
      <formula>P49=$CH$2</formula>
    </cfRule>
    <cfRule type="expression" dxfId="904" priority="717">
      <formula>P49=$CH$3</formula>
    </cfRule>
  </conditionalFormatting>
  <conditionalFormatting sqref="P55">
    <cfRule type="expression" dxfId="903" priority="713">
      <formula>P55=$CH$2</formula>
    </cfRule>
    <cfRule type="expression" dxfId="902" priority="712">
      <formula>P55=$CH$4</formula>
    </cfRule>
    <cfRule type="expression" dxfId="901" priority="714">
      <formula>P55=$CH$3</formula>
    </cfRule>
  </conditionalFormatting>
  <conditionalFormatting sqref="P60">
    <cfRule type="expression" dxfId="900" priority="709">
      <formula>P60=$CH$4</formula>
    </cfRule>
    <cfRule type="expression" dxfId="899" priority="710">
      <formula>P60=$CH$2</formula>
    </cfRule>
    <cfRule type="expression" dxfId="898" priority="711">
      <formula>P60=$CH$3</formula>
    </cfRule>
  </conditionalFormatting>
  <conditionalFormatting sqref="P66">
    <cfRule type="expression" dxfId="897" priority="706">
      <formula>P66=$CH$4</formula>
    </cfRule>
    <cfRule type="expression" dxfId="896" priority="707">
      <formula>P66=$CH$2</formula>
    </cfRule>
    <cfRule type="expression" dxfId="895" priority="708">
      <formula>P66=$CH$3</formula>
    </cfRule>
  </conditionalFormatting>
  <conditionalFormatting sqref="P71">
    <cfRule type="expression" dxfId="894" priority="703">
      <formula>P71=$CH$4</formula>
    </cfRule>
    <cfRule type="expression" dxfId="893" priority="704">
      <formula>P71=$CH$2</formula>
    </cfRule>
    <cfRule type="expression" dxfId="892" priority="705">
      <formula>P71=$CH$3</formula>
    </cfRule>
  </conditionalFormatting>
  <conditionalFormatting sqref="P76">
    <cfRule type="expression" dxfId="891" priority="700">
      <formula>P76=$CH$4</formula>
    </cfRule>
    <cfRule type="expression" dxfId="890" priority="702">
      <formula>P76=$CH$3</formula>
    </cfRule>
    <cfRule type="expression" dxfId="889" priority="701">
      <formula>P76=$CH$2</formula>
    </cfRule>
  </conditionalFormatting>
  <conditionalFormatting sqref="P81">
    <cfRule type="expression" dxfId="888" priority="699">
      <formula>P81=$CH$3</formula>
    </cfRule>
    <cfRule type="expression" dxfId="887" priority="697">
      <formula>P81=$CH$4</formula>
    </cfRule>
    <cfRule type="expression" dxfId="886" priority="698">
      <formula>P81=$CH$2</formula>
    </cfRule>
  </conditionalFormatting>
  <conditionalFormatting sqref="P88">
    <cfRule type="expression" dxfId="885" priority="694">
      <formula>P88=$CH$4</formula>
    </cfRule>
    <cfRule type="expression" dxfId="884" priority="695">
      <formula>P88=$CH$2</formula>
    </cfRule>
    <cfRule type="expression" dxfId="883" priority="696">
      <formula>P88=$CH$3</formula>
    </cfRule>
  </conditionalFormatting>
  <conditionalFormatting sqref="P93">
    <cfRule type="expression" dxfId="882" priority="691">
      <formula>P93=$CH$4</formula>
    </cfRule>
    <cfRule type="expression" dxfId="881" priority="692">
      <formula>P93=$CH$2</formula>
    </cfRule>
    <cfRule type="expression" dxfId="880" priority="693">
      <formula>P93=$CH$3</formula>
    </cfRule>
  </conditionalFormatting>
  <conditionalFormatting sqref="P98">
    <cfRule type="expression" dxfId="879" priority="688">
      <formula>P98=$CH$4</formula>
    </cfRule>
    <cfRule type="expression" dxfId="878" priority="689">
      <formula>P98=$CH$2</formula>
    </cfRule>
    <cfRule type="expression" dxfId="877" priority="690">
      <formula>P98=$CH$3</formula>
    </cfRule>
  </conditionalFormatting>
  <conditionalFormatting sqref="P104">
    <cfRule type="expression" dxfId="876" priority="685">
      <formula>P104=$CH$4</formula>
    </cfRule>
    <cfRule type="expression" dxfId="875" priority="686">
      <formula>P104=$CH$2</formula>
    </cfRule>
    <cfRule type="expression" dxfId="874" priority="687">
      <formula>P104=$CH$3</formula>
    </cfRule>
  </conditionalFormatting>
  <conditionalFormatting sqref="P110">
    <cfRule type="expression" dxfId="873" priority="682">
      <formula>P110=$CH$4</formula>
    </cfRule>
    <cfRule type="expression" dxfId="872" priority="683">
      <formula>P110=$CH$2</formula>
    </cfRule>
    <cfRule type="expression" dxfId="871" priority="684">
      <formula>P110=$CH$3</formula>
    </cfRule>
  </conditionalFormatting>
  <conditionalFormatting sqref="P115">
    <cfRule type="expression" dxfId="870" priority="679">
      <formula>P115=$CH$4</formula>
    </cfRule>
    <cfRule type="expression" dxfId="869" priority="681">
      <formula>P115=$CH$3</formula>
    </cfRule>
    <cfRule type="expression" dxfId="868" priority="680">
      <formula>P115=$CH$2</formula>
    </cfRule>
  </conditionalFormatting>
  <conditionalFormatting sqref="P121">
    <cfRule type="expression" dxfId="867" priority="678">
      <formula>P121=$CH$3</formula>
    </cfRule>
    <cfRule type="expression" dxfId="866" priority="677">
      <formula>P121=$CH$2</formula>
    </cfRule>
    <cfRule type="expression" dxfId="865" priority="676">
      <formula>P121=$CH$4</formula>
    </cfRule>
  </conditionalFormatting>
  <conditionalFormatting sqref="P127">
    <cfRule type="expression" dxfId="864" priority="675">
      <formula>P127=$CH$3</formula>
    </cfRule>
    <cfRule type="expression" dxfId="863" priority="674">
      <formula>P127=$CH$2</formula>
    </cfRule>
    <cfRule type="expression" dxfId="862" priority="673">
      <formula>P127=$CH$4</formula>
    </cfRule>
  </conditionalFormatting>
  <conditionalFormatting sqref="P136">
    <cfRule type="expression" dxfId="861" priority="672">
      <formula>P136=$CH$3</formula>
    </cfRule>
    <cfRule type="expression" dxfId="860" priority="671">
      <formula>P136=$CH$2</formula>
    </cfRule>
    <cfRule type="expression" dxfId="859" priority="670">
      <formula>P136=$CH$4</formula>
    </cfRule>
  </conditionalFormatting>
  <conditionalFormatting sqref="P141">
    <cfRule type="expression" dxfId="858" priority="669">
      <formula>P141=$CH$3</formula>
    </cfRule>
    <cfRule type="expression" dxfId="857" priority="668">
      <formula>P141=$CH$2</formula>
    </cfRule>
    <cfRule type="expression" dxfId="856" priority="667">
      <formula>P141=$CH$4</formula>
    </cfRule>
  </conditionalFormatting>
  <conditionalFormatting sqref="P146">
    <cfRule type="expression" dxfId="855" priority="666">
      <formula>P146=$CH$3</formula>
    </cfRule>
    <cfRule type="expression" dxfId="854" priority="665">
      <formula>P146=$CH$2</formula>
    </cfRule>
    <cfRule type="expression" dxfId="853" priority="664">
      <formula>P146=$CH$4</formula>
    </cfRule>
  </conditionalFormatting>
  <conditionalFormatting sqref="P152">
    <cfRule type="expression" dxfId="852" priority="663">
      <formula>P152=$CH$3</formula>
    </cfRule>
    <cfRule type="expression" dxfId="851" priority="662">
      <formula>P152=$CH$2</formula>
    </cfRule>
    <cfRule type="expression" dxfId="850" priority="661">
      <formula>P152=$CH$4</formula>
    </cfRule>
  </conditionalFormatting>
  <conditionalFormatting sqref="P158">
    <cfRule type="expression" dxfId="849" priority="660">
      <formula>P158=$CH$3</formula>
    </cfRule>
    <cfRule type="expression" dxfId="848" priority="659">
      <formula>P158=$CH$2</formula>
    </cfRule>
    <cfRule type="expression" dxfId="847" priority="658">
      <formula>P158=$CH$4</formula>
    </cfRule>
  </conditionalFormatting>
  <conditionalFormatting sqref="P163">
    <cfRule type="expression" dxfId="846" priority="657">
      <formula>P163=$CH$3</formula>
    </cfRule>
    <cfRule type="expression" dxfId="845" priority="656">
      <formula>P163=$CH$2</formula>
    </cfRule>
    <cfRule type="expression" dxfId="844" priority="655">
      <formula>P163=$CH$4</formula>
    </cfRule>
  </conditionalFormatting>
  <conditionalFormatting sqref="P169">
    <cfRule type="expression" dxfId="843" priority="654">
      <formula>P169=$CH$3</formula>
    </cfRule>
    <cfRule type="expression" dxfId="842" priority="653">
      <formula>P169=$CH$2</formula>
    </cfRule>
    <cfRule type="expression" dxfId="841" priority="652">
      <formula>P169=$CH$4</formula>
    </cfRule>
  </conditionalFormatting>
  <conditionalFormatting sqref="P175">
    <cfRule type="expression" dxfId="840" priority="651">
      <formula>P175=$CH$3</formula>
    </cfRule>
    <cfRule type="expression" dxfId="839" priority="650">
      <formula>P175=$CH$2</formula>
    </cfRule>
    <cfRule type="expression" dxfId="838" priority="649">
      <formula>P175=$CH$4</formula>
    </cfRule>
  </conditionalFormatting>
  <conditionalFormatting sqref="P184">
    <cfRule type="expression" dxfId="837" priority="648">
      <formula>P184=$CH$3</formula>
    </cfRule>
    <cfRule type="expression" dxfId="836" priority="647">
      <formula>P184=$CH$2</formula>
    </cfRule>
    <cfRule type="expression" dxfId="835" priority="646">
      <formula>P184=$CH$4</formula>
    </cfRule>
  </conditionalFormatting>
  <conditionalFormatting sqref="P189">
    <cfRule type="expression" dxfId="834" priority="643">
      <formula>P189=$CH$4</formula>
    </cfRule>
    <cfRule type="expression" dxfId="833" priority="644">
      <formula>P189=$CH$2</formula>
    </cfRule>
    <cfRule type="expression" dxfId="832" priority="645">
      <formula>P189=$CH$3</formula>
    </cfRule>
  </conditionalFormatting>
  <conditionalFormatting sqref="P194">
    <cfRule type="expression" dxfId="831" priority="641">
      <formula>P194=$CH$2</formula>
    </cfRule>
    <cfRule type="expression" dxfId="830" priority="640">
      <formula>P194=$CH$4</formula>
    </cfRule>
    <cfRule type="expression" dxfId="829" priority="642">
      <formula>P194=$CH$3</formula>
    </cfRule>
  </conditionalFormatting>
  <conditionalFormatting sqref="P200">
    <cfRule type="expression" dxfId="828" priority="638">
      <formula>P200=$CH$2</formula>
    </cfRule>
    <cfRule type="expression" dxfId="827" priority="639">
      <formula>P200=$CH$3</formula>
    </cfRule>
    <cfRule type="expression" dxfId="826" priority="637">
      <formula>P200=$CH$4</formula>
    </cfRule>
  </conditionalFormatting>
  <conditionalFormatting sqref="P208">
    <cfRule type="expression" dxfId="825" priority="635">
      <formula>P208=$CH$2</formula>
    </cfRule>
    <cfRule type="expression" dxfId="824" priority="636">
      <formula>P208=$CH$3</formula>
    </cfRule>
    <cfRule type="expression" dxfId="823" priority="634">
      <formula>P208=$CH$4</formula>
    </cfRule>
  </conditionalFormatting>
  <conditionalFormatting sqref="P213">
    <cfRule type="expression" dxfId="822" priority="633">
      <formula>P213=$CH$3</formula>
    </cfRule>
    <cfRule type="expression" dxfId="821" priority="632">
      <formula>P213=$CH$2</formula>
    </cfRule>
    <cfRule type="expression" dxfId="820" priority="631">
      <formula>P213=$CH$4</formula>
    </cfRule>
  </conditionalFormatting>
  <conditionalFormatting sqref="P218">
    <cfRule type="expression" dxfId="819" priority="630">
      <formula>P218=$CH$3</formula>
    </cfRule>
    <cfRule type="expression" dxfId="818" priority="629">
      <formula>P218=$CH$2</formula>
    </cfRule>
    <cfRule type="expression" dxfId="817" priority="628">
      <formula>P218=$CH$4</formula>
    </cfRule>
  </conditionalFormatting>
  <conditionalFormatting sqref="P225">
    <cfRule type="expression" dxfId="816" priority="625">
      <formula>P225=$CH$4</formula>
    </cfRule>
    <cfRule type="expression" dxfId="815" priority="626">
      <formula>P225=$CH$2</formula>
    </cfRule>
    <cfRule type="expression" dxfId="814" priority="627">
      <formula>P225=$CH$3</formula>
    </cfRule>
  </conditionalFormatting>
  <conditionalFormatting sqref="P231">
    <cfRule type="expression" dxfId="813" priority="624">
      <formula>P231=$CH$3</formula>
    </cfRule>
    <cfRule type="expression" dxfId="812" priority="623">
      <formula>P231=$CH$2</formula>
    </cfRule>
    <cfRule type="expression" dxfId="811" priority="622">
      <formula>P231=$CH$4</formula>
    </cfRule>
  </conditionalFormatting>
  <conditionalFormatting sqref="P236">
    <cfRule type="expression" dxfId="810" priority="620">
      <formula>P236=$CH$2</formula>
    </cfRule>
    <cfRule type="expression" dxfId="809" priority="619">
      <formula>P236=$CH$4</formula>
    </cfRule>
    <cfRule type="expression" dxfId="808" priority="621">
      <formula>P236=$CH$3</formula>
    </cfRule>
  </conditionalFormatting>
  <conditionalFormatting sqref="P243">
    <cfRule type="expression" dxfId="807" priority="617">
      <formula>P243=$CH$2</formula>
    </cfRule>
    <cfRule type="expression" dxfId="806" priority="616">
      <formula>P243=$CH$4</formula>
    </cfRule>
    <cfRule type="expression" dxfId="805" priority="618">
      <formula>P243=$CH$3</formula>
    </cfRule>
  </conditionalFormatting>
  <conditionalFormatting sqref="P249">
    <cfRule type="expression" dxfId="804" priority="613">
      <formula>P249=$CH$4</formula>
    </cfRule>
    <cfRule type="expression" dxfId="803" priority="615">
      <formula>P249=$CH$3</formula>
    </cfRule>
    <cfRule type="expression" dxfId="802" priority="614">
      <formula>P249=$CH$2</formula>
    </cfRule>
  </conditionalFormatting>
  <conditionalFormatting sqref="P256">
    <cfRule type="expression" dxfId="801" priority="610">
      <formula>P256=$CH$4</formula>
    </cfRule>
    <cfRule type="expression" dxfId="800" priority="611">
      <formula>P256=$CH$2</formula>
    </cfRule>
    <cfRule type="expression" dxfId="799" priority="612">
      <formula>P256=$CH$3</formula>
    </cfRule>
  </conditionalFormatting>
  <conditionalFormatting sqref="P261">
    <cfRule type="expression" dxfId="798" priority="609">
      <formula>P261=$CH$3</formula>
    </cfRule>
    <cfRule type="expression" dxfId="797" priority="608">
      <formula>P261=$CH$2</formula>
    </cfRule>
    <cfRule type="expression" dxfId="796" priority="607">
      <formula>P261=$CH$4</formula>
    </cfRule>
  </conditionalFormatting>
  <conditionalFormatting sqref="P266">
    <cfRule type="expression" dxfId="795" priority="606">
      <formula>P266=$CH$3</formula>
    </cfRule>
    <cfRule type="expression" dxfId="794" priority="605">
      <formula>P266=$CH$2</formula>
    </cfRule>
    <cfRule type="expression" dxfId="793" priority="604">
      <formula>P266=$CH$4</formula>
    </cfRule>
  </conditionalFormatting>
  <conditionalFormatting sqref="P271">
    <cfRule type="expression" dxfId="792" priority="603">
      <formula>P271=$CH$3</formula>
    </cfRule>
    <cfRule type="expression" dxfId="791" priority="602">
      <formula>P271=$CH$2</formula>
    </cfRule>
    <cfRule type="expression" dxfId="790" priority="601">
      <formula>P271=$CH$4</formula>
    </cfRule>
  </conditionalFormatting>
  <conditionalFormatting sqref="P276">
    <cfRule type="expression" dxfId="789" priority="598">
      <formula>P276=$CH$4</formula>
    </cfRule>
    <cfRule type="expression" dxfId="788" priority="600">
      <formula>P276=$CH$3</formula>
    </cfRule>
    <cfRule type="expression" dxfId="787" priority="599">
      <formula>P276=$CH$2</formula>
    </cfRule>
  </conditionalFormatting>
  <conditionalFormatting sqref="P281">
    <cfRule type="expression" dxfId="786" priority="564">
      <formula>P281=$CH$3</formula>
    </cfRule>
    <cfRule type="expression" dxfId="785" priority="563">
      <formula>P281=$CH$2</formula>
    </cfRule>
    <cfRule type="expression" dxfId="784" priority="562">
      <formula>P281=$CH$4</formula>
    </cfRule>
  </conditionalFormatting>
  <conditionalFormatting sqref="P287">
    <cfRule type="expression" dxfId="783" priority="565">
      <formula>P287=$CH$4</formula>
    </cfRule>
    <cfRule type="expression" dxfId="782" priority="567">
      <formula>P287=$CH$3</formula>
    </cfRule>
    <cfRule type="expression" dxfId="781" priority="566">
      <formula>P287=$CH$2</formula>
    </cfRule>
  </conditionalFormatting>
  <conditionalFormatting sqref="P293">
    <cfRule type="expression" dxfId="780" priority="568">
      <formula>P293=$CH$4</formula>
    </cfRule>
    <cfRule type="expression" dxfId="779" priority="569">
      <formula>P293=$CH$2</formula>
    </cfRule>
    <cfRule type="expression" dxfId="778" priority="570">
      <formula>P293=$CH$3</formula>
    </cfRule>
  </conditionalFormatting>
  <conditionalFormatting sqref="P299">
    <cfRule type="expression" dxfId="777" priority="571">
      <formula>P299=$CH$4</formula>
    </cfRule>
    <cfRule type="expression" dxfId="776" priority="573">
      <formula>P299=$CH$3</formula>
    </cfRule>
    <cfRule type="expression" dxfId="775" priority="572">
      <formula>P299=$CH$2</formula>
    </cfRule>
  </conditionalFormatting>
  <conditionalFormatting sqref="P305">
    <cfRule type="expression" dxfId="774" priority="574">
      <formula>P305=$CH$4</formula>
    </cfRule>
    <cfRule type="expression" dxfId="773" priority="576">
      <formula>P305=$CH$3</formula>
    </cfRule>
    <cfRule type="expression" dxfId="772" priority="575">
      <formula>P305=$CH$2</formula>
    </cfRule>
  </conditionalFormatting>
  <conditionalFormatting sqref="P311">
    <cfRule type="expression" dxfId="771" priority="580">
      <formula>P311=$CH$4</formula>
    </cfRule>
    <cfRule type="expression" dxfId="770" priority="581">
      <formula>P311=$CH$2</formula>
    </cfRule>
    <cfRule type="expression" dxfId="769" priority="582">
      <formula>P311=$CH$3</formula>
    </cfRule>
  </conditionalFormatting>
  <conditionalFormatting sqref="P317">
    <cfRule type="expression" dxfId="768" priority="578">
      <formula>P317=$CH$2</formula>
    </cfRule>
    <cfRule type="expression" dxfId="767" priority="577">
      <formula>P317=$CH$4</formula>
    </cfRule>
    <cfRule type="expression" dxfId="766" priority="579">
      <formula>P317=$CH$3</formula>
    </cfRule>
  </conditionalFormatting>
  <conditionalFormatting sqref="Q3">
    <cfRule type="expression" dxfId="765" priority="1855">
      <formula>$Q$2=1</formula>
    </cfRule>
  </conditionalFormatting>
  <conditionalFormatting sqref="S8">
    <cfRule type="expression" dxfId="764" priority="490">
      <formula>SUM($T$8:$BQ$8)&gt;0</formula>
    </cfRule>
  </conditionalFormatting>
  <conditionalFormatting sqref="S9">
    <cfRule type="expression" dxfId="763" priority="134">
      <formula>S9=1</formula>
    </cfRule>
  </conditionalFormatting>
  <conditionalFormatting sqref="S16">
    <cfRule type="expression" dxfId="762" priority="111">
      <formula>S16=1</formula>
    </cfRule>
  </conditionalFormatting>
  <conditionalFormatting sqref="S21">
    <cfRule type="expression" dxfId="761" priority="110">
      <formula>S21=1</formula>
    </cfRule>
  </conditionalFormatting>
  <conditionalFormatting sqref="S26">
    <cfRule type="expression" dxfId="760" priority="109">
      <formula>S26=1</formula>
    </cfRule>
  </conditionalFormatting>
  <conditionalFormatting sqref="S33">
    <cfRule type="expression" dxfId="759" priority="108">
      <formula>S33=1</formula>
    </cfRule>
  </conditionalFormatting>
  <conditionalFormatting sqref="S38">
    <cfRule type="expression" dxfId="758" priority="107">
      <formula>S38=1</formula>
    </cfRule>
  </conditionalFormatting>
  <conditionalFormatting sqref="S43">
    <cfRule type="expression" dxfId="757" priority="106">
      <formula>S43=1</formula>
    </cfRule>
  </conditionalFormatting>
  <conditionalFormatting sqref="S49">
    <cfRule type="expression" dxfId="756" priority="105">
      <formula>S49=1</formula>
    </cfRule>
  </conditionalFormatting>
  <conditionalFormatting sqref="S55">
    <cfRule type="expression" dxfId="755" priority="104">
      <formula>S55=1</formula>
    </cfRule>
  </conditionalFormatting>
  <conditionalFormatting sqref="S60">
    <cfRule type="expression" dxfId="754" priority="103">
      <formula>S60=1</formula>
    </cfRule>
  </conditionalFormatting>
  <conditionalFormatting sqref="S66">
    <cfRule type="expression" dxfId="753" priority="102">
      <formula>S66=1</formula>
    </cfRule>
  </conditionalFormatting>
  <conditionalFormatting sqref="S71">
    <cfRule type="expression" dxfId="752" priority="101">
      <formula>S71=1</formula>
    </cfRule>
  </conditionalFormatting>
  <conditionalFormatting sqref="S76">
    <cfRule type="expression" dxfId="751" priority="100">
      <formula>S76=1</formula>
    </cfRule>
  </conditionalFormatting>
  <conditionalFormatting sqref="S81">
    <cfRule type="expression" dxfId="750" priority="99">
      <formula>S81=1</formula>
    </cfRule>
  </conditionalFormatting>
  <conditionalFormatting sqref="S88">
    <cfRule type="expression" dxfId="749" priority="98">
      <formula>S88=1</formula>
    </cfRule>
  </conditionalFormatting>
  <conditionalFormatting sqref="S93">
    <cfRule type="expression" dxfId="748" priority="97">
      <formula>S93=1</formula>
    </cfRule>
  </conditionalFormatting>
  <conditionalFormatting sqref="S98">
    <cfRule type="expression" dxfId="747" priority="96">
      <formula>S98=1</formula>
    </cfRule>
  </conditionalFormatting>
  <conditionalFormatting sqref="S104">
    <cfRule type="expression" dxfId="746" priority="95">
      <formula>S104=1</formula>
    </cfRule>
  </conditionalFormatting>
  <conditionalFormatting sqref="S110">
    <cfRule type="expression" dxfId="745" priority="94">
      <formula>S110=1</formula>
    </cfRule>
  </conditionalFormatting>
  <conditionalFormatting sqref="S115">
    <cfRule type="expression" dxfId="744" priority="92">
      <formula>S115=1</formula>
    </cfRule>
  </conditionalFormatting>
  <conditionalFormatting sqref="S121">
    <cfRule type="expression" dxfId="743" priority="91">
      <formula>S121=1</formula>
    </cfRule>
  </conditionalFormatting>
  <conditionalFormatting sqref="S127">
    <cfRule type="expression" dxfId="742" priority="90">
      <formula>S127=1</formula>
    </cfRule>
  </conditionalFormatting>
  <conditionalFormatting sqref="S136">
    <cfRule type="expression" dxfId="741" priority="89">
      <formula>S136=1</formula>
    </cfRule>
  </conditionalFormatting>
  <conditionalFormatting sqref="S141">
    <cfRule type="expression" dxfId="740" priority="88">
      <formula>S141=1</formula>
    </cfRule>
  </conditionalFormatting>
  <conditionalFormatting sqref="S146">
    <cfRule type="expression" dxfId="739" priority="87">
      <formula>S146=1</formula>
    </cfRule>
  </conditionalFormatting>
  <conditionalFormatting sqref="S152">
    <cfRule type="expression" dxfId="738" priority="86">
      <formula>S152=1</formula>
    </cfRule>
  </conditionalFormatting>
  <conditionalFormatting sqref="S158">
    <cfRule type="expression" dxfId="737" priority="85">
      <formula>S158=1</formula>
    </cfRule>
  </conditionalFormatting>
  <conditionalFormatting sqref="S163">
    <cfRule type="expression" dxfId="736" priority="84">
      <formula>S163=1</formula>
    </cfRule>
  </conditionalFormatting>
  <conditionalFormatting sqref="S169">
    <cfRule type="expression" dxfId="735" priority="83">
      <formula>S169=1</formula>
    </cfRule>
  </conditionalFormatting>
  <conditionalFormatting sqref="S175">
    <cfRule type="expression" dxfId="734" priority="82">
      <formula>S175=1</formula>
    </cfRule>
  </conditionalFormatting>
  <conditionalFormatting sqref="S184">
    <cfRule type="expression" dxfId="733" priority="81">
      <formula>S184=1</formula>
    </cfRule>
  </conditionalFormatting>
  <conditionalFormatting sqref="S189">
    <cfRule type="expression" dxfId="732" priority="80">
      <formula>S189=1</formula>
    </cfRule>
  </conditionalFormatting>
  <conditionalFormatting sqref="S194">
    <cfRule type="expression" dxfId="731" priority="79">
      <formula>S194=1</formula>
    </cfRule>
  </conditionalFormatting>
  <conditionalFormatting sqref="S200">
    <cfRule type="expression" dxfId="730" priority="78">
      <formula>S200=1</formula>
    </cfRule>
  </conditionalFormatting>
  <conditionalFormatting sqref="S208">
    <cfRule type="expression" dxfId="729" priority="77">
      <formula>S208=1</formula>
    </cfRule>
  </conditionalFormatting>
  <conditionalFormatting sqref="S213">
    <cfRule type="expression" dxfId="728" priority="76">
      <formula>S213=1</formula>
    </cfRule>
  </conditionalFormatting>
  <conditionalFormatting sqref="S218">
    <cfRule type="expression" dxfId="727" priority="75">
      <formula>S218=1</formula>
    </cfRule>
  </conditionalFormatting>
  <conditionalFormatting sqref="S225">
    <cfRule type="expression" dxfId="726" priority="74">
      <formula>S225=1</formula>
    </cfRule>
  </conditionalFormatting>
  <conditionalFormatting sqref="S231">
    <cfRule type="expression" dxfId="725" priority="73">
      <formula>S231=1</formula>
    </cfRule>
  </conditionalFormatting>
  <conditionalFormatting sqref="S236">
    <cfRule type="expression" dxfId="724" priority="72">
      <formula>S236=1</formula>
    </cfRule>
  </conditionalFormatting>
  <conditionalFormatting sqref="S243">
    <cfRule type="expression" dxfId="723" priority="71">
      <formula>S243=1</formula>
    </cfRule>
  </conditionalFormatting>
  <conditionalFormatting sqref="S249">
    <cfRule type="expression" dxfId="722" priority="70">
      <formula>S249=1</formula>
    </cfRule>
  </conditionalFormatting>
  <conditionalFormatting sqref="S256">
    <cfRule type="expression" dxfId="721" priority="69">
      <formula>S256=1</formula>
    </cfRule>
  </conditionalFormatting>
  <conditionalFormatting sqref="S261">
    <cfRule type="expression" dxfId="720" priority="68">
      <formula>S261=1</formula>
    </cfRule>
  </conditionalFormatting>
  <conditionalFormatting sqref="S266">
    <cfRule type="expression" dxfId="719" priority="67">
      <formula>S266=1</formula>
    </cfRule>
  </conditionalFormatting>
  <conditionalFormatting sqref="S271">
    <cfRule type="expression" dxfId="718" priority="66">
      <formula>S271=1</formula>
    </cfRule>
  </conditionalFormatting>
  <conditionalFormatting sqref="S276">
    <cfRule type="expression" dxfId="717" priority="65">
      <formula>S276=1</formula>
    </cfRule>
  </conditionalFormatting>
  <conditionalFormatting sqref="S281">
    <cfRule type="expression" dxfId="716" priority="64">
      <formula>S281=1</formula>
    </cfRule>
  </conditionalFormatting>
  <conditionalFormatting sqref="S287">
    <cfRule type="expression" dxfId="715" priority="63">
      <formula>S287=1</formula>
    </cfRule>
  </conditionalFormatting>
  <conditionalFormatting sqref="S293">
    <cfRule type="expression" dxfId="714" priority="62">
      <formula>S293=1</formula>
    </cfRule>
  </conditionalFormatting>
  <conditionalFormatting sqref="S299">
    <cfRule type="expression" dxfId="713" priority="61">
      <formula>S299=1</formula>
    </cfRule>
  </conditionalFormatting>
  <conditionalFormatting sqref="S305">
    <cfRule type="expression" dxfId="712" priority="60">
      <formula>S305=1</formula>
    </cfRule>
  </conditionalFormatting>
  <conditionalFormatting sqref="S311">
    <cfRule type="expression" dxfId="711" priority="59">
      <formula>S311=1</formula>
    </cfRule>
  </conditionalFormatting>
  <conditionalFormatting sqref="S317">
    <cfRule type="expression" dxfId="710" priority="58">
      <formula>S317=1</formula>
    </cfRule>
  </conditionalFormatting>
  <conditionalFormatting sqref="T8:BR8">
    <cfRule type="cellIs" dxfId="709" priority="491" operator="equal">
      <formula>1</formula>
    </cfRule>
  </conditionalFormatting>
  <conditionalFormatting sqref="T323:BR323">
    <cfRule type="cellIs" dxfId="708" priority="2528" operator="equal">
      <formula>1</formula>
    </cfRule>
    <cfRule type="containsText" dxfId="707" priority="2316" operator="containsText" text="1">
      <formula>NOT(ISERROR(SEARCH("1",T323)))</formula>
    </cfRule>
  </conditionalFormatting>
  <conditionalFormatting sqref="T324:BS326 T327:BU329 T330:BT330 T331:BU349">
    <cfRule type="containsText" dxfId="706" priority="971" operator="containsText" text="1">
      <formula>NOT(ISERROR(SEARCH("1",T324)))</formula>
    </cfRule>
    <cfRule type="cellIs" dxfId="705" priority="972" operator="equal">
      <formula>1</formula>
    </cfRule>
  </conditionalFormatting>
  <conditionalFormatting sqref="T9:BU14">
    <cfRule type="cellIs" dxfId="704" priority="1354" operator="equal">
      <formula>1</formula>
    </cfRule>
    <cfRule type="containsText" dxfId="703" priority="1353" operator="containsText" text="1">
      <formula>NOT(ISERROR(SEARCH("1",T9)))</formula>
    </cfRule>
  </conditionalFormatting>
  <conditionalFormatting sqref="T17:BU20">
    <cfRule type="containsText" dxfId="702" priority="481" operator="containsText" text="1">
      <formula>NOT(ISERROR(SEARCH("1",T17)))</formula>
    </cfRule>
    <cfRule type="cellIs" dxfId="701" priority="482" operator="equal">
      <formula>1</formula>
    </cfRule>
  </conditionalFormatting>
  <conditionalFormatting sqref="T22:BU25">
    <cfRule type="containsText" dxfId="700" priority="373" operator="containsText" text="1">
      <formula>NOT(ISERROR(SEARCH("1",T22)))</formula>
    </cfRule>
    <cfRule type="cellIs" dxfId="699" priority="374" operator="equal">
      <formula>1</formula>
    </cfRule>
  </conditionalFormatting>
  <conditionalFormatting sqref="T27:BU31">
    <cfRule type="containsText" dxfId="698" priority="371" operator="containsText" text="1">
      <formula>NOT(ISERROR(SEARCH("1",T27)))</formula>
    </cfRule>
    <cfRule type="cellIs" dxfId="697" priority="372" operator="equal">
      <formula>1</formula>
    </cfRule>
  </conditionalFormatting>
  <conditionalFormatting sqref="T34:BU36">
    <cfRule type="cellIs" dxfId="696" priority="370" operator="equal">
      <formula>1</formula>
    </cfRule>
    <cfRule type="containsText" dxfId="695" priority="369" operator="containsText" text="1">
      <formula>NOT(ISERROR(SEARCH("1",T34)))</formula>
    </cfRule>
  </conditionalFormatting>
  <conditionalFormatting sqref="T39:BU41">
    <cfRule type="cellIs" dxfId="694" priority="368" operator="equal">
      <formula>1</formula>
    </cfRule>
    <cfRule type="containsText" dxfId="693" priority="367" operator="containsText" text="1">
      <formula>NOT(ISERROR(SEARCH("1",T39)))</formula>
    </cfRule>
  </conditionalFormatting>
  <conditionalFormatting sqref="T44:BU47">
    <cfRule type="cellIs" dxfId="692" priority="366" operator="equal">
      <formula>1</formula>
    </cfRule>
    <cfRule type="containsText" dxfId="691" priority="365" operator="containsText" text="1">
      <formula>NOT(ISERROR(SEARCH("1",T44)))</formula>
    </cfRule>
  </conditionalFormatting>
  <conditionalFormatting sqref="T50:BU53">
    <cfRule type="cellIs" dxfId="690" priority="364" operator="equal">
      <formula>1</formula>
    </cfRule>
    <cfRule type="containsText" dxfId="689" priority="363" operator="containsText" text="1">
      <formula>NOT(ISERROR(SEARCH("1",T50)))</formula>
    </cfRule>
  </conditionalFormatting>
  <conditionalFormatting sqref="T56:BU58">
    <cfRule type="cellIs" dxfId="688" priority="362" operator="equal">
      <formula>1</formula>
    </cfRule>
    <cfRule type="containsText" dxfId="687" priority="361" operator="containsText" text="1">
      <formula>NOT(ISERROR(SEARCH("1",T56)))</formula>
    </cfRule>
  </conditionalFormatting>
  <conditionalFormatting sqref="T61:BU64">
    <cfRule type="cellIs" dxfId="686" priority="360" operator="equal">
      <formula>1</formula>
    </cfRule>
    <cfRule type="containsText" dxfId="685" priority="359" operator="containsText" text="1">
      <formula>NOT(ISERROR(SEARCH("1",T61)))</formula>
    </cfRule>
  </conditionalFormatting>
  <conditionalFormatting sqref="T67:BU69">
    <cfRule type="cellIs" dxfId="684" priority="358" operator="equal">
      <formula>1</formula>
    </cfRule>
    <cfRule type="containsText" dxfId="683" priority="357" operator="containsText" text="1">
      <formula>NOT(ISERROR(SEARCH("1",T67)))</formula>
    </cfRule>
  </conditionalFormatting>
  <conditionalFormatting sqref="T72:BU74">
    <cfRule type="cellIs" dxfId="682" priority="356" operator="equal">
      <formula>1</formula>
    </cfRule>
    <cfRule type="containsText" dxfId="681" priority="355" operator="containsText" text="1">
      <formula>NOT(ISERROR(SEARCH("1",T72)))</formula>
    </cfRule>
  </conditionalFormatting>
  <conditionalFormatting sqref="T77:BU79">
    <cfRule type="containsText" dxfId="680" priority="457" operator="containsText" text="1">
      <formula>NOT(ISERROR(SEARCH("1",T77)))</formula>
    </cfRule>
    <cfRule type="cellIs" dxfId="679" priority="458" operator="equal">
      <formula>1</formula>
    </cfRule>
  </conditionalFormatting>
  <conditionalFormatting sqref="T82:BU85">
    <cfRule type="cellIs" dxfId="678" priority="354" operator="equal">
      <formula>1</formula>
    </cfRule>
    <cfRule type="containsText" dxfId="677" priority="353" operator="containsText" text="1">
      <formula>NOT(ISERROR(SEARCH("1",T82)))</formula>
    </cfRule>
  </conditionalFormatting>
  <conditionalFormatting sqref="T88:BU96">
    <cfRule type="containsText" dxfId="676" priority="349" operator="containsText" text="1">
      <formula>NOT(ISERROR(SEARCH("1",T88)))</formula>
    </cfRule>
  </conditionalFormatting>
  <conditionalFormatting sqref="T88:BU97">
    <cfRule type="cellIs" dxfId="675" priority="350" operator="equal">
      <formula>1</formula>
    </cfRule>
  </conditionalFormatting>
  <conditionalFormatting sqref="T97:BU99">
    <cfRule type="containsText" dxfId="674" priority="2612" operator="containsText" text="1">
      <formula>NOT(ISERROR(SEARCH("1",T97)))</formula>
    </cfRule>
  </conditionalFormatting>
  <conditionalFormatting sqref="T98:BU99">
    <cfRule type="cellIs" dxfId="673" priority="2613" operator="equal">
      <formula>1</formula>
    </cfRule>
  </conditionalFormatting>
  <conditionalFormatting sqref="T100:BU133">
    <cfRule type="cellIs" dxfId="672" priority="338" operator="equal">
      <formula>1</formula>
    </cfRule>
    <cfRule type="containsText" dxfId="671" priority="337" operator="containsText" text="1">
      <formula>NOT(ISERROR(SEARCH("1",T100)))</formula>
    </cfRule>
  </conditionalFormatting>
  <conditionalFormatting sqref="T136:BU139">
    <cfRule type="containsText" dxfId="670" priority="335" operator="containsText" text="1">
      <formula>NOT(ISERROR(SEARCH("1",T136)))</formula>
    </cfRule>
    <cfRule type="cellIs" dxfId="669" priority="336" operator="equal">
      <formula>1</formula>
    </cfRule>
  </conditionalFormatting>
  <conditionalFormatting sqref="T141:BU144">
    <cfRule type="containsText" dxfId="668" priority="333" operator="containsText" text="1">
      <formula>NOT(ISERROR(SEARCH("1",T141)))</formula>
    </cfRule>
    <cfRule type="cellIs" dxfId="667" priority="334" operator="equal">
      <formula>1</formula>
    </cfRule>
  </conditionalFormatting>
  <conditionalFormatting sqref="T146:BU150">
    <cfRule type="containsText" dxfId="666" priority="331" operator="containsText" text="1">
      <formula>NOT(ISERROR(SEARCH("1",T146)))</formula>
    </cfRule>
    <cfRule type="cellIs" dxfId="665" priority="332" operator="equal">
      <formula>1</formula>
    </cfRule>
  </conditionalFormatting>
  <conditionalFormatting sqref="T152:BU156">
    <cfRule type="containsText" dxfId="664" priority="329" operator="containsText" text="1">
      <formula>NOT(ISERROR(SEARCH("1",T152)))</formula>
    </cfRule>
    <cfRule type="cellIs" dxfId="663" priority="330" operator="equal">
      <formula>1</formula>
    </cfRule>
  </conditionalFormatting>
  <conditionalFormatting sqref="T158:BU161">
    <cfRule type="containsText" dxfId="662" priority="327" operator="containsText" text="1">
      <formula>NOT(ISERROR(SEARCH("1",T158)))</formula>
    </cfRule>
    <cfRule type="cellIs" dxfId="661" priority="328" operator="equal">
      <formula>1</formula>
    </cfRule>
  </conditionalFormatting>
  <conditionalFormatting sqref="T163:BU167">
    <cfRule type="containsText" dxfId="660" priority="325" operator="containsText" text="1">
      <formula>NOT(ISERROR(SEARCH("1",T163)))</formula>
    </cfRule>
    <cfRule type="cellIs" dxfId="659" priority="326" operator="equal">
      <formula>1</formula>
    </cfRule>
  </conditionalFormatting>
  <conditionalFormatting sqref="T169:BU173">
    <cfRule type="cellIs" dxfId="658" priority="324" operator="equal">
      <formula>1</formula>
    </cfRule>
    <cfRule type="containsText" dxfId="657" priority="323" operator="containsText" text="1">
      <formula>NOT(ISERROR(SEARCH("1",T169)))</formula>
    </cfRule>
  </conditionalFormatting>
  <conditionalFormatting sqref="T175:BU181">
    <cfRule type="cellIs" dxfId="656" priority="322" operator="equal">
      <formula>1</formula>
    </cfRule>
    <cfRule type="containsText" dxfId="655" priority="321" operator="containsText" text="1">
      <formula>NOT(ISERROR(SEARCH("1",T175)))</formula>
    </cfRule>
  </conditionalFormatting>
  <conditionalFormatting sqref="T184:BU187">
    <cfRule type="cellIs" dxfId="654" priority="320" operator="equal">
      <formula>1</formula>
    </cfRule>
    <cfRule type="containsText" dxfId="653" priority="319" operator="containsText" text="1">
      <formula>NOT(ISERROR(SEARCH("1",T184)))</formula>
    </cfRule>
  </conditionalFormatting>
  <conditionalFormatting sqref="T189:BU192">
    <cfRule type="containsText" dxfId="652" priority="317" operator="containsText" text="1">
      <formula>NOT(ISERROR(SEARCH("1",T189)))</formula>
    </cfRule>
    <cfRule type="cellIs" dxfId="651" priority="318" operator="equal">
      <formula>1</formula>
    </cfRule>
  </conditionalFormatting>
  <conditionalFormatting sqref="T194:BU198">
    <cfRule type="containsText" dxfId="650" priority="315" operator="containsText" text="1">
      <formula>NOT(ISERROR(SEARCH("1",T194)))</formula>
    </cfRule>
    <cfRule type="cellIs" dxfId="649" priority="316" operator="equal">
      <formula>1</formula>
    </cfRule>
  </conditionalFormatting>
  <conditionalFormatting sqref="T200:BU205">
    <cfRule type="containsText" dxfId="648" priority="313" operator="containsText" text="1">
      <formula>NOT(ISERROR(SEARCH("1",T200)))</formula>
    </cfRule>
    <cfRule type="cellIs" dxfId="647" priority="314" operator="equal">
      <formula>1</formula>
    </cfRule>
  </conditionalFormatting>
  <conditionalFormatting sqref="T208:BU211">
    <cfRule type="containsText" dxfId="646" priority="311" operator="containsText" text="1">
      <formula>NOT(ISERROR(SEARCH("1",T208)))</formula>
    </cfRule>
    <cfRule type="cellIs" dxfId="645" priority="312" operator="equal">
      <formula>1</formula>
    </cfRule>
  </conditionalFormatting>
  <conditionalFormatting sqref="T213:BU216">
    <cfRule type="containsText" dxfId="644" priority="309" operator="containsText" text="1">
      <formula>NOT(ISERROR(SEARCH("1",T213)))</formula>
    </cfRule>
    <cfRule type="cellIs" dxfId="643" priority="310" operator="equal">
      <formula>1</formula>
    </cfRule>
  </conditionalFormatting>
  <conditionalFormatting sqref="T218:BU223">
    <cfRule type="cellIs" dxfId="642" priority="308" operator="equal">
      <formula>1</formula>
    </cfRule>
    <cfRule type="containsText" dxfId="641" priority="307" operator="containsText" text="1">
      <formula>NOT(ISERROR(SEARCH("1",T218)))</formula>
    </cfRule>
  </conditionalFormatting>
  <conditionalFormatting sqref="T225:BU229">
    <cfRule type="containsText" dxfId="640" priority="305" operator="containsText" text="1">
      <formula>NOT(ISERROR(SEARCH("1",T225)))</formula>
    </cfRule>
    <cfRule type="cellIs" dxfId="639" priority="306" operator="equal">
      <formula>1</formula>
    </cfRule>
  </conditionalFormatting>
  <conditionalFormatting sqref="T231:BU234">
    <cfRule type="cellIs" dxfId="638" priority="304" operator="equal">
      <formula>1</formula>
    </cfRule>
    <cfRule type="containsText" dxfId="637" priority="303" operator="containsText" text="1">
      <formula>NOT(ISERROR(SEARCH("1",T231)))</formula>
    </cfRule>
  </conditionalFormatting>
  <conditionalFormatting sqref="T236:BU241">
    <cfRule type="cellIs" dxfId="636" priority="302" operator="equal">
      <formula>1</formula>
    </cfRule>
    <cfRule type="containsText" dxfId="635" priority="301" operator="containsText" text="1">
      <formula>NOT(ISERROR(SEARCH("1",T236)))</formula>
    </cfRule>
  </conditionalFormatting>
  <conditionalFormatting sqref="T243:BU247">
    <cfRule type="cellIs" dxfId="634" priority="300" operator="equal">
      <formula>1</formula>
    </cfRule>
    <cfRule type="containsText" dxfId="633" priority="299" operator="containsText" text="1">
      <formula>NOT(ISERROR(SEARCH("1",T243)))</formula>
    </cfRule>
  </conditionalFormatting>
  <conditionalFormatting sqref="T249:BU252">
    <cfRule type="cellIs" dxfId="632" priority="298" operator="equal">
      <formula>1</formula>
    </cfRule>
    <cfRule type="containsText" dxfId="631" priority="297" operator="containsText" text="1">
      <formula>NOT(ISERROR(SEARCH("1",T249)))</formula>
    </cfRule>
  </conditionalFormatting>
  <conditionalFormatting sqref="T256:BU259">
    <cfRule type="cellIs" dxfId="630" priority="296" operator="equal">
      <formula>1</formula>
    </cfRule>
    <cfRule type="containsText" dxfId="629" priority="295" operator="containsText" text="1">
      <formula>NOT(ISERROR(SEARCH("1",T256)))</formula>
    </cfRule>
  </conditionalFormatting>
  <conditionalFormatting sqref="T261:BU264">
    <cfRule type="containsText" dxfId="628" priority="293" operator="containsText" text="1">
      <formula>NOT(ISERROR(SEARCH("1",T261)))</formula>
    </cfRule>
    <cfRule type="cellIs" dxfId="627" priority="294" operator="equal">
      <formula>1</formula>
    </cfRule>
  </conditionalFormatting>
  <conditionalFormatting sqref="T266:BU269">
    <cfRule type="cellIs" dxfId="626" priority="292" operator="equal">
      <formula>1</formula>
    </cfRule>
    <cfRule type="containsText" dxfId="625" priority="291" operator="containsText" text="1">
      <formula>NOT(ISERROR(SEARCH("1",T266)))</formula>
    </cfRule>
  </conditionalFormatting>
  <conditionalFormatting sqref="T271:BU274">
    <cfRule type="containsText" dxfId="624" priority="289" operator="containsText" text="1">
      <formula>NOT(ISERROR(SEARCH("1",T271)))</formula>
    </cfRule>
    <cfRule type="cellIs" dxfId="623" priority="290" operator="equal">
      <formula>1</formula>
    </cfRule>
  </conditionalFormatting>
  <conditionalFormatting sqref="T276:BU279">
    <cfRule type="cellIs" dxfId="622" priority="288" operator="equal">
      <formula>1</formula>
    </cfRule>
    <cfRule type="containsText" dxfId="621" priority="287" operator="containsText" text="1">
      <formula>NOT(ISERROR(SEARCH("1",T276)))</formula>
    </cfRule>
  </conditionalFormatting>
  <conditionalFormatting sqref="T281:BU285">
    <cfRule type="cellIs" dxfId="620" priority="286" operator="equal">
      <formula>1</formula>
    </cfRule>
    <cfRule type="containsText" dxfId="619" priority="285" operator="containsText" text="1">
      <formula>NOT(ISERROR(SEARCH("1",T281)))</formula>
    </cfRule>
  </conditionalFormatting>
  <conditionalFormatting sqref="T287:BU291">
    <cfRule type="cellIs" dxfId="618" priority="284" operator="equal">
      <formula>1</formula>
    </cfRule>
    <cfRule type="containsText" dxfId="617" priority="283" operator="containsText" text="1">
      <formula>NOT(ISERROR(SEARCH("1",T287)))</formula>
    </cfRule>
  </conditionalFormatting>
  <conditionalFormatting sqref="T293:BU297">
    <cfRule type="containsText" dxfId="616" priority="281" operator="containsText" text="1">
      <formula>NOT(ISERROR(SEARCH("1",T293)))</formula>
    </cfRule>
    <cfRule type="cellIs" dxfId="615" priority="282" operator="equal">
      <formula>1</formula>
    </cfRule>
  </conditionalFormatting>
  <conditionalFormatting sqref="T299:BU303">
    <cfRule type="containsText" dxfId="614" priority="279" operator="containsText" text="1">
      <formula>NOT(ISERROR(SEARCH("1",T299)))</formula>
    </cfRule>
    <cfRule type="cellIs" dxfId="613" priority="280" operator="equal">
      <formula>1</formula>
    </cfRule>
  </conditionalFormatting>
  <conditionalFormatting sqref="T305:BU309">
    <cfRule type="containsText" dxfId="612" priority="277" operator="containsText" text="1">
      <formula>NOT(ISERROR(SEARCH("1",T305)))</formula>
    </cfRule>
  </conditionalFormatting>
  <conditionalFormatting sqref="T305:BU312">
    <cfRule type="cellIs" dxfId="611" priority="278" operator="equal">
      <formula>1</formula>
    </cfRule>
  </conditionalFormatting>
  <conditionalFormatting sqref="T310:BU310">
    <cfRule type="containsText" dxfId="610" priority="2254" operator="containsText" text="1">
      <formula>NOT(ISERROR(SEARCH("1",T310)))</formula>
    </cfRule>
  </conditionalFormatting>
  <conditionalFormatting sqref="T311:BU315">
    <cfRule type="containsText" dxfId="609" priority="275" operator="containsText" text="1">
      <formula>NOT(ISERROR(SEARCH("1",T311)))</formula>
    </cfRule>
  </conditionalFormatting>
  <conditionalFormatting sqref="T313:BU315">
    <cfRule type="cellIs" dxfId="608" priority="276" operator="equal">
      <formula>1</formula>
    </cfRule>
  </conditionalFormatting>
  <conditionalFormatting sqref="T317:BU321">
    <cfRule type="containsText" dxfId="607" priority="273" operator="containsText" text="1">
      <formula>NOT(ISERROR(SEARCH("1",T317)))</formula>
    </cfRule>
    <cfRule type="cellIs" dxfId="606" priority="274" operator="equal">
      <formula>1</formula>
    </cfRule>
  </conditionalFormatting>
  <conditionalFormatting sqref="BW9">
    <cfRule type="expression" dxfId="605" priority="498">
      <formula>BW9="表示"</formula>
    </cfRule>
  </conditionalFormatting>
  <conditionalFormatting sqref="BW16">
    <cfRule type="expression" dxfId="604" priority="272">
      <formula>BW16="表示"</formula>
    </cfRule>
  </conditionalFormatting>
  <conditionalFormatting sqref="BW21">
    <cfRule type="expression" dxfId="603" priority="271">
      <formula>BW21="表示"</formula>
    </cfRule>
  </conditionalFormatting>
  <conditionalFormatting sqref="BW26">
    <cfRule type="expression" dxfId="602" priority="270">
      <formula>BW26="表示"</formula>
    </cfRule>
  </conditionalFormatting>
  <conditionalFormatting sqref="BW33">
    <cfRule type="expression" dxfId="601" priority="269">
      <formula>BW33="表示"</formula>
    </cfRule>
  </conditionalFormatting>
  <conditionalFormatting sqref="BW38">
    <cfRule type="expression" dxfId="600" priority="268">
      <formula>BW38="表示"</formula>
    </cfRule>
  </conditionalFormatting>
  <conditionalFormatting sqref="BW43">
    <cfRule type="expression" dxfId="599" priority="267">
      <formula>BW43="表示"</formula>
    </cfRule>
  </conditionalFormatting>
  <conditionalFormatting sqref="BW49">
    <cfRule type="expression" dxfId="598" priority="266">
      <formula>BW49="表示"</formula>
    </cfRule>
  </conditionalFormatting>
  <conditionalFormatting sqref="BW55">
    <cfRule type="expression" dxfId="597" priority="265">
      <formula>BW55="表示"</formula>
    </cfRule>
  </conditionalFormatting>
  <conditionalFormatting sqref="BW60">
    <cfRule type="expression" dxfId="596" priority="264">
      <formula>BW60="表示"</formula>
    </cfRule>
  </conditionalFormatting>
  <conditionalFormatting sqref="BW66">
    <cfRule type="expression" dxfId="595" priority="263">
      <formula>BW66="表示"</formula>
    </cfRule>
  </conditionalFormatting>
  <conditionalFormatting sqref="BW71">
    <cfRule type="expression" dxfId="594" priority="262">
      <formula>BW71="表示"</formula>
    </cfRule>
  </conditionalFormatting>
  <conditionalFormatting sqref="BW76">
    <cfRule type="expression" dxfId="593" priority="261">
      <formula>BW76="表示"</formula>
    </cfRule>
  </conditionalFormatting>
  <conditionalFormatting sqref="BW81">
    <cfRule type="expression" dxfId="592" priority="260">
      <formula>BW81="表示"</formula>
    </cfRule>
  </conditionalFormatting>
  <conditionalFormatting sqref="BW88">
    <cfRule type="expression" dxfId="591" priority="259">
      <formula>BW88="表示"</formula>
    </cfRule>
  </conditionalFormatting>
  <conditionalFormatting sqref="BW93">
    <cfRule type="expression" dxfId="590" priority="258">
      <formula>BW93="表示"</formula>
    </cfRule>
  </conditionalFormatting>
  <conditionalFormatting sqref="BW98">
    <cfRule type="expression" dxfId="589" priority="257">
      <formula>BW98="表示"</formula>
    </cfRule>
  </conditionalFormatting>
  <conditionalFormatting sqref="BW104">
    <cfRule type="expression" dxfId="588" priority="256">
      <formula>BW104="表示"</formula>
    </cfRule>
  </conditionalFormatting>
  <conditionalFormatting sqref="BW110">
    <cfRule type="expression" dxfId="587" priority="255">
      <formula>BW110="表示"</formula>
    </cfRule>
  </conditionalFormatting>
  <conditionalFormatting sqref="BW115">
    <cfRule type="expression" dxfId="586" priority="254">
      <formula>BW115="表示"</formula>
    </cfRule>
  </conditionalFormatting>
  <conditionalFormatting sqref="BW121">
    <cfRule type="expression" dxfId="585" priority="253">
      <formula>BW121="表示"</formula>
    </cfRule>
  </conditionalFormatting>
  <conditionalFormatting sqref="BW127">
    <cfRule type="expression" dxfId="584" priority="252">
      <formula>BW127="表示"</formula>
    </cfRule>
  </conditionalFormatting>
  <conditionalFormatting sqref="BW136">
    <cfRule type="expression" dxfId="583" priority="251">
      <formula>BW136="表示"</formula>
    </cfRule>
  </conditionalFormatting>
  <conditionalFormatting sqref="BW141">
    <cfRule type="expression" dxfId="582" priority="250">
      <formula>BW141="表示"</formula>
    </cfRule>
  </conditionalFormatting>
  <conditionalFormatting sqref="BW146">
    <cfRule type="expression" dxfId="581" priority="249">
      <formula>BW146="表示"</formula>
    </cfRule>
  </conditionalFormatting>
  <conditionalFormatting sqref="BW152">
    <cfRule type="expression" dxfId="580" priority="248">
      <formula>BW152="表示"</formula>
    </cfRule>
  </conditionalFormatting>
  <conditionalFormatting sqref="BW158">
    <cfRule type="expression" dxfId="579" priority="247">
      <formula>BW158="表示"</formula>
    </cfRule>
  </conditionalFormatting>
  <conditionalFormatting sqref="BW163">
    <cfRule type="expression" dxfId="578" priority="246">
      <formula>BW163="表示"</formula>
    </cfRule>
  </conditionalFormatting>
  <conditionalFormatting sqref="BW169">
    <cfRule type="expression" dxfId="577" priority="245">
      <formula>BW169="表示"</formula>
    </cfRule>
  </conditionalFormatting>
  <conditionalFormatting sqref="BW175">
    <cfRule type="expression" dxfId="576" priority="244">
      <formula>BW175="表示"</formula>
    </cfRule>
  </conditionalFormatting>
  <conditionalFormatting sqref="BW184">
    <cfRule type="expression" dxfId="575" priority="243">
      <formula>BW184="表示"</formula>
    </cfRule>
  </conditionalFormatting>
  <conditionalFormatting sqref="BW189">
    <cfRule type="expression" dxfId="574" priority="242">
      <formula>BW189="表示"</formula>
    </cfRule>
  </conditionalFormatting>
  <conditionalFormatting sqref="BW194">
    <cfRule type="expression" dxfId="573" priority="241">
      <formula>BW194="表示"</formula>
    </cfRule>
  </conditionalFormatting>
  <conditionalFormatting sqref="BW200">
    <cfRule type="expression" dxfId="572" priority="240">
      <formula>BW200="表示"</formula>
    </cfRule>
  </conditionalFormatting>
  <conditionalFormatting sqref="BW208">
    <cfRule type="expression" dxfId="571" priority="239">
      <formula>BW208="表示"</formula>
    </cfRule>
  </conditionalFormatting>
  <conditionalFormatting sqref="BW213">
    <cfRule type="expression" dxfId="570" priority="238">
      <formula>BW213="表示"</formula>
    </cfRule>
  </conditionalFormatting>
  <conditionalFormatting sqref="BW218">
    <cfRule type="expression" dxfId="569" priority="237">
      <formula>BW218="表示"</formula>
    </cfRule>
  </conditionalFormatting>
  <conditionalFormatting sqref="BW225">
    <cfRule type="expression" dxfId="568" priority="236">
      <formula>BW225="表示"</formula>
    </cfRule>
  </conditionalFormatting>
  <conditionalFormatting sqref="BW231">
    <cfRule type="expression" dxfId="567" priority="235">
      <formula>BW231="表示"</formula>
    </cfRule>
  </conditionalFormatting>
  <conditionalFormatting sqref="BW236">
    <cfRule type="expression" dxfId="566" priority="234">
      <formula>BW236="表示"</formula>
    </cfRule>
  </conditionalFormatting>
  <conditionalFormatting sqref="BW243">
    <cfRule type="expression" dxfId="565" priority="233">
      <formula>BW243="表示"</formula>
    </cfRule>
  </conditionalFormatting>
  <conditionalFormatting sqref="BW249">
    <cfRule type="expression" dxfId="564" priority="232">
      <formula>BW249="表示"</formula>
    </cfRule>
  </conditionalFormatting>
  <conditionalFormatting sqref="BW256">
    <cfRule type="expression" dxfId="563" priority="231">
      <formula>BW256="表示"</formula>
    </cfRule>
  </conditionalFormatting>
  <conditionalFormatting sqref="BW261">
    <cfRule type="expression" dxfId="562" priority="230">
      <formula>BW261="表示"</formula>
    </cfRule>
  </conditionalFormatting>
  <conditionalFormatting sqref="BW266">
    <cfRule type="expression" dxfId="561" priority="229">
      <formula>BW266="表示"</formula>
    </cfRule>
  </conditionalFormatting>
  <conditionalFormatting sqref="BW271">
    <cfRule type="expression" dxfId="560" priority="228">
      <formula>BW271="表示"</formula>
    </cfRule>
  </conditionalFormatting>
  <conditionalFormatting sqref="BW276">
    <cfRule type="expression" dxfId="559" priority="227">
      <formula>BW276="表示"</formula>
    </cfRule>
  </conditionalFormatting>
  <conditionalFormatting sqref="BW281">
    <cfRule type="expression" dxfId="558" priority="226">
      <formula>BW281="表示"</formula>
    </cfRule>
  </conditionalFormatting>
  <conditionalFormatting sqref="BW287">
    <cfRule type="expression" dxfId="557" priority="225">
      <formula>BW287="表示"</formula>
    </cfRule>
  </conditionalFormatting>
  <conditionalFormatting sqref="BW293">
    <cfRule type="expression" dxfId="556" priority="224">
      <formula>BW293="表示"</formula>
    </cfRule>
  </conditionalFormatting>
  <conditionalFormatting sqref="BW299">
    <cfRule type="expression" dxfId="555" priority="223">
      <formula>BW299="表示"</formula>
    </cfRule>
  </conditionalFormatting>
  <conditionalFormatting sqref="BW305">
    <cfRule type="expression" dxfId="554" priority="222">
      <formula>BW305="表示"</formula>
    </cfRule>
  </conditionalFormatting>
  <conditionalFormatting sqref="BW311">
    <cfRule type="expression" dxfId="553" priority="221">
      <formula>BW311="表示"</formula>
    </cfRule>
  </conditionalFormatting>
  <conditionalFormatting sqref="BW317">
    <cfRule type="expression" dxfId="552" priority="220">
      <formula>BW317="表示"</formula>
    </cfRule>
  </conditionalFormatting>
  <conditionalFormatting sqref="CH10 CH17 CH22 CH27 CH34 CH39 CH44 CH50 CH56 CH61 CH67 CH72 CH77 CH82 CH89 CH94 CH99 CH105 CH111 CH116 CH122 CH128 CH137 CH142 CH147 CH153 CH159 CH164 CH170 CH176 CH185 CH190 CH195 CH201 CH209 CH214 CH219 CH226 CH232 CH237 CH244 CH250 CH257 CH262 CH267 CH272 CH277 CH282 CH288 CH294 CH300 CH306 CH312 CH318">
    <cfRule type="expression" dxfId="551" priority="4604">
      <formula>CH10=$CH$4</formula>
    </cfRule>
    <cfRule type="expression" dxfId="550" priority="4606">
      <formula>CH10=$CH$3</formula>
    </cfRule>
    <cfRule type="expression" dxfId="549" priority="4605">
      <formula>CH10=$CH$2</formula>
    </cfRule>
  </conditionalFormatting>
  <conditionalFormatting sqref="CK94:CP96 CK99:CP101">
    <cfRule type="cellIs" dxfId="548" priority="2640" operator="equal">
      <formula>1</formula>
    </cfRule>
  </conditionalFormatting>
  <conditionalFormatting sqref="CK323:CP349">
    <cfRule type="cellIs" dxfId="547" priority="2577" operator="equal">
      <formula>1</formula>
    </cfRule>
    <cfRule type="containsText" dxfId="546" priority="2575" operator="containsText" text="●">
      <formula>NOT(ISERROR(SEARCH("●",CK323)))</formula>
    </cfRule>
    <cfRule type="expression" dxfId="545" priority="2576">
      <formula>"●"</formula>
    </cfRule>
  </conditionalFormatting>
  <conditionalFormatting sqref="CK83:EH84 EJ83:EL84">
    <cfRule type="expression" dxfId="544" priority="2624">
      <formula>"●"</formula>
    </cfRule>
    <cfRule type="containsText" dxfId="543" priority="2623" operator="containsText" text="●">
      <formula>NOT(ISERROR(SEARCH("●",CK83)))</formula>
    </cfRule>
  </conditionalFormatting>
  <conditionalFormatting sqref="CK102:EH102">
    <cfRule type="cellIs" dxfId="542" priority="1531" operator="equal">
      <formula>1</formula>
    </cfRule>
  </conditionalFormatting>
  <conditionalFormatting sqref="CK30:EI31">
    <cfRule type="cellIs" dxfId="541" priority="2317" operator="equal">
      <formula>1</formula>
    </cfRule>
    <cfRule type="expression" dxfId="540" priority="2588">
      <formula>"●"</formula>
    </cfRule>
    <cfRule type="containsText" dxfId="539" priority="2587" operator="containsText" text="●">
      <formula>NOT(ISERROR(SEARCH("●",CK30)))</formula>
    </cfRule>
  </conditionalFormatting>
  <conditionalFormatting sqref="CK33:EI33">
    <cfRule type="cellIs" dxfId="538" priority="1599" operator="equal">
      <formula>1</formula>
    </cfRule>
  </conditionalFormatting>
  <conditionalFormatting sqref="CK38:EI38">
    <cfRule type="cellIs" dxfId="537" priority="1598" operator="equal">
      <formula>1</formula>
    </cfRule>
  </conditionalFormatting>
  <conditionalFormatting sqref="CK43:EI43">
    <cfRule type="cellIs" dxfId="536" priority="1597" operator="equal">
      <formula>1</formula>
    </cfRule>
  </conditionalFormatting>
  <conditionalFormatting sqref="CK49:EI49">
    <cfRule type="cellIs" dxfId="535" priority="1596" operator="equal">
      <formula>1</formula>
    </cfRule>
  </conditionalFormatting>
  <conditionalFormatting sqref="CK55:EI55">
    <cfRule type="cellIs" dxfId="534" priority="1595" operator="equal">
      <formula>1</formula>
    </cfRule>
  </conditionalFormatting>
  <conditionalFormatting sqref="CK60:EI60">
    <cfRule type="cellIs" dxfId="533" priority="1594" operator="equal">
      <formula>1</formula>
    </cfRule>
  </conditionalFormatting>
  <conditionalFormatting sqref="CK66:EI66">
    <cfRule type="cellIs" dxfId="532" priority="1593" operator="equal">
      <formula>1</formula>
    </cfRule>
  </conditionalFormatting>
  <conditionalFormatting sqref="CK71:EI71">
    <cfRule type="cellIs" dxfId="531" priority="1576" operator="equal">
      <formula>1</formula>
    </cfRule>
  </conditionalFormatting>
  <conditionalFormatting sqref="CK76:EI76">
    <cfRule type="cellIs" dxfId="530" priority="1573" operator="equal">
      <formula>1</formula>
    </cfRule>
  </conditionalFormatting>
  <conditionalFormatting sqref="CK81:EI81">
    <cfRule type="cellIs" dxfId="529" priority="1570" operator="equal">
      <formula>1</formula>
    </cfRule>
  </conditionalFormatting>
  <conditionalFormatting sqref="CK86:EI86">
    <cfRule type="cellIs" dxfId="528" priority="1543" operator="equal">
      <formula>1</formula>
    </cfRule>
  </conditionalFormatting>
  <conditionalFormatting sqref="CK93:EI93">
    <cfRule type="cellIs" dxfId="527" priority="1564" operator="equal">
      <formula>1</formula>
    </cfRule>
  </conditionalFormatting>
  <conditionalFormatting sqref="CK98:EI98">
    <cfRule type="cellIs" dxfId="526" priority="1561" operator="equal">
      <formula>1</formula>
    </cfRule>
  </conditionalFormatting>
  <conditionalFormatting sqref="CK104:EI104">
    <cfRule type="cellIs" dxfId="525" priority="1528" operator="equal">
      <formula>1</formula>
    </cfRule>
  </conditionalFormatting>
  <conditionalFormatting sqref="CK110:EI110">
    <cfRule type="cellIs" dxfId="524" priority="1555" operator="equal">
      <formula>1</formula>
    </cfRule>
  </conditionalFormatting>
  <conditionalFormatting sqref="CK115:EI115">
    <cfRule type="cellIs" dxfId="523" priority="1552" operator="equal">
      <formula>1</formula>
    </cfRule>
  </conditionalFormatting>
  <conditionalFormatting sqref="CK121:EI121">
    <cfRule type="cellIs" dxfId="522" priority="1549" operator="equal">
      <formula>1</formula>
    </cfRule>
  </conditionalFormatting>
  <conditionalFormatting sqref="CK127:EI127">
    <cfRule type="cellIs" dxfId="521" priority="1546" operator="equal">
      <formula>1</formula>
    </cfRule>
  </conditionalFormatting>
  <conditionalFormatting sqref="CK141:EI142">
    <cfRule type="cellIs" dxfId="520" priority="1519" operator="equal">
      <formula>1</formula>
    </cfRule>
  </conditionalFormatting>
  <conditionalFormatting sqref="CK146:EI147">
    <cfRule type="cellIs" dxfId="519" priority="1515" operator="equal">
      <formula>1</formula>
    </cfRule>
  </conditionalFormatting>
  <conditionalFormatting sqref="CK152:EI153">
    <cfRule type="cellIs" dxfId="518" priority="1492" operator="equal">
      <formula>1</formula>
    </cfRule>
  </conditionalFormatting>
  <conditionalFormatting sqref="CK158:EI159">
    <cfRule type="cellIs" dxfId="517" priority="1486" operator="equal">
      <formula>1</formula>
    </cfRule>
  </conditionalFormatting>
  <conditionalFormatting sqref="CK163:EI164">
    <cfRule type="cellIs" dxfId="516" priority="1480" operator="equal">
      <formula>1</formula>
    </cfRule>
  </conditionalFormatting>
  <conditionalFormatting sqref="CK169:EI170">
    <cfRule type="cellIs" dxfId="515" priority="1474" operator="equal">
      <formula>1</formula>
    </cfRule>
  </conditionalFormatting>
  <conditionalFormatting sqref="CK181:EI181 CK205:EI205 CK307:EH309 EJ307:EL309 CK310:EL310">
    <cfRule type="expression" dxfId="514" priority="2256">
      <formula>"●"</formula>
    </cfRule>
    <cfRule type="containsText" dxfId="513" priority="2255" operator="containsText" text="●">
      <formula>NOT(ISERROR(SEARCH("●",CK181)))</formula>
    </cfRule>
  </conditionalFormatting>
  <conditionalFormatting sqref="CK186:EI187">
    <cfRule type="cellIs" dxfId="512" priority="201" operator="equal">
      <formula>1</formula>
    </cfRule>
  </conditionalFormatting>
  <conditionalFormatting sqref="CK189:EI190">
    <cfRule type="cellIs" dxfId="511" priority="1438" operator="equal">
      <formula>1</formula>
    </cfRule>
  </conditionalFormatting>
  <conditionalFormatting sqref="CK194:EI198">
    <cfRule type="cellIs" dxfId="510" priority="198" operator="equal">
      <formula>1</formula>
    </cfRule>
  </conditionalFormatting>
  <conditionalFormatting sqref="CK200:EI200">
    <cfRule type="cellIs" dxfId="509" priority="1421" operator="equal">
      <formula>1</formula>
    </cfRule>
  </conditionalFormatting>
  <conditionalFormatting sqref="CK202:EI205">
    <cfRule type="cellIs" dxfId="508" priority="195" operator="equal">
      <formula>1</formula>
    </cfRule>
  </conditionalFormatting>
  <conditionalFormatting sqref="CK210:EI211">
    <cfRule type="cellIs" dxfId="507" priority="192" operator="equal">
      <formula>1</formula>
    </cfRule>
  </conditionalFormatting>
  <conditionalFormatting sqref="CK213:EI213">
    <cfRule type="cellIs" dxfId="506" priority="1414" operator="equal">
      <formula>1</formula>
    </cfRule>
  </conditionalFormatting>
  <conditionalFormatting sqref="CK218:EI218">
    <cfRule type="cellIs" dxfId="505" priority="1412" operator="equal">
      <formula>1</formula>
    </cfRule>
  </conditionalFormatting>
  <conditionalFormatting sqref="CK220:EI223">
    <cfRule type="cellIs" dxfId="504" priority="189" operator="equal">
      <formula>1</formula>
    </cfRule>
  </conditionalFormatting>
  <conditionalFormatting sqref="CK225:EI225">
    <cfRule type="cellIs" dxfId="503" priority="1410" operator="equal">
      <formula>1</formula>
    </cfRule>
  </conditionalFormatting>
  <conditionalFormatting sqref="CK227:EI229">
    <cfRule type="cellIs" dxfId="502" priority="186" operator="equal">
      <formula>1</formula>
    </cfRule>
  </conditionalFormatting>
  <conditionalFormatting sqref="CK231:EI231">
    <cfRule type="cellIs" dxfId="501" priority="1408" operator="equal">
      <formula>1</formula>
    </cfRule>
  </conditionalFormatting>
  <conditionalFormatting sqref="CK233:EI234">
    <cfRule type="cellIs" dxfId="500" priority="183" operator="equal">
      <formula>1</formula>
    </cfRule>
  </conditionalFormatting>
  <conditionalFormatting sqref="CK236:EI236">
    <cfRule type="cellIs" dxfId="499" priority="1406" operator="equal">
      <formula>1</formula>
    </cfRule>
  </conditionalFormatting>
  <conditionalFormatting sqref="CK238:EI241">
    <cfRule type="cellIs" dxfId="498" priority="180" operator="equal">
      <formula>1</formula>
    </cfRule>
  </conditionalFormatting>
  <conditionalFormatting sqref="CK243:EI243">
    <cfRule type="cellIs" dxfId="497" priority="1404" operator="equal">
      <formula>1</formula>
    </cfRule>
  </conditionalFormatting>
  <conditionalFormatting sqref="CK245:EI247">
    <cfRule type="cellIs" dxfId="496" priority="177" operator="equal">
      <formula>1</formula>
    </cfRule>
  </conditionalFormatting>
  <conditionalFormatting sqref="CK249:EI249">
    <cfRule type="cellIs" dxfId="495" priority="1402" operator="equal">
      <formula>1</formula>
    </cfRule>
  </conditionalFormatting>
  <conditionalFormatting sqref="CK251:EI253">
    <cfRule type="cellIs" dxfId="494" priority="174" operator="equal">
      <formula>1</formula>
    </cfRule>
  </conditionalFormatting>
  <conditionalFormatting sqref="CK253:EI253">
    <cfRule type="containsText" dxfId="493" priority="1399" operator="containsText" text="●">
      <formula>NOT(ISERROR(SEARCH("●",CK253)))</formula>
    </cfRule>
    <cfRule type="expression" dxfId="492" priority="1400">
      <formula>"●"</formula>
    </cfRule>
  </conditionalFormatting>
  <conditionalFormatting sqref="CK259:EI259">
    <cfRule type="cellIs" dxfId="491" priority="171" operator="equal">
      <formula>1</formula>
    </cfRule>
  </conditionalFormatting>
  <conditionalFormatting sqref="CK261:EI261">
    <cfRule type="cellIs" dxfId="490" priority="1394" operator="equal">
      <formula>1</formula>
    </cfRule>
  </conditionalFormatting>
  <conditionalFormatting sqref="CK264:EI264">
    <cfRule type="cellIs" dxfId="489" priority="168" operator="equal">
      <formula>1</formula>
    </cfRule>
  </conditionalFormatting>
  <conditionalFormatting sqref="CK266:EI266">
    <cfRule type="cellIs" dxfId="488" priority="1392" operator="equal">
      <formula>1</formula>
    </cfRule>
  </conditionalFormatting>
  <conditionalFormatting sqref="CK269:EI269">
    <cfRule type="cellIs" dxfId="487" priority="165" operator="equal">
      <formula>1</formula>
    </cfRule>
  </conditionalFormatting>
  <conditionalFormatting sqref="CK271:EI271">
    <cfRule type="cellIs" dxfId="486" priority="1390" operator="equal">
      <formula>1</formula>
    </cfRule>
  </conditionalFormatting>
  <conditionalFormatting sqref="CK274:EI274">
    <cfRule type="cellIs" dxfId="485" priority="162" operator="equal">
      <formula>1</formula>
    </cfRule>
  </conditionalFormatting>
  <conditionalFormatting sqref="CK276:EI276">
    <cfRule type="cellIs" dxfId="484" priority="1388" operator="equal">
      <formula>1</formula>
    </cfRule>
  </conditionalFormatting>
  <conditionalFormatting sqref="CK3:EL5">
    <cfRule type="expression" dxfId="483" priority="2455">
      <formula>CK$5="○"</formula>
    </cfRule>
  </conditionalFormatting>
  <conditionalFormatting sqref="CK8:EL8">
    <cfRule type="cellIs" dxfId="482" priority="555" operator="equal">
      <formula>1</formula>
    </cfRule>
  </conditionalFormatting>
  <conditionalFormatting sqref="CK9:EL14">
    <cfRule type="cellIs" dxfId="481" priority="2433" operator="equal">
      <formula>1</formula>
    </cfRule>
  </conditionalFormatting>
  <conditionalFormatting sqref="CK11:EL14">
    <cfRule type="containsText" dxfId="480" priority="2431" operator="containsText" text="●">
      <formula>NOT(ISERROR(SEARCH("●",CK11)))</formula>
    </cfRule>
    <cfRule type="expression" dxfId="479" priority="2432">
      <formula>"●"</formula>
    </cfRule>
  </conditionalFormatting>
  <conditionalFormatting sqref="CK15:EL17">
    <cfRule type="cellIs" dxfId="478" priority="1604" operator="equal">
      <formula>1</formula>
    </cfRule>
  </conditionalFormatting>
  <conditionalFormatting sqref="CK18:EL19">
    <cfRule type="containsText" dxfId="477" priority="1630" operator="containsText" text="●">
      <formula>NOT(ISERROR(SEARCH("●",CK18)))</formula>
    </cfRule>
    <cfRule type="expression" dxfId="476" priority="1631">
      <formula>"●"</formula>
    </cfRule>
    <cfRule type="cellIs" dxfId="475" priority="1632" operator="equal">
      <formula>1</formula>
    </cfRule>
  </conditionalFormatting>
  <conditionalFormatting sqref="CK20:EL22">
    <cfRule type="cellIs" dxfId="474" priority="1602" operator="equal">
      <formula>1</formula>
    </cfRule>
  </conditionalFormatting>
  <conditionalFormatting sqref="CK23:EL24">
    <cfRule type="cellIs" dxfId="473" priority="1620" operator="equal">
      <formula>1</formula>
    </cfRule>
    <cfRule type="expression" dxfId="472" priority="1619">
      <formula>"●"</formula>
    </cfRule>
    <cfRule type="containsText" dxfId="471" priority="1618" operator="containsText" text="●">
      <formula>NOT(ISERROR(SEARCH("●",CK23)))</formula>
    </cfRule>
  </conditionalFormatting>
  <conditionalFormatting sqref="CK25:EL27">
    <cfRule type="cellIs" dxfId="470" priority="1600" operator="equal">
      <formula>1</formula>
    </cfRule>
  </conditionalFormatting>
  <conditionalFormatting sqref="CK28:EL29">
    <cfRule type="cellIs" dxfId="469" priority="1608" operator="equal">
      <formula>1</formula>
    </cfRule>
    <cfRule type="containsText" dxfId="468" priority="1606" operator="containsText" text="●">
      <formula>NOT(ISERROR(SEARCH("●",CK28)))</formula>
    </cfRule>
    <cfRule type="expression" dxfId="467" priority="1607">
      <formula>"●"</formula>
    </cfRule>
  </conditionalFormatting>
  <conditionalFormatting sqref="CK34:EL36">
    <cfRule type="cellIs" dxfId="466" priority="1836" operator="equal">
      <formula>1</formula>
    </cfRule>
  </conditionalFormatting>
  <conditionalFormatting sqref="CK35:EL36">
    <cfRule type="containsText" dxfId="465" priority="1834" operator="containsText" text="●">
      <formula>NOT(ISERROR(SEARCH("●",CK35)))</formula>
    </cfRule>
    <cfRule type="expression" dxfId="464" priority="1835">
      <formula>"●"</formula>
    </cfRule>
  </conditionalFormatting>
  <conditionalFormatting sqref="CK39:EL41">
    <cfRule type="cellIs" dxfId="463" priority="1833" operator="equal">
      <formula>1</formula>
    </cfRule>
  </conditionalFormatting>
  <conditionalFormatting sqref="CK40:EL41">
    <cfRule type="containsText" dxfId="462" priority="1831" operator="containsText" text="●">
      <formula>NOT(ISERROR(SEARCH("●",CK40)))</formula>
    </cfRule>
    <cfRule type="expression" dxfId="461" priority="1832">
      <formula>"●"</formula>
    </cfRule>
  </conditionalFormatting>
  <conditionalFormatting sqref="CK44:EL47">
    <cfRule type="cellIs" dxfId="460" priority="1830" operator="equal">
      <formula>1</formula>
    </cfRule>
  </conditionalFormatting>
  <conditionalFormatting sqref="CK45:EL47">
    <cfRule type="containsText" dxfId="459" priority="1828" operator="containsText" text="●">
      <formula>NOT(ISERROR(SEARCH("●",CK45)))</formula>
    </cfRule>
    <cfRule type="expression" dxfId="458" priority="1829">
      <formula>"●"</formula>
    </cfRule>
  </conditionalFormatting>
  <conditionalFormatting sqref="CK50:EL53">
    <cfRule type="cellIs" dxfId="457" priority="1827" operator="equal">
      <formula>1</formula>
    </cfRule>
  </conditionalFormatting>
  <conditionalFormatting sqref="CK51:EL53">
    <cfRule type="containsText" dxfId="456" priority="1825" operator="containsText" text="●">
      <formula>NOT(ISERROR(SEARCH("●",CK51)))</formula>
    </cfRule>
    <cfRule type="expression" dxfId="455" priority="1826">
      <formula>"●"</formula>
    </cfRule>
  </conditionalFormatting>
  <conditionalFormatting sqref="CK56:EL58">
    <cfRule type="cellIs" dxfId="454" priority="1824" operator="equal">
      <formula>1</formula>
    </cfRule>
  </conditionalFormatting>
  <conditionalFormatting sqref="CK57:EL58">
    <cfRule type="expression" dxfId="453" priority="1823">
      <formula>"●"</formula>
    </cfRule>
    <cfRule type="containsText" dxfId="452" priority="1822" operator="containsText" text="●">
      <formula>NOT(ISERROR(SEARCH("●",CK57)))</formula>
    </cfRule>
  </conditionalFormatting>
  <conditionalFormatting sqref="CK61:EL64">
    <cfRule type="cellIs" dxfId="451" priority="1821" operator="equal">
      <formula>1</formula>
    </cfRule>
  </conditionalFormatting>
  <conditionalFormatting sqref="CK62:EL64">
    <cfRule type="containsText" dxfId="450" priority="1819" operator="containsText" text="●">
      <formula>NOT(ISERROR(SEARCH("●",CK62)))</formula>
    </cfRule>
    <cfRule type="expression" dxfId="449" priority="1820">
      <formula>"●"</formula>
    </cfRule>
  </conditionalFormatting>
  <conditionalFormatting sqref="CK67:EL69">
    <cfRule type="cellIs" dxfId="448" priority="1818" operator="equal">
      <formula>1</formula>
    </cfRule>
  </conditionalFormatting>
  <conditionalFormatting sqref="CK68:EL69">
    <cfRule type="containsText" dxfId="447" priority="1816" operator="containsText" text="●">
      <formula>NOT(ISERROR(SEARCH("●",CK68)))</formula>
    </cfRule>
    <cfRule type="expression" dxfId="446" priority="1817">
      <formula>"●"</formula>
    </cfRule>
  </conditionalFormatting>
  <conditionalFormatting sqref="CK72:EL74">
    <cfRule type="cellIs" dxfId="445" priority="1815" operator="equal">
      <formula>1</formula>
    </cfRule>
  </conditionalFormatting>
  <conditionalFormatting sqref="CK73:EL74">
    <cfRule type="containsText" dxfId="444" priority="1813" operator="containsText" text="●">
      <formula>NOT(ISERROR(SEARCH("●",CK73)))</formula>
    </cfRule>
    <cfRule type="expression" dxfId="443" priority="1814">
      <formula>"●"</formula>
    </cfRule>
  </conditionalFormatting>
  <conditionalFormatting sqref="CK77:EL79">
    <cfRule type="cellIs" dxfId="442" priority="1812" operator="equal">
      <formula>1</formula>
    </cfRule>
  </conditionalFormatting>
  <conditionalFormatting sqref="CK78:EL79">
    <cfRule type="containsText" dxfId="441" priority="1810" operator="containsText" text="●">
      <formula>NOT(ISERROR(SEARCH("●",CK78)))</formula>
    </cfRule>
    <cfRule type="expression" dxfId="440" priority="1811">
      <formula>"●"</formula>
    </cfRule>
  </conditionalFormatting>
  <conditionalFormatting sqref="CK82:EL84">
    <cfRule type="cellIs" dxfId="439" priority="1809" operator="equal">
      <formula>1</formula>
    </cfRule>
  </conditionalFormatting>
  <conditionalFormatting sqref="CK88:EL88">
    <cfRule type="cellIs" dxfId="438" priority="1542" operator="equal">
      <formula>1</formula>
    </cfRule>
  </conditionalFormatting>
  <conditionalFormatting sqref="CK89:EL91">
    <cfRule type="cellIs" dxfId="437" priority="1806" operator="equal">
      <formula>1</formula>
    </cfRule>
  </conditionalFormatting>
  <conditionalFormatting sqref="CK90:EL91">
    <cfRule type="containsText" dxfId="436" priority="1804" operator="containsText" text="●">
      <formula>NOT(ISERROR(SEARCH("●",CK90)))</formula>
    </cfRule>
    <cfRule type="expression" dxfId="435" priority="1805">
      <formula>"●"</formula>
    </cfRule>
  </conditionalFormatting>
  <conditionalFormatting sqref="CK95:EL96">
    <cfRule type="containsText" dxfId="434" priority="1536" operator="containsText" text="●">
      <formula>NOT(ISERROR(SEARCH("●",CK95)))</formula>
    </cfRule>
    <cfRule type="expression" dxfId="433" priority="1537">
      <formula>"●"</formula>
    </cfRule>
  </conditionalFormatting>
  <conditionalFormatting sqref="CK100:EL102">
    <cfRule type="expression" dxfId="432" priority="1530">
      <formula>"●"</formula>
    </cfRule>
    <cfRule type="containsText" dxfId="431" priority="1529" operator="containsText" text="●">
      <formula>NOT(ISERROR(SEARCH("●",CK100)))</formula>
    </cfRule>
  </conditionalFormatting>
  <conditionalFormatting sqref="CK105:EL108">
    <cfRule type="cellIs" dxfId="430" priority="1797" operator="equal">
      <formula>1</formula>
    </cfRule>
  </conditionalFormatting>
  <conditionalFormatting sqref="CK106:EL108">
    <cfRule type="expression" dxfId="429" priority="1796">
      <formula>"●"</formula>
    </cfRule>
    <cfRule type="containsText" dxfId="428" priority="1795" operator="containsText" text="●">
      <formula>NOT(ISERROR(SEARCH("●",CK106)))</formula>
    </cfRule>
  </conditionalFormatting>
  <conditionalFormatting sqref="CK111:EL113">
    <cfRule type="cellIs" dxfId="427" priority="1794" operator="equal">
      <formula>1</formula>
    </cfRule>
  </conditionalFormatting>
  <conditionalFormatting sqref="CK112:EL113">
    <cfRule type="expression" dxfId="426" priority="1793">
      <formula>"●"</formula>
    </cfRule>
    <cfRule type="containsText" dxfId="425" priority="1792" operator="containsText" text="●">
      <formula>NOT(ISERROR(SEARCH("●",CK112)))</formula>
    </cfRule>
  </conditionalFormatting>
  <conditionalFormatting sqref="CK116:EL119">
    <cfRule type="cellIs" dxfId="424" priority="1791" operator="equal">
      <formula>1</formula>
    </cfRule>
  </conditionalFormatting>
  <conditionalFormatting sqref="CK117:EL119">
    <cfRule type="containsText" dxfId="423" priority="1789" operator="containsText" text="●">
      <formula>NOT(ISERROR(SEARCH("●",CK117)))</formula>
    </cfRule>
    <cfRule type="expression" dxfId="422" priority="1790">
      <formula>"●"</formula>
    </cfRule>
  </conditionalFormatting>
  <conditionalFormatting sqref="CK122:EL125">
    <cfRule type="cellIs" dxfId="421" priority="1788" operator="equal">
      <formula>1</formula>
    </cfRule>
  </conditionalFormatting>
  <conditionalFormatting sqref="CK123:EL125">
    <cfRule type="containsText" dxfId="420" priority="1786" operator="containsText" text="●">
      <formula>NOT(ISERROR(SEARCH("●",CK123)))</formula>
    </cfRule>
    <cfRule type="expression" dxfId="419" priority="1787">
      <formula>"●"</formula>
    </cfRule>
  </conditionalFormatting>
  <conditionalFormatting sqref="CK128:EL133">
    <cfRule type="cellIs" dxfId="418" priority="1509" operator="equal">
      <formula>1</formula>
    </cfRule>
  </conditionalFormatting>
  <conditionalFormatting sqref="CK129:EL133">
    <cfRule type="expression" dxfId="417" priority="1508">
      <formula>"●"</formula>
    </cfRule>
    <cfRule type="containsText" dxfId="416" priority="1507" operator="containsText" text="●">
      <formula>NOT(ISERROR(SEARCH("●",CK129)))</formula>
    </cfRule>
  </conditionalFormatting>
  <conditionalFormatting sqref="CK136:EL137">
    <cfRule type="cellIs" dxfId="415" priority="1504" operator="equal">
      <formula>1</formula>
    </cfRule>
  </conditionalFormatting>
  <conditionalFormatting sqref="CK138:EL139">
    <cfRule type="expression" dxfId="414" priority="1781">
      <formula>"●"</formula>
    </cfRule>
    <cfRule type="cellIs" dxfId="413" priority="1782" operator="equal">
      <formula>1</formula>
    </cfRule>
    <cfRule type="containsText" dxfId="412" priority="1780" operator="containsText" text="●">
      <formula>NOT(ISERROR(SEARCH("●",CK138)))</formula>
    </cfRule>
  </conditionalFormatting>
  <conditionalFormatting sqref="CK143:EL144">
    <cfRule type="cellIs" dxfId="411" priority="1779" operator="equal">
      <formula>1</formula>
    </cfRule>
    <cfRule type="containsText" dxfId="410" priority="1777" operator="containsText" text="●">
      <formula>NOT(ISERROR(SEARCH("●",CK143)))</formula>
    </cfRule>
    <cfRule type="expression" dxfId="409" priority="1778">
      <formula>"●"</formula>
    </cfRule>
  </conditionalFormatting>
  <conditionalFormatting sqref="CK148:EL150">
    <cfRule type="cellIs" dxfId="408" priority="1776" operator="equal">
      <formula>1</formula>
    </cfRule>
    <cfRule type="expression" dxfId="407" priority="1775">
      <formula>"●"</formula>
    </cfRule>
    <cfRule type="containsText" dxfId="406" priority="1774" operator="containsText" text="●">
      <formula>NOT(ISERROR(SEARCH("●",CK148)))</formula>
    </cfRule>
  </conditionalFormatting>
  <conditionalFormatting sqref="CK154:EL156">
    <cfRule type="expression" dxfId="405" priority="1772">
      <formula>"●"</formula>
    </cfRule>
    <cfRule type="cellIs" dxfId="404" priority="1773" operator="equal">
      <formula>1</formula>
    </cfRule>
    <cfRule type="containsText" dxfId="403" priority="1771" operator="containsText" text="●">
      <formula>NOT(ISERROR(SEARCH("●",CK154)))</formula>
    </cfRule>
  </conditionalFormatting>
  <conditionalFormatting sqref="CK160:EL161">
    <cfRule type="cellIs" dxfId="402" priority="1770" operator="equal">
      <formula>1</formula>
    </cfRule>
    <cfRule type="expression" dxfId="401" priority="1769">
      <formula>"●"</formula>
    </cfRule>
    <cfRule type="containsText" dxfId="400" priority="1768" operator="containsText" text="●">
      <formula>NOT(ISERROR(SEARCH("●",CK160)))</formula>
    </cfRule>
  </conditionalFormatting>
  <conditionalFormatting sqref="CK165:EL167">
    <cfRule type="cellIs" dxfId="399" priority="1767" operator="equal">
      <formula>1</formula>
    </cfRule>
    <cfRule type="expression" dxfId="398" priority="1766">
      <formula>"●"</formula>
    </cfRule>
    <cfRule type="containsText" dxfId="397" priority="1765" operator="containsText" text="●">
      <formula>NOT(ISERROR(SEARCH("●",CK165)))</formula>
    </cfRule>
  </conditionalFormatting>
  <conditionalFormatting sqref="CK171:EL173">
    <cfRule type="expression" dxfId="396" priority="1763">
      <formula>"●"</formula>
    </cfRule>
    <cfRule type="containsText" dxfId="395" priority="1762" operator="containsText" text="●">
      <formula>NOT(ISERROR(SEARCH("●",CK171)))</formula>
    </cfRule>
    <cfRule type="cellIs" dxfId="394" priority="1764" operator="equal">
      <formula>1</formula>
    </cfRule>
  </conditionalFormatting>
  <conditionalFormatting sqref="CK177:EL180">
    <cfRule type="expression" dxfId="393" priority="1426">
      <formula>"●"</formula>
    </cfRule>
    <cfRule type="containsText" dxfId="392" priority="1425" operator="containsText" text="●">
      <formula>NOT(ISERROR(SEARCH("●",CK177)))</formula>
    </cfRule>
  </conditionalFormatting>
  <conditionalFormatting sqref="CK184:EL185">
    <cfRule type="cellIs" dxfId="391" priority="1419" operator="equal">
      <formula>1</formula>
    </cfRule>
  </conditionalFormatting>
  <conditionalFormatting sqref="CK186:EL187">
    <cfRule type="containsText" dxfId="390" priority="199" operator="containsText" text="●">
      <formula>NOT(ISERROR(SEARCH("●",CK186)))</formula>
    </cfRule>
    <cfRule type="expression" dxfId="389" priority="200">
      <formula>"●"</formula>
    </cfRule>
  </conditionalFormatting>
  <conditionalFormatting sqref="CK191:EL192">
    <cfRule type="cellIs" dxfId="388" priority="1749" operator="equal">
      <formula>1</formula>
    </cfRule>
    <cfRule type="expression" dxfId="387" priority="1748">
      <formula>"●"</formula>
    </cfRule>
    <cfRule type="containsText" dxfId="386" priority="1747" operator="containsText" text="●">
      <formula>NOT(ISERROR(SEARCH("●",CK191)))</formula>
    </cfRule>
  </conditionalFormatting>
  <conditionalFormatting sqref="CK196:EL198">
    <cfRule type="containsText" dxfId="385" priority="196" operator="containsText" text="●">
      <formula>NOT(ISERROR(SEARCH("●",CK196)))</formula>
    </cfRule>
    <cfRule type="expression" dxfId="384" priority="197">
      <formula>"●"</formula>
    </cfRule>
  </conditionalFormatting>
  <conditionalFormatting sqref="CK201:EL201">
    <cfRule type="cellIs" dxfId="383" priority="1743" operator="equal">
      <formula>1</formula>
    </cfRule>
  </conditionalFormatting>
  <conditionalFormatting sqref="CK202:EL204">
    <cfRule type="expression" dxfId="382" priority="194">
      <formula>"●"</formula>
    </cfRule>
    <cfRule type="containsText" dxfId="381" priority="193" operator="containsText" text="●">
      <formula>NOT(ISERROR(SEARCH("●",CK202)))</formula>
    </cfRule>
  </conditionalFormatting>
  <conditionalFormatting sqref="CK208:EL209">
    <cfRule type="cellIs" dxfId="380" priority="1415" operator="equal">
      <formula>1</formula>
    </cfRule>
  </conditionalFormatting>
  <conditionalFormatting sqref="CK210:EL211">
    <cfRule type="expression" dxfId="379" priority="191">
      <formula>"●"</formula>
    </cfRule>
    <cfRule type="containsText" dxfId="378" priority="190" operator="containsText" text="●">
      <formula>NOT(ISERROR(SEARCH("●",CK210)))</formula>
    </cfRule>
  </conditionalFormatting>
  <conditionalFormatting sqref="CK214:EL216">
    <cfRule type="cellIs" dxfId="377" priority="1719" operator="equal">
      <formula>1</formula>
    </cfRule>
  </conditionalFormatting>
  <conditionalFormatting sqref="CK215:EL216">
    <cfRule type="containsText" dxfId="376" priority="1717" operator="containsText" text="●">
      <formula>NOT(ISERROR(SEARCH("●",CK215)))</formula>
    </cfRule>
    <cfRule type="expression" dxfId="375" priority="1718">
      <formula>"●"</formula>
    </cfRule>
  </conditionalFormatting>
  <conditionalFormatting sqref="CK219:EL219">
    <cfRule type="cellIs" dxfId="374" priority="1716" operator="equal">
      <formula>1</formula>
    </cfRule>
  </conditionalFormatting>
  <conditionalFormatting sqref="CK220:EL223">
    <cfRule type="expression" dxfId="373" priority="188">
      <formula>"●"</formula>
    </cfRule>
    <cfRule type="containsText" dxfId="372" priority="187" operator="containsText" text="●">
      <formula>NOT(ISERROR(SEARCH("●",CK220)))</formula>
    </cfRule>
  </conditionalFormatting>
  <conditionalFormatting sqref="CK226:EL226">
    <cfRule type="cellIs" dxfId="371" priority="1713" operator="equal">
      <formula>1</formula>
    </cfRule>
  </conditionalFormatting>
  <conditionalFormatting sqref="CK227:EL229">
    <cfRule type="containsText" dxfId="370" priority="184" operator="containsText" text="●">
      <formula>NOT(ISERROR(SEARCH("●",CK227)))</formula>
    </cfRule>
    <cfRule type="expression" dxfId="369" priority="185">
      <formula>"●"</formula>
    </cfRule>
  </conditionalFormatting>
  <conditionalFormatting sqref="CK232:EL232">
    <cfRule type="cellIs" dxfId="368" priority="1710" operator="equal">
      <formula>1</formula>
    </cfRule>
  </conditionalFormatting>
  <conditionalFormatting sqref="CK233:EL234">
    <cfRule type="expression" dxfId="367" priority="182">
      <formula>"●"</formula>
    </cfRule>
    <cfRule type="containsText" dxfId="366" priority="181" operator="containsText" text="●">
      <formula>NOT(ISERROR(SEARCH("●",CK233)))</formula>
    </cfRule>
  </conditionalFormatting>
  <conditionalFormatting sqref="CK237:EL237">
    <cfRule type="cellIs" dxfId="365" priority="1707" operator="equal">
      <formula>1</formula>
    </cfRule>
  </conditionalFormatting>
  <conditionalFormatting sqref="CK238:EL241">
    <cfRule type="expression" dxfId="364" priority="179">
      <formula>"●"</formula>
    </cfRule>
    <cfRule type="containsText" dxfId="363" priority="178" operator="containsText" text="●">
      <formula>NOT(ISERROR(SEARCH("●",CK238)))</formula>
    </cfRule>
  </conditionalFormatting>
  <conditionalFormatting sqref="CK244:EL244">
    <cfRule type="cellIs" dxfId="362" priority="1704" operator="equal">
      <formula>1</formula>
    </cfRule>
  </conditionalFormatting>
  <conditionalFormatting sqref="CK245:EL247">
    <cfRule type="expression" dxfId="361" priority="176">
      <formula>"●"</formula>
    </cfRule>
    <cfRule type="containsText" dxfId="360" priority="175" operator="containsText" text="●">
      <formula>NOT(ISERROR(SEARCH("●",CK245)))</formula>
    </cfRule>
  </conditionalFormatting>
  <conditionalFormatting sqref="CK250:EL250">
    <cfRule type="cellIs" dxfId="359" priority="1701" operator="equal">
      <formula>1</formula>
    </cfRule>
  </conditionalFormatting>
  <conditionalFormatting sqref="CK251:EL252">
    <cfRule type="expression" dxfId="358" priority="173">
      <formula>"●"</formula>
    </cfRule>
    <cfRule type="containsText" dxfId="357" priority="172" operator="containsText" text="●">
      <formula>NOT(ISERROR(SEARCH("●",CK251)))</formula>
    </cfRule>
  </conditionalFormatting>
  <conditionalFormatting sqref="CK256:EL258">
    <cfRule type="cellIs" dxfId="356" priority="1395" operator="equal">
      <formula>1</formula>
    </cfRule>
  </conditionalFormatting>
  <conditionalFormatting sqref="CK258:EL259">
    <cfRule type="expression" dxfId="355" priority="170">
      <formula>"●"</formula>
    </cfRule>
    <cfRule type="containsText" dxfId="354" priority="169" operator="containsText" text="●">
      <formula>NOT(ISERROR(SEARCH("●",CK258)))</formula>
    </cfRule>
  </conditionalFormatting>
  <conditionalFormatting sqref="CK262:EL263">
    <cfRule type="cellIs" dxfId="353" priority="1689" operator="equal">
      <formula>1</formula>
    </cfRule>
  </conditionalFormatting>
  <conditionalFormatting sqref="CK263:EL264">
    <cfRule type="expression" dxfId="352" priority="167">
      <formula>"●"</formula>
    </cfRule>
    <cfRule type="containsText" dxfId="351" priority="166" operator="containsText" text="●">
      <formula>NOT(ISERROR(SEARCH("●",CK263)))</formula>
    </cfRule>
  </conditionalFormatting>
  <conditionalFormatting sqref="CK267:EL268">
    <cfRule type="cellIs" dxfId="350" priority="1686" operator="equal">
      <formula>1</formula>
    </cfRule>
  </conditionalFormatting>
  <conditionalFormatting sqref="CK268:EL269">
    <cfRule type="expression" dxfId="349" priority="164">
      <formula>"●"</formula>
    </cfRule>
    <cfRule type="containsText" dxfId="348" priority="163" operator="containsText" text="●">
      <formula>NOT(ISERROR(SEARCH("●",CK268)))</formula>
    </cfRule>
  </conditionalFormatting>
  <conditionalFormatting sqref="CK272:EL273">
    <cfRule type="cellIs" dxfId="347" priority="1683" operator="equal">
      <formula>1</formula>
    </cfRule>
  </conditionalFormatting>
  <conditionalFormatting sqref="CK273:EL274">
    <cfRule type="expression" dxfId="346" priority="161">
      <formula>"●"</formula>
    </cfRule>
    <cfRule type="containsText" dxfId="345" priority="160" operator="containsText" text="●">
      <formula>NOT(ISERROR(SEARCH("●",CK273)))</formula>
    </cfRule>
  </conditionalFormatting>
  <conditionalFormatting sqref="CK277:EL279">
    <cfRule type="cellIs" dxfId="344" priority="159" operator="equal">
      <formula>1</formula>
    </cfRule>
  </conditionalFormatting>
  <conditionalFormatting sqref="CK278:EL279">
    <cfRule type="containsText" dxfId="343" priority="157" operator="containsText" text="●">
      <formula>NOT(ISERROR(SEARCH("●",CK278)))</formula>
    </cfRule>
    <cfRule type="expression" dxfId="342" priority="158">
      <formula>"●"</formula>
    </cfRule>
  </conditionalFormatting>
  <conditionalFormatting sqref="CK281:EL285">
    <cfRule type="cellIs" dxfId="341" priority="156" operator="equal">
      <formula>1</formula>
    </cfRule>
  </conditionalFormatting>
  <conditionalFormatting sqref="CK283:EL285">
    <cfRule type="expression" dxfId="340" priority="155">
      <formula>"●"</formula>
    </cfRule>
    <cfRule type="containsText" dxfId="339" priority="154" operator="containsText" text="●">
      <formula>NOT(ISERROR(SEARCH("●",CK283)))</formula>
    </cfRule>
  </conditionalFormatting>
  <conditionalFormatting sqref="CK287:EL291">
    <cfRule type="cellIs" dxfId="338" priority="153" operator="equal">
      <formula>1</formula>
    </cfRule>
  </conditionalFormatting>
  <conditionalFormatting sqref="CK289:EL291">
    <cfRule type="containsText" dxfId="337" priority="151" operator="containsText" text="●">
      <formula>NOT(ISERROR(SEARCH("●",CK289)))</formula>
    </cfRule>
    <cfRule type="expression" dxfId="336" priority="152">
      <formula>"●"</formula>
    </cfRule>
  </conditionalFormatting>
  <conditionalFormatting sqref="CK293:EL297">
    <cfRule type="cellIs" dxfId="335" priority="150" operator="equal">
      <formula>1</formula>
    </cfRule>
  </conditionalFormatting>
  <conditionalFormatting sqref="CK295:EL297">
    <cfRule type="containsText" dxfId="334" priority="148" operator="containsText" text="●">
      <formula>NOT(ISERROR(SEARCH("●",CK295)))</formula>
    </cfRule>
    <cfRule type="expression" dxfId="333" priority="149">
      <formula>"●"</formula>
    </cfRule>
  </conditionalFormatting>
  <conditionalFormatting sqref="CK299:EL303">
    <cfRule type="cellIs" dxfId="332" priority="147" operator="equal">
      <formula>1</formula>
    </cfRule>
  </conditionalFormatting>
  <conditionalFormatting sqref="CK301:EL303">
    <cfRule type="expression" dxfId="331" priority="146">
      <formula>"●"</formula>
    </cfRule>
    <cfRule type="containsText" dxfId="330" priority="145" operator="containsText" text="●">
      <formula>NOT(ISERROR(SEARCH("●",CK301)))</formula>
    </cfRule>
  </conditionalFormatting>
  <conditionalFormatting sqref="CK305:EL312">
    <cfRule type="cellIs" dxfId="329" priority="144" operator="equal">
      <formula>1</formula>
    </cfRule>
  </conditionalFormatting>
  <conditionalFormatting sqref="CK313:EL315">
    <cfRule type="cellIs" dxfId="328" priority="141" operator="equal">
      <formula>1</formula>
    </cfRule>
    <cfRule type="expression" dxfId="327" priority="140">
      <formula>"●"</formula>
    </cfRule>
    <cfRule type="containsText" dxfId="326" priority="139" operator="containsText" text="●">
      <formula>NOT(ISERROR(SEARCH("●",CK313)))</formula>
    </cfRule>
  </conditionalFormatting>
  <conditionalFormatting sqref="CK317:EL321">
    <cfRule type="cellIs" dxfId="325" priority="138" operator="equal">
      <formula>1</formula>
    </cfRule>
  </conditionalFormatting>
  <conditionalFormatting sqref="CK319:EL321">
    <cfRule type="expression" dxfId="324" priority="137">
      <formula>"●"</formula>
    </cfRule>
    <cfRule type="containsText" dxfId="323" priority="136" operator="containsText" text="●">
      <formula>NOT(ISERROR(SEARCH("●",CK319)))</formula>
    </cfRule>
  </conditionalFormatting>
  <conditionalFormatting sqref="CQ100:EH101">
    <cfRule type="cellIs" dxfId="322" priority="2424" operator="equal">
      <formula>1</formula>
    </cfRule>
  </conditionalFormatting>
  <conditionalFormatting sqref="CQ95:EI96">
    <cfRule type="cellIs" dxfId="321" priority="1538" operator="equal">
      <formula>1</formula>
    </cfRule>
  </conditionalFormatting>
  <conditionalFormatting sqref="CQ99:EL99">
    <cfRule type="cellIs" dxfId="320" priority="2449" operator="equal">
      <formula>1</formula>
    </cfRule>
  </conditionalFormatting>
  <conditionalFormatting sqref="CQ323:EL346">
    <cfRule type="cellIs" dxfId="319" priority="2408" operator="equal">
      <formula>1</formula>
    </cfRule>
    <cfRule type="expression" dxfId="318" priority="2407">
      <formula>"●"</formula>
    </cfRule>
    <cfRule type="containsText" dxfId="317" priority="2406" operator="containsText" text="●">
      <formula>NOT(ISERROR(SEARCH("●",CQ323)))</formula>
    </cfRule>
  </conditionalFormatting>
  <conditionalFormatting sqref="EI83:EI84">
    <cfRule type="expression" dxfId="316" priority="1808">
      <formula>"●"</formula>
    </cfRule>
    <cfRule type="containsText" dxfId="315" priority="1807" operator="containsText" text="●">
      <formula>NOT(ISERROR(SEARCH("●",EI83)))</formula>
    </cfRule>
  </conditionalFormatting>
  <conditionalFormatting sqref="EI307:EI309">
    <cfRule type="containsText" dxfId="314" priority="142" operator="containsText" text="●">
      <formula>NOT(ISERROR(SEARCH("●",EI307)))</formula>
    </cfRule>
    <cfRule type="expression" dxfId="313" priority="143">
      <formula>"●"</formula>
    </cfRule>
  </conditionalFormatting>
  <conditionalFormatting sqref="EI100:EL102">
    <cfRule type="cellIs" dxfId="312" priority="1534" operator="equal">
      <formula>1</formula>
    </cfRule>
  </conditionalFormatting>
  <conditionalFormatting sqref="EJ1:EL2">
    <cfRule type="expression" dxfId="311" priority="493">
      <formula>EJ$5="○"</formula>
    </cfRule>
  </conditionalFormatting>
  <conditionalFormatting sqref="EJ30:EL33">
    <cfRule type="cellIs" dxfId="310" priority="1589" operator="equal">
      <formula>1</formula>
    </cfRule>
  </conditionalFormatting>
  <conditionalFormatting sqref="EJ37:EL38">
    <cfRule type="cellIs" dxfId="309" priority="1587" operator="equal">
      <formula>1</formula>
    </cfRule>
  </conditionalFormatting>
  <conditionalFormatting sqref="EJ42:EL43">
    <cfRule type="cellIs" dxfId="308" priority="1585" operator="equal">
      <formula>1</formula>
    </cfRule>
  </conditionalFormatting>
  <conditionalFormatting sqref="EJ48:EL49">
    <cfRule type="cellIs" dxfId="307" priority="1583" operator="equal">
      <formula>1</formula>
    </cfRule>
  </conditionalFormatting>
  <conditionalFormatting sqref="EJ54:EL55">
    <cfRule type="cellIs" dxfId="306" priority="1581" operator="equal">
      <formula>1</formula>
    </cfRule>
  </conditionalFormatting>
  <conditionalFormatting sqref="EJ59:EL60">
    <cfRule type="cellIs" dxfId="305" priority="1579" operator="equal">
      <formula>1</formula>
    </cfRule>
  </conditionalFormatting>
  <conditionalFormatting sqref="EJ65:EL66">
    <cfRule type="cellIs" dxfId="304" priority="1577" operator="equal">
      <formula>1</formula>
    </cfRule>
  </conditionalFormatting>
  <conditionalFormatting sqref="EJ70:EL71">
    <cfRule type="cellIs" dxfId="303" priority="1574" operator="equal">
      <formula>1</formula>
    </cfRule>
  </conditionalFormatting>
  <conditionalFormatting sqref="EJ75:EL76">
    <cfRule type="cellIs" dxfId="302" priority="1571" operator="equal">
      <formula>1</formula>
    </cfRule>
  </conditionalFormatting>
  <conditionalFormatting sqref="EJ80:EL81">
    <cfRule type="cellIs" dxfId="301" priority="1568" operator="equal">
      <formula>1</formula>
    </cfRule>
  </conditionalFormatting>
  <conditionalFormatting sqref="EJ85:EL87">
    <cfRule type="cellIs" dxfId="300" priority="561" operator="equal">
      <formula>1</formula>
    </cfRule>
  </conditionalFormatting>
  <conditionalFormatting sqref="EJ92:EL93">
    <cfRule type="cellIs" dxfId="299" priority="1562" operator="equal">
      <formula>1</formula>
    </cfRule>
  </conditionalFormatting>
  <conditionalFormatting sqref="EJ95:EL98 CQ94:EL94">
    <cfRule type="cellIs" dxfId="298" priority="1541" operator="equal">
      <formula>1</formula>
    </cfRule>
  </conditionalFormatting>
  <conditionalFormatting sqref="EJ103:EL104">
    <cfRule type="cellIs" dxfId="297" priority="1526" operator="equal">
      <formula>1</formula>
    </cfRule>
  </conditionalFormatting>
  <conditionalFormatting sqref="EJ109:EL110">
    <cfRule type="cellIs" dxfId="296" priority="1553" operator="equal">
      <formula>1</formula>
    </cfRule>
  </conditionalFormatting>
  <conditionalFormatting sqref="EJ114:EL115">
    <cfRule type="cellIs" dxfId="295" priority="1550" operator="equal">
      <formula>1</formula>
    </cfRule>
  </conditionalFormatting>
  <conditionalFormatting sqref="EJ120:EL121">
    <cfRule type="cellIs" dxfId="294" priority="1547" operator="equal">
      <formula>1</formula>
    </cfRule>
  </conditionalFormatting>
  <conditionalFormatting sqref="EJ126:EL127">
    <cfRule type="cellIs" dxfId="293" priority="1544" operator="equal">
      <formula>1</formula>
    </cfRule>
  </conditionalFormatting>
  <conditionalFormatting sqref="EJ134:EL135">
    <cfRule type="cellIs" dxfId="292" priority="560" operator="equal">
      <formula>1</formula>
    </cfRule>
  </conditionalFormatting>
  <conditionalFormatting sqref="EJ140:EL142">
    <cfRule type="cellIs" dxfId="291" priority="1501" operator="equal">
      <formula>1</formula>
    </cfRule>
  </conditionalFormatting>
  <conditionalFormatting sqref="EJ145:EL147">
    <cfRule type="cellIs" dxfId="290" priority="1498" operator="equal">
      <formula>1</formula>
    </cfRule>
  </conditionalFormatting>
  <conditionalFormatting sqref="EJ151:EL153">
    <cfRule type="cellIs" dxfId="289" priority="1489" operator="equal">
      <formula>1</formula>
    </cfRule>
  </conditionalFormatting>
  <conditionalFormatting sqref="EJ157:EL159">
    <cfRule type="cellIs" dxfId="288" priority="1483" operator="equal">
      <formula>1</formula>
    </cfRule>
  </conditionalFormatting>
  <conditionalFormatting sqref="EJ162:EL164">
    <cfRule type="cellIs" dxfId="287" priority="1477" operator="equal">
      <formula>1</formula>
    </cfRule>
  </conditionalFormatting>
  <conditionalFormatting sqref="EJ168:EL170">
    <cfRule type="cellIs" dxfId="286" priority="1471" operator="equal">
      <formula>1</formula>
    </cfRule>
  </conditionalFormatting>
  <conditionalFormatting sqref="EJ174:EL180 CK175:EI181">
    <cfRule type="cellIs" dxfId="285" priority="1427" operator="equal">
      <formula>1</formula>
    </cfRule>
  </conditionalFormatting>
  <conditionalFormatting sqref="EJ181:EL183">
    <cfRule type="cellIs" dxfId="284" priority="559" operator="equal">
      <formula>1</formula>
    </cfRule>
  </conditionalFormatting>
  <conditionalFormatting sqref="EJ186:EL190">
    <cfRule type="cellIs" dxfId="283" priority="1435" operator="equal">
      <formula>1</formula>
    </cfRule>
  </conditionalFormatting>
  <conditionalFormatting sqref="EJ193:EL200">
    <cfRule type="cellIs" dxfId="282" priority="1420" operator="equal">
      <formula>1</formula>
    </cfRule>
  </conditionalFormatting>
  <conditionalFormatting sqref="EJ202:EL207">
    <cfRule type="cellIs" dxfId="281" priority="558" operator="equal">
      <formula>1</formula>
    </cfRule>
  </conditionalFormatting>
  <conditionalFormatting sqref="EJ210:EL213">
    <cfRule type="cellIs" dxfId="280" priority="1413" operator="equal">
      <formula>1</formula>
    </cfRule>
  </conditionalFormatting>
  <conditionalFormatting sqref="EJ217:EL218">
    <cfRule type="cellIs" dxfId="279" priority="1411" operator="equal">
      <formula>1</formula>
    </cfRule>
  </conditionalFormatting>
  <conditionalFormatting sqref="EJ220:EL225">
    <cfRule type="cellIs" dxfId="278" priority="1409" operator="equal">
      <formula>1</formula>
    </cfRule>
  </conditionalFormatting>
  <conditionalFormatting sqref="EJ227:EL231">
    <cfRule type="cellIs" dxfId="277" priority="1407" operator="equal">
      <formula>1</formula>
    </cfRule>
  </conditionalFormatting>
  <conditionalFormatting sqref="EJ233:EL236">
    <cfRule type="cellIs" dxfId="276" priority="1405" operator="equal">
      <formula>1</formula>
    </cfRule>
  </conditionalFormatting>
  <conditionalFormatting sqref="EJ238:EL243">
    <cfRule type="cellIs" dxfId="275" priority="1403" operator="equal">
      <formula>1</formula>
    </cfRule>
  </conditionalFormatting>
  <conditionalFormatting sqref="EJ245:EL249">
    <cfRule type="cellIs" dxfId="274" priority="1401" operator="equal">
      <formula>1</formula>
    </cfRule>
  </conditionalFormatting>
  <conditionalFormatting sqref="EJ251:EL255">
    <cfRule type="cellIs" dxfId="273" priority="556" operator="equal">
      <formula>1</formula>
    </cfRule>
  </conditionalFormatting>
  <conditionalFormatting sqref="EJ259:EL261">
    <cfRule type="cellIs" dxfId="272" priority="1393" operator="equal">
      <formula>1</formula>
    </cfRule>
  </conditionalFormatting>
  <conditionalFormatting sqref="EJ264:EL266">
    <cfRule type="cellIs" dxfId="271" priority="1391" operator="equal">
      <formula>1</formula>
    </cfRule>
  </conditionalFormatting>
  <conditionalFormatting sqref="EJ269:EL271">
    <cfRule type="cellIs" dxfId="270" priority="1389" operator="equal">
      <formula>1</formula>
    </cfRule>
  </conditionalFormatting>
  <conditionalFormatting sqref="EJ274:EL276">
    <cfRule type="cellIs" dxfId="269" priority="1387" operator="equal">
      <formula>1</formula>
    </cfRule>
  </conditionalFormatting>
  <dataValidations count="16">
    <dataValidation type="list" allowBlank="1" showInputMessage="1" showErrorMessage="1" sqref="N94 N89" xr:uid="{6337B8CB-C9EB-44E3-AF09-D9AABB97DA7F}">
      <formula1>$Q$89:$Q$91</formula1>
    </dataValidation>
    <dataValidation type="list" allowBlank="1" showInputMessage="1" showErrorMessage="1" sqref="N99" xr:uid="{026CDD2E-2E75-4889-A97D-84A170218931}">
      <formula1>$Q$99:$Q$102</formula1>
    </dataValidation>
    <dataValidation type="list" allowBlank="1" showInputMessage="1" showErrorMessage="1" sqref="N128" xr:uid="{1985E10D-00C8-45FA-A8C9-FC494E3CC90C}">
      <formula1>$Q$128:$Q$132</formula1>
    </dataValidation>
    <dataValidation type="list" allowBlank="1" showInputMessage="1" showErrorMessage="1" sqref="N44 N312 N294 N288 N282 N306 N300 N244 N226 N318 N201 N195 N170 N164 N153 N147 N61 N50" xr:uid="{36946132-7A26-440D-85BC-583308D8D529}">
      <formula1>$Q44:$Q47</formula1>
    </dataValidation>
    <dataValidation type="list" allowBlank="1" showInputMessage="1" showErrorMessage="1" sqref="N17" xr:uid="{C84F8AE5-4AC9-46CE-B6CA-9968D9597B18}">
      <formula1>$Q$17:$Q$19</formula1>
    </dataValidation>
    <dataValidation type="list" allowBlank="1" showInputMessage="1" showErrorMessage="1" sqref="N22" xr:uid="{3C0018FD-6D13-4722-8D4B-DDC12585D6EF}">
      <formula1>$Q$22:$Q$24</formula1>
    </dataValidation>
    <dataValidation type="list" allowBlank="1" showInputMessage="1" showErrorMessage="1" sqref="N27" xr:uid="{1AE7F55A-F02F-4DF0-96F2-ED8456A55931}">
      <formula1>$Q$27:$Q$29</formula1>
    </dataValidation>
    <dataValidation type="list" allowBlank="1" showInputMessage="1" showErrorMessage="1" sqref="N10" xr:uid="{C50B8644-4E12-490D-8072-59E03C3A8098}">
      <formula1>$Q$10:$Q$12</formula1>
    </dataValidation>
    <dataValidation type="list" allowBlank="1" showInputMessage="1" showErrorMessage="1" sqref="N34 N250 N232 N277 N272 N267 N262 N257 N214 N209 N190 N185 N159 N82 N137 N142 N77 N72 N67 N56 N39" xr:uid="{05672EE4-2A1B-48D7-B3FD-FE53F22A979D}">
      <formula1>$Q34:$Q36</formula1>
    </dataValidation>
    <dataValidation type="list" allowBlank="1" showInputMessage="1" showErrorMessage="1" sqref="N111" xr:uid="{EEC11E9A-7B64-46DB-8892-C8AB70077976}">
      <formula1>$Q$111:$Q$113</formula1>
    </dataValidation>
    <dataValidation type="list" allowBlank="1" showInputMessage="1" showErrorMessage="1" sqref="N105" xr:uid="{02B1538D-F2B7-4D24-84AE-59E368722168}">
      <formula1>$Q$105:$Q$108</formula1>
    </dataValidation>
    <dataValidation type="list" allowBlank="1" showInputMessage="1" showErrorMessage="1" sqref="N116" xr:uid="{745F6512-7B7E-4DF6-861A-DAA8415BBE9C}">
      <formula1>$Q$116:$Q$119</formula1>
    </dataValidation>
    <dataValidation type="list" allowBlank="1" showInputMessage="1" showErrorMessage="1" sqref="N122" xr:uid="{5A487BD6-1C0C-4743-8595-8A6869076B70}">
      <formula1>$Q$122:$Q$125</formula1>
    </dataValidation>
    <dataValidation type="list" allowBlank="1" showInputMessage="1" showErrorMessage="1" sqref="N176" xr:uid="{E0D89122-0EC8-4FEB-9FC2-E8912DEBDE8F}">
      <formula1>$Q$176:$Q$180</formula1>
    </dataValidation>
    <dataValidation type="list" allowBlank="1" showInputMessage="1" showErrorMessage="1" sqref="N219" xr:uid="{3B95954D-C35D-4251-B1B2-D6CB3F9E78DC}">
      <formula1>$Q$219:$Q$223</formula1>
    </dataValidation>
    <dataValidation type="list" allowBlank="1" showInputMessage="1" showErrorMessage="1" sqref="N237" xr:uid="{C1DF5AC3-0D45-443C-ACD4-C335C0F5D11F}">
      <formula1>$Q237:$Q241</formula1>
    </dataValidation>
  </dataValidations>
  <pageMargins left="0.7" right="0.7" top="0.75" bottom="0.75" header="0.3" footer="0.3"/>
  <pageSetup paperSize="9" scale="68" orientation="portrait" verticalDpi="0" r:id="rId1"/>
  <rowBreaks count="2" manualBreakCount="2">
    <brk id="52" max="16383" man="1"/>
    <brk id="53" max="16383" man="1"/>
  </rowBreaks>
  <colBreaks count="1" manualBreakCount="1">
    <brk id="8" max="1048575" man="1"/>
  </colBreaks>
  <drawing r:id="rId2"/>
  <tableParts count="10">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95B0-A259-45C6-8712-17601B7987FB}">
  <sheetPr filterMode="1">
    <tabColor theme="8" tint="0.79998168889431442"/>
    <pageSetUpPr autoPageBreaks="0" fitToPage="1"/>
  </sheetPr>
  <dimension ref="A1:S440"/>
  <sheetViews>
    <sheetView topLeftCell="I1" zoomScale="115" zoomScaleNormal="115" workbookViewId="0">
      <selection activeCell="L55" sqref="L55:M55"/>
    </sheetView>
  </sheetViews>
  <sheetFormatPr defaultColWidth="0" defaultRowHeight="15.75" zeroHeight="1"/>
  <cols>
    <col min="1" max="1" width="13.625" style="32" hidden="1" customWidth="1"/>
    <col min="2" max="2" width="29.875" style="31" hidden="1" customWidth="1"/>
    <col min="3" max="3" width="6.625" style="29" hidden="1" customWidth="1"/>
    <col min="4" max="4" width="5.625" style="29" hidden="1" customWidth="1"/>
    <col min="5" max="5" width="5.625" style="30" hidden="1" customWidth="1"/>
    <col min="6" max="7" width="5.625" style="29" hidden="1" customWidth="1"/>
    <col min="8" max="8" width="6.75" style="28" hidden="1" customWidth="1"/>
    <col min="9" max="9" width="3.625" style="600" customWidth="1"/>
    <col min="10" max="10" width="3.625" style="439" customWidth="1"/>
    <col min="11" max="11" width="4.875" style="23" customWidth="1"/>
    <col min="12" max="12" width="27.625" style="26" customWidth="1"/>
    <col min="13" max="13" width="57.875" style="25" customWidth="1"/>
    <col min="14" max="14" width="6.625" style="24" customWidth="1"/>
    <col min="15" max="19" width="0" style="23" hidden="1" customWidth="1"/>
    <col min="20" max="16384" width="9" style="23" hidden="1"/>
  </cols>
  <sheetData>
    <row r="1" spans="1:19">
      <c r="I1" s="521"/>
      <c r="J1" s="520"/>
      <c r="K1" s="213"/>
      <c r="L1" s="212"/>
      <c r="M1" s="211"/>
      <c r="N1" s="42"/>
    </row>
    <row r="2" spans="1:19" s="75" customFormat="1" ht="18" customHeight="1">
      <c r="A2" s="41"/>
      <c r="B2" s="40"/>
      <c r="C2" s="38"/>
      <c r="D2" s="38"/>
      <c r="E2" s="39"/>
      <c r="F2" s="38"/>
      <c r="G2" s="38"/>
      <c r="H2" s="38"/>
      <c r="I2" s="521"/>
      <c r="J2" s="522"/>
      <c r="K2" s="210" t="s">
        <v>241</v>
      </c>
      <c r="L2" s="800" t="s">
        <v>240</v>
      </c>
      <c r="M2" s="801"/>
      <c r="N2" s="42"/>
    </row>
    <row r="3" spans="1:19" ht="24" hidden="1">
      <c r="A3" s="28"/>
      <c r="B3" s="28"/>
      <c r="C3" s="28"/>
      <c r="D3" s="28"/>
      <c r="E3" s="66"/>
      <c r="F3" s="28"/>
      <c r="G3" s="28"/>
      <c r="I3" s="521"/>
      <c r="J3" s="520" t="s">
        <v>82</v>
      </c>
      <c r="K3" s="817" t="str">
        <f>S①!BS1</f>
        <v>K0A0B0</v>
      </c>
      <c r="L3" s="817"/>
      <c r="M3" s="546" t="str" cm="1">
        <f t="array" ref="M3:N3">'【① 基本事項】'!E2:F2</f>
        <v/>
      </c>
      <c r="N3" s="42">
        <v>0</v>
      </c>
    </row>
    <row r="4" spans="1:19" ht="27.75" hidden="1" customHeight="1">
      <c r="A4" s="48"/>
      <c r="B4" s="209" t="s">
        <v>239</v>
      </c>
      <c r="C4" s="158"/>
      <c r="D4" s="28"/>
      <c r="E4" s="66"/>
      <c r="F4" s="28"/>
      <c r="G4" s="28"/>
      <c r="I4" s="521"/>
      <c r="J4" s="520" t="s">
        <v>82</v>
      </c>
      <c r="K4" s="692"/>
      <c r="L4" s="812" t="s">
        <v>609</v>
      </c>
      <c r="M4" s="813"/>
      <c r="N4" s="42"/>
    </row>
    <row r="5" spans="1:19" ht="9.75" hidden="1" customHeight="1">
      <c r="A5" s="48"/>
      <c r="B5" s="432"/>
      <c r="C5" s="158"/>
      <c r="D5" s="28"/>
      <c r="E5" s="66"/>
      <c r="F5" s="28"/>
      <c r="G5" s="28"/>
      <c r="I5" s="521"/>
      <c r="J5" s="520" t="s">
        <v>82</v>
      </c>
      <c r="K5" s="583"/>
      <c r="L5" s="818"/>
      <c r="M5" s="818"/>
      <c r="N5" s="42"/>
    </row>
    <row r="6" spans="1:19" ht="50.25" hidden="1" customHeight="1" thickBot="1">
      <c r="A6" s="48"/>
      <c r="B6" s="208">
        <f>K1</f>
        <v>0</v>
      </c>
      <c r="C6" s="207"/>
      <c r="D6" s="28"/>
      <c r="E6" s="66"/>
      <c r="F6" s="28"/>
      <c r="G6" s="28"/>
      <c r="I6" s="521"/>
      <c r="J6" s="520" t="str">
        <f>IF(S①!$R$9=S①!$R$12,"該当","非該当")</f>
        <v>非該当</v>
      </c>
      <c r="K6" s="206"/>
      <c r="L6" s="816" t="str">
        <f>IF(AND(S①!$BT$7&gt;4,S①!$BT$7&lt;14),"ご回答より、建築基準関係法令等の確認を要する変更の可能性があります。
法令等の確認に際しては、自治体、有資格者（建築士）等に十分確認の上、ご申請願います。","")&amp;IF(S①!$BT$7&gt;14,"ご回答より、建築基準関係法令等の確認を要する変更と思われます。法令等の確認に際しては、自治体、有資格者（建築士）等に十分確認の上、ご申請願います。","")</f>
        <v/>
      </c>
      <c r="M6" s="816"/>
      <c r="N6" s="42" t="s">
        <v>238</v>
      </c>
    </row>
    <row r="7" spans="1:19" hidden="1">
      <c r="A7" s="151"/>
      <c r="B7" s="28" t="s">
        <v>237</v>
      </c>
      <c r="C7" s="28"/>
      <c r="D7" s="28"/>
      <c r="E7" s="66"/>
      <c r="F7" s="28"/>
      <c r="G7" s="28"/>
      <c r="I7" s="521"/>
      <c r="J7" s="520" t="s">
        <v>82</v>
      </c>
      <c r="K7" s="97"/>
      <c r="L7" s="194" t="str">
        <f>'【① 基本事項】'!F6</f>
        <v>　法人名（設置者）：</v>
      </c>
      <c r="M7" s="205" t="str" cm="1">
        <f t="array" ref="M7:Q7">IF('【① 基本事項】'!G6:K6='【① 基本事項】'!S6,'【① 基本事項】'!U6,'【① 基本事項】'!G6:K6)</f>
        <v>【①基本事項】に戻り、「法人名」を入力してください</v>
      </c>
      <c r="N7" s="42">
        <v>0</v>
      </c>
      <c r="O7" s="23">
        <v>0</v>
      </c>
      <c r="P7" s="23">
        <v>0</v>
      </c>
      <c r="Q7" s="23">
        <v>0</v>
      </c>
      <c r="S7" s="625"/>
    </row>
    <row r="8" spans="1:19" hidden="1">
      <c r="A8" s="151"/>
      <c r="B8" s="203"/>
      <c r="C8" s="189"/>
      <c r="D8" s="189"/>
      <c r="E8" s="190"/>
      <c r="F8" s="189"/>
      <c r="G8" s="189"/>
      <c r="H8" s="189"/>
      <c r="I8" s="591"/>
      <c r="J8" s="520" t="s">
        <v>82</v>
      </c>
      <c r="K8" s="90"/>
      <c r="L8" s="89" t="str">
        <f>'【① 基本事項】'!F8</f>
        <v>　保育施設名：</v>
      </c>
      <c r="M8" s="204" t="str" cm="1">
        <f t="array" ref="M8:Q8">IF('【① 基本事項】'!G8:K8='【① 基本事項】'!S8,'【① 基本事項】'!U8,'【① 基本事項】'!G8:K8)</f>
        <v>【①基本事項】に戻り、「保育施設名」を入力してください</v>
      </c>
      <c r="N8" s="42">
        <v>0</v>
      </c>
      <c r="O8" s="23">
        <v>0</v>
      </c>
      <c r="P8" s="23">
        <v>0</v>
      </c>
      <c r="Q8" s="23">
        <v>0</v>
      </c>
      <c r="S8" s="626"/>
    </row>
    <row r="9" spans="1:19" hidden="1">
      <c r="A9" s="151"/>
      <c r="B9" s="203"/>
      <c r="C9" s="189"/>
      <c r="D9" s="189"/>
      <c r="E9" s="190"/>
      <c r="F9" s="189"/>
      <c r="G9" s="189"/>
      <c r="H9" s="189"/>
      <c r="I9" s="591"/>
      <c r="J9" s="520" t="s">
        <v>82</v>
      </c>
      <c r="K9" s="90"/>
      <c r="L9" s="89" t="str">
        <f>'【① 基本事項】'!F10</f>
        <v>　担当者名　：</v>
      </c>
      <c r="M9" s="204" t="str">
        <f>IF('【① 基本事項】'!G10='【① 基本事項】'!S10,'【① 基本事項】'!U10,'【① 基本事項】'!G10)</f>
        <v>【①基本事項】に戻り、「担当者名」を入力してください</v>
      </c>
      <c r="N9" s="42"/>
      <c r="S9" s="626"/>
    </row>
    <row r="10" spans="1:19" hidden="1">
      <c r="A10" s="151"/>
      <c r="B10" s="203"/>
      <c r="C10" s="189"/>
      <c r="D10" s="189"/>
      <c r="E10" s="190"/>
      <c r="F10" s="189"/>
      <c r="G10" s="189"/>
      <c r="H10" s="189"/>
      <c r="I10" s="591"/>
      <c r="J10" s="520" t="s">
        <v>82</v>
      </c>
      <c r="K10" s="90"/>
      <c r="L10" s="703" t="str">
        <f>'【① 基本事項】'!J14</f>
        <v>申請日：</v>
      </c>
      <c r="M10" s="202" t="str">
        <f>IF('【① 基本事項】'!K14='【① 基本事項】'!S10,'【① 基本事項】'!U14,'【① 基本事項】'!K14)</f>
        <v>【①基本事項】に戻り、「申請日」を入力してください</v>
      </c>
      <c r="N10" s="42"/>
      <c r="S10" s="626"/>
    </row>
    <row r="11" spans="1:19" hidden="1">
      <c r="A11" s="151"/>
      <c r="B11" s="201" t="s">
        <v>236</v>
      </c>
      <c r="C11" s="189"/>
      <c r="D11" s="189"/>
      <c r="E11" s="190"/>
      <c r="F11" s="189"/>
      <c r="G11" s="189"/>
      <c r="H11" s="189"/>
      <c r="I11" s="591"/>
      <c r="J11" s="520" t="s">
        <v>82</v>
      </c>
      <c r="K11" s="85"/>
      <c r="L11" s="704" t="str">
        <f>'【① 基本事項】'!J16</f>
        <v>更新日：</v>
      </c>
      <c r="M11" s="200">
        <f ca="1">'【① 基本事項】'!K16</f>
        <v>46322</v>
      </c>
      <c r="N11" s="42"/>
      <c r="S11" s="626"/>
    </row>
    <row r="12" spans="1:19" ht="43.5" hidden="1" customHeight="1" thickBot="1">
      <c r="A12" s="48"/>
      <c r="B12" s="217">
        <f>B6</f>
        <v>0</v>
      </c>
      <c r="C12" s="28"/>
      <c r="D12" s="28"/>
      <c r="E12" s="66"/>
      <c r="F12" s="28"/>
      <c r="G12" s="28"/>
      <c r="I12" s="521"/>
      <c r="J12" s="520" t="s">
        <v>82</v>
      </c>
      <c r="K12" s="199"/>
      <c r="L12" s="814" t="s">
        <v>537</v>
      </c>
      <c r="M12" s="815"/>
      <c r="N12" s="42"/>
      <c r="S12" s="627"/>
    </row>
    <row r="13" spans="1:19" ht="43.5" hidden="1" customHeight="1">
      <c r="A13" s="198"/>
      <c r="D13" s="29">
        <f>COUNTIF(D14:D215,D6)</f>
        <v>0</v>
      </c>
      <c r="I13" s="590"/>
      <c r="J13" s="434" t="str">
        <f>IF(Q13&lt;&gt;0,"該当","非該当")</f>
        <v>該当</v>
      </c>
      <c r="K13" s="846" t="str">
        <f>IF(Q13&lt;&gt;0,"【①基本事項】:未回答個所が "&amp;R13&amp;" 項目あります","")</f>
        <v>【①基本事項】:未回答個所が 14 項目あります</v>
      </c>
      <c r="L13" s="846"/>
      <c r="M13" s="846"/>
      <c r="N13" s="42"/>
      <c r="P13" s="23" t="str">
        <f>J13</f>
        <v>該当</v>
      </c>
      <c r="Q13" s="23">
        <f>'【① 基本事項】'!C280</f>
        <v>8</v>
      </c>
      <c r="R13" s="23">
        <f>'【① 基本事項】'!B280</f>
        <v>14</v>
      </c>
    </row>
    <row r="14" spans="1:19" s="117" customFormat="1" ht="35.25" hidden="1" customHeight="1">
      <c r="A14" s="148" t="s">
        <v>230</v>
      </c>
      <c r="B14" s="143" t="s">
        <v>229</v>
      </c>
      <c r="C14" s="197"/>
      <c r="D14" s="197"/>
      <c r="E14" s="154" t="str">
        <f>IF(AND(J14="該当",SUM(F16:G19)&lt;4),K14,"OK")</f>
        <v>OK</v>
      </c>
      <c r="F14" s="197"/>
      <c r="G14" s="197"/>
      <c r="H14" s="196"/>
      <c r="I14" s="592"/>
      <c r="J14" s="433" t="str" cm="1">
        <f t="array" ref="J14">IF(INDEX(S①!$T$2:$BQ$6,5,$K$14)&gt;=1,"該当","非該当")</f>
        <v>非該当</v>
      </c>
      <c r="K14" s="161">
        <v>1</v>
      </c>
      <c r="L14" s="155" t="s">
        <v>234</v>
      </c>
      <c r="M14" s="195"/>
      <c r="N14" s="76"/>
      <c r="O14" s="117" t="s">
        <v>243</v>
      </c>
    </row>
    <row r="15" spans="1:19" ht="21.75" hidden="1" customHeight="1">
      <c r="A15" s="146" t="s">
        <v>230</v>
      </c>
      <c r="I15" s="590"/>
      <c r="J15" s="433" t="str" cm="1">
        <f t="array" ref="J15">IF(INDEX(S①!$T$2:$BQ$6,5,$K$14)&gt;=1,"該当","非該当")</f>
        <v>非該当</v>
      </c>
      <c r="K15" s="73"/>
      <c r="L15" s="810" t="s">
        <v>705</v>
      </c>
      <c r="M15" s="811"/>
      <c r="N15" s="42"/>
    </row>
    <row r="16" spans="1:19" hidden="1">
      <c r="A16" s="146" t="s">
        <v>230</v>
      </c>
      <c r="C16" s="29" t="s">
        <v>86</v>
      </c>
      <c r="D16" s="29" t="str">
        <f>IF(AND(J16=1,M16="直接入力してください"),"×","〇")</f>
        <v>〇</v>
      </c>
      <c r="G16" s="87">
        <f>IF(M16="直接入力してください",0,1)</f>
        <v>0</v>
      </c>
      <c r="H16" s="86"/>
      <c r="I16" s="590"/>
      <c r="J16" s="433" t="str" cm="1">
        <f t="array" ref="J16">IF(INDEX(S①!$T$2:$BQ$6,5,$K$14)&gt;=1,"該当","非該当")</f>
        <v>非該当</v>
      </c>
      <c r="K16" s="97"/>
      <c r="L16" s="194" t="s">
        <v>233</v>
      </c>
      <c r="M16" s="193" t="s">
        <v>104</v>
      </c>
      <c r="N16" s="42"/>
    </row>
    <row r="17" spans="1:15" hidden="1">
      <c r="A17" s="146" t="s">
        <v>230</v>
      </c>
      <c r="B17" s="192"/>
      <c r="C17" s="29" t="s">
        <v>86</v>
      </c>
      <c r="D17" s="29" t="str">
        <f>IF(AND(J17=1,M17="直接入力してください"),"×","〇")</f>
        <v>〇</v>
      </c>
      <c r="G17" s="87">
        <f>IF(M17="直接入力してください",0,1)</f>
        <v>0</v>
      </c>
      <c r="H17" s="86"/>
      <c r="I17" s="590"/>
      <c r="J17" s="433" t="str" cm="1">
        <f t="array" ref="J17">IF(INDEX(S①!$T$2:$BQ$6,5,$K$14)&gt;=1,"該当","非該当")</f>
        <v>非該当</v>
      </c>
      <c r="K17" s="90"/>
      <c r="L17" s="89" t="s">
        <v>232</v>
      </c>
      <c r="M17" s="91" t="s">
        <v>211</v>
      </c>
      <c r="N17" s="42"/>
    </row>
    <row r="18" spans="1:15" hidden="1">
      <c r="A18" s="146" t="s">
        <v>230</v>
      </c>
      <c r="B18" s="192"/>
      <c r="C18" s="29" t="s">
        <v>86</v>
      </c>
      <c r="D18" s="29" t="str">
        <f>IF(AND(J18=1,M18="直接入力してください"),"×","〇")</f>
        <v>〇</v>
      </c>
      <c r="G18" s="87">
        <f>IF(M18="直接入力してください",0,1)</f>
        <v>0</v>
      </c>
      <c r="H18" s="86"/>
      <c r="I18" s="590"/>
      <c r="J18" s="433" t="str" cm="1">
        <f t="array" ref="J18">IF(INDEX(S①!$T$2:$BQ$6,5,$K$14)&gt;=1,"該当","非該当")</f>
        <v>非該当</v>
      </c>
      <c r="K18" s="90"/>
      <c r="L18" s="89" t="s">
        <v>231</v>
      </c>
      <c r="M18" s="91" t="s">
        <v>211</v>
      </c>
      <c r="N18" s="42"/>
    </row>
    <row r="19" spans="1:15" hidden="1">
      <c r="A19" s="146" t="s">
        <v>230</v>
      </c>
      <c r="B19" s="192"/>
      <c r="C19" s="29" t="s">
        <v>86</v>
      </c>
      <c r="D19" s="29" t="str">
        <f>IF(AND(J19=1,M19="直接入力してください"),"×","〇")</f>
        <v>〇</v>
      </c>
      <c r="G19" s="87">
        <f>IF(M19="直接入力してください",0,1)</f>
        <v>0</v>
      </c>
      <c r="H19" s="86"/>
      <c r="I19" s="590"/>
      <c r="J19" s="433" t="str" cm="1">
        <f t="array" ref="J19">IF(INDEX(S①!$T$2:$BQ$6,5,$K$14)&gt;=1,"該当","非該当")</f>
        <v>非該当</v>
      </c>
      <c r="K19" s="85"/>
      <c r="L19" s="156" t="s">
        <v>228</v>
      </c>
      <c r="M19" s="84" t="s">
        <v>211</v>
      </c>
      <c r="N19" s="42"/>
    </row>
    <row r="20" spans="1:15" ht="33" hidden="1" customHeight="1">
      <c r="A20" s="151" t="s">
        <v>226</v>
      </c>
      <c r="B20" s="47" t="s">
        <v>225</v>
      </c>
      <c r="C20" s="189"/>
      <c r="D20" s="189"/>
      <c r="E20" s="100" t="str">
        <f>IF(AND(J20="該当",F22=0),K20,"OK")</f>
        <v>OK</v>
      </c>
      <c r="F20" s="189"/>
      <c r="G20" s="189"/>
      <c r="H20" s="189"/>
      <c r="I20" s="593"/>
      <c r="J20" s="433" t="str" cm="1">
        <f t="array" ref="J20">IF(INDEX(S①!$T$2:$BQ$6,5,$K$20)&gt;=1,"該当","非該当")</f>
        <v>非該当</v>
      </c>
      <c r="K20" s="161">
        <v>2</v>
      </c>
      <c r="L20" s="155" t="s">
        <v>227</v>
      </c>
      <c r="M20" s="191"/>
      <c r="N20" s="42"/>
      <c r="O20" s="23" t="s">
        <v>244</v>
      </c>
    </row>
    <row r="21" spans="1:15" ht="54.75" hidden="1" customHeight="1">
      <c r="A21" s="151" t="s">
        <v>226</v>
      </c>
      <c r="B21" s="47"/>
      <c r="C21" s="189"/>
      <c r="D21" s="189"/>
      <c r="E21" s="190"/>
      <c r="F21" s="189"/>
      <c r="G21" s="189"/>
      <c r="H21" s="189"/>
      <c r="I21" s="593"/>
      <c r="J21" s="433" t="str" cm="1">
        <f t="array" ref="J21">IF(INDEX(S①!$T$2:$BQ$6,5,$K$20)&gt;=1,"該当","非該当")</f>
        <v>非該当</v>
      </c>
      <c r="K21" s="73"/>
      <c r="L21" s="808" t="s">
        <v>752</v>
      </c>
      <c r="M21" s="809"/>
      <c r="N21" s="42"/>
    </row>
    <row r="22" spans="1:15" hidden="1">
      <c r="A22" s="151" t="s">
        <v>226</v>
      </c>
      <c r="B22" s="47"/>
      <c r="C22" s="28" t="s">
        <v>86</v>
      </c>
      <c r="D22" s="28" t="str">
        <f>IF(AND(J22=1,K22="□"),"×","〇")</f>
        <v>〇</v>
      </c>
      <c r="E22" s="66"/>
      <c r="F22" s="28">
        <f>IF(K22="□",0,1)</f>
        <v>0</v>
      </c>
      <c r="G22" s="28"/>
      <c r="I22" s="590"/>
      <c r="J22" s="433" t="str" cm="1">
        <f t="array" ref="J22">IF(INDEX(S①!$T$2:$BQ$6,5,$K$20)&gt;=1,"該当","非該当")</f>
        <v>非該当</v>
      </c>
      <c r="K22" s="708" t="s">
        <v>769</v>
      </c>
      <c r="L22" s="64" t="s">
        <v>224</v>
      </c>
      <c r="M22" s="137"/>
      <c r="N22" s="42"/>
    </row>
    <row r="23" spans="1:15" s="117" customFormat="1" ht="35.25" hidden="1" customHeight="1">
      <c r="A23" s="152" t="s">
        <v>218</v>
      </c>
      <c r="B23" s="70" t="s">
        <v>223</v>
      </c>
      <c r="C23" s="78"/>
      <c r="D23" s="78"/>
      <c r="E23" s="100" t="str">
        <f>IF(AND(J23="該当",SUM(F25:F29)&lt;5),K23,"OK")</f>
        <v>OK</v>
      </c>
      <c r="F23" s="78"/>
      <c r="G23" s="78"/>
      <c r="H23" s="78"/>
      <c r="I23" s="594"/>
      <c r="J23" s="520" t="str" cm="1">
        <f t="array" ref="J23">IF(INDEX(S①!$T$2:$BQ$6,5,$K$23)&gt;=1,"該当","非該当")</f>
        <v>非該当</v>
      </c>
      <c r="K23" s="161">
        <v>3</v>
      </c>
      <c r="L23" s="68" t="s">
        <v>222</v>
      </c>
      <c r="M23" s="128"/>
      <c r="N23" s="76"/>
      <c r="O23" s="117" t="s">
        <v>245</v>
      </c>
    </row>
    <row r="24" spans="1:15" ht="81" hidden="1" customHeight="1">
      <c r="A24" s="151" t="s">
        <v>218</v>
      </c>
      <c r="B24" s="47"/>
      <c r="C24" s="28"/>
      <c r="D24" s="28"/>
      <c r="E24" s="66"/>
      <c r="F24" s="28"/>
      <c r="G24" s="28"/>
      <c r="I24" s="521"/>
      <c r="J24" s="520" t="str" cm="1">
        <f t="array" ref="J24">IF(INDEX(S①!$T$2:$BQ$6,5,$K$23)&gt;=1,"該当","非該当")</f>
        <v>非該当</v>
      </c>
      <c r="K24" s="73"/>
      <c r="L24" s="808" t="s">
        <v>725</v>
      </c>
      <c r="M24" s="809"/>
      <c r="N24" s="42"/>
    </row>
    <row r="25" spans="1:15" hidden="1">
      <c r="A25" s="151" t="s">
        <v>218</v>
      </c>
      <c r="B25" s="47"/>
      <c r="C25" s="28" t="s">
        <v>86</v>
      </c>
      <c r="D25" s="28" t="str">
        <f>IF(AND(J25=1,K25="□"),"×","〇")</f>
        <v>〇</v>
      </c>
      <c r="E25" s="66"/>
      <c r="F25" s="28">
        <f>IF(K25="□",0,1)</f>
        <v>0</v>
      </c>
      <c r="G25" s="28"/>
      <c r="I25" s="521"/>
      <c r="J25" s="520" t="str" cm="1">
        <f t="array" ref="J25">IF(INDEX(S①!$T$2:$BQ$6,5,$K$23)&gt;=1,"該当","非該当")</f>
        <v>非該当</v>
      </c>
      <c r="K25" s="110" t="s">
        <v>85</v>
      </c>
      <c r="L25" s="112" t="s">
        <v>221</v>
      </c>
      <c r="M25" s="111"/>
      <c r="N25" s="42"/>
    </row>
    <row r="26" spans="1:15" hidden="1">
      <c r="A26" s="151" t="s">
        <v>218</v>
      </c>
      <c r="B26" s="47"/>
      <c r="C26" s="28" t="s">
        <v>86</v>
      </c>
      <c r="D26" s="28" t="str">
        <f>IF(AND(J26=1,K26="□"),"×","〇")</f>
        <v>〇</v>
      </c>
      <c r="E26" s="66"/>
      <c r="F26" s="28">
        <f>IF(K26="□",0,1)</f>
        <v>0</v>
      </c>
      <c r="G26" s="28"/>
      <c r="I26" s="521"/>
      <c r="J26" s="520" t="str" cm="1">
        <f t="array" ref="J26">IF(INDEX(S①!$T$2:$BQ$6,5,$K$23)&gt;=1,"該当","非該当")</f>
        <v>非該当</v>
      </c>
      <c r="K26" s="110" t="s">
        <v>85</v>
      </c>
      <c r="L26" s="132" t="s">
        <v>220</v>
      </c>
      <c r="M26" s="188"/>
      <c r="N26" s="42"/>
    </row>
    <row r="27" spans="1:15" hidden="1">
      <c r="A27" s="151" t="s">
        <v>218</v>
      </c>
      <c r="B27" s="47"/>
      <c r="C27" s="28" t="s">
        <v>86</v>
      </c>
      <c r="D27" s="28" t="str">
        <f>IF(AND(J27=1,K27="□"),"×","〇")</f>
        <v>〇</v>
      </c>
      <c r="E27" s="66"/>
      <c r="F27" s="28">
        <f>IF(K27="□",0,1)</f>
        <v>0</v>
      </c>
      <c r="G27" s="28"/>
      <c r="I27" s="521"/>
      <c r="J27" s="520" t="str" cm="1">
        <f t="array" ref="J27">IF(INDEX(S①!$T$2:$BQ$6,5,$K$23)&gt;=1,"該当","非該当")</f>
        <v>非該当</v>
      </c>
      <c r="K27" s="110" t="s">
        <v>85</v>
      </c>
      <c r="L27" s="132" t="s">
        <v>219</v>
      </c>
      <c r="M27" s="188"/>
      <c r="N27" s="42"/>
    </row>
    <row r="28" spans="1:15" hidden="1">
      <c r="A28" s="151" t="s">
        <v>218</v>
      </c>
      <c r="B28" s="47"/>
      <c r="C28" s="28" t="s">
        <v>86</v>
      </c>
      <c r="D28" s="28" t="str">
        <f>IF(AND(J28=1,K28="□"),"×","〇")</f>
        <v>〇</v>
      </c>
      <c r="E28" s="66"/>
      <c r="F28" s="28">
        <f>IF(K28="□",0,1)</f>
        <v>0</v>
      </c>
      <c r="G28" s="28"/>
      <c r="I28" s="521"/>
      <c r="J28" s="520" t="str" cm="1">
        <f t="array" ref="J28">IF(INDEX(S①!$T$2:$BQ$6,5,$K$23)&gt;=1,"該当","非該当")</f>
        <v>非該当</v>
      </c>
      <c r="K28" s="110" t="s">
        <v>85</v>
      </c>
      <c r="L28" s="132" t="s">
        <v>621</v>
      </c>
      <c r="M28" s="188"/>
      <c r="N28" s="42"/>
    </row>
    <row r="29" spans="1:15" hidden="1">
      <c r="A29" s="151" t="s">
        <v>218</v>
      </c>
      <c r="B29" s="47"/>
      <c r="C29" s="28" t="s">
        <v>86</v>
      </c>
      <c r="D29" s="28" t="str">
        <f>IF(AND(J29=1,K29="□"),"×","〇")</f>
        <v>〇</v>
      </c>
      <c r="E29" s="66"/>
      <c r="F29" s="28">
        <f>IF(K29="□",0,1)</f>
        <v>0</v>
      </c>
      <c r="G29" s="28"/>
      <c r="I29" s="521"/>
      <c r="J29" s="520" t="str" cm="1">
        <f t="array" ref="J29">IF(INDEX(S①!$T$2:$BQ$6,5,$K$23)&gt;=1,"該当","非該当")</f>
        <v>非該当</v>
      </c>
      <c r="K29" s="150" t="s">
        <v>85</v>
      </c>
      <c r="L29" s="130" t="s">
        <v>622</v>
      </c>
      <c r="M29" s="187"/>
      <c r="N29" s="42"/>
    </row>
    <row r="30" spans="1:15" s="117" customFormat="1" ht="35.25" hidden="1" customHeight="1">
      <c r="A30" s="152" t="s">
        <v>212</v>
      </c>
      <c r="B30" s="70" t="s">
        <v>217</v>
      </c>
      <c r="C30" s="78"/>
      <c r="D30" s="78"/>
      <c r="E30" s="176" t="str">
        <f>IF(AND(J30="該当",G30="NO"),K30,"OK")</f>
        <v>OK</v>
      </c>
      <c r="F30" s="78"/>
      <c r="G30" s="175" t="str">
        <f>IF(AND(F32&lt;&gt;0,F34&lt;&gt;0,OR(G37&lt;&gt;0,SUM(G39:G42)=3)),"OK","NO")</f>
        <v>NO</v>
      </c>
      <c r="H30" s="78"/>
      <c r="I30" s="594"/>
      <c r="J30" s="520" t="str" cm="1">
        <f t="array" ref="J30">IF(INDEX(S①!$T$2:$BQ$6,5,$K$30)&gt;=1,"該当","非該当")</f>
        <v>非該当</v>
      </c>
      <c r="K30" s="186">
        <v>4</v>
      </c>
      <c r="L30" s="185" t="s">
        <v>216</v>
      </c>
      <c r="M30" s="184"/>
      <c r="N30" s="76"/>
      <c r="O30" s="117" t="s">
        <v>246</v>
      </c>
    </row>
    <row r="31" spans="1:15" ht="114" hidden="1" customHeight="1">
      <c r="A31" s="151" t="s">
        <v>212</v>
      </c>
      <c r="B31" s="47"/>
      <c r="C31" s="28"/>
      <c r="D31" s="28"/>
      <c r="E31" s="66"/>
      <c r="F31" s="28"/>
      <c r="G31" s="28"/>
      <c r="I31" s="521"/>
      <c r="J31" s="520" t="str" cm="1">
        <f t="array" ref="J31">IF(INDEX(S①!$T$2:$BQ$6,5,$K$30)&gt;=1,"該当","非該当")</f>
        <v>非該当</v>
      </c>
      <c r="K31" s="183"/>
      <c r="L31" s="802" t="s">
        <v>726</v>
      </c>
      <c r="M31" s="803"/>
      <c r="N31" s="42"/>
    </row>
    <row r="32" spans="1:15" ht="31.5" hidden="1" customHeight="1">
      <c r="A32" s="151" t="s">
        <v>212</v>
      </c>
      <c r="B32" s="47"/>
      <c r="C32" s="28" t="s">
        <v>86</v>
      </c>
      <c r="D32" s="28" t="str">
        <f>IF(AND(J32=1,K32="□"),"×","〇")</f>
        <v>〇</v>
      </c>
      <c r="E32" s="66"/>
      <c r="F32" s="160">
        <f>IF(K32="✔",5,0)</f>
        <v>0</v>
      </c>
      <c r="G32" s="28"/>
      <c r="H32" s="182"/>
      <c r="I32" s="521"/>
      <c r="J32" s="520" t="str" cm="1">
        <f t="array" ref="J32">IF(INDEX(S①!$T$2:$BQ$6,5,$K$30)&gt;=1,"該当","非該当")</f>
        <v>非該当</v>
      </c>
      <c r="K32" s="181" t="s">
        <v>85</v>
      </c>
      <c r="L32" s="804" t="s">
        <v>215</v>
      </c>
      <c r="M32" s="805"/>
      <c r="N32" s="42"/>
    </row>
    <row r="33" spans="1:15" ht="31.5" hidden="1" customHeight="1">
      <c r="A33" s="151" t="s">
        <v>212</v>
      </c>
      <c r="B33" s="47"/>
      <c r="C33" s="28"/>
      <c r="D33" s="28"/>
      <c r="E33" s="66"/>
      <c r="F33" s="28"/>
      <c r="G33" s="28"/>
      <c r="I33" s="521"/>
      <c r="J33" s="520" t="str" cm="1">
        <f t="array" ref="J33">IF(INDEX(S①!$T$2:$BQ$6,5,$K$30)&gt;=1,"該当","非該当")</f>
        <v>非該当</v>
      </c>
      <c r="K33" s="584"/>
      <c r="L33" s="781" t="s">
        <v>143</v>
      </c>
      <c r="M33" s="782"/>
      <c r="N33" s="42"/>
    </row>
    <row r="34" spans="1:15" ht="15.75" hidden="1" customHeight="1">
      <c r="A34" s="151" t="s">
        <v>212</v>
      </c>
      <c r="B34" s="47"/>
      <c r="C34" s="28" t="s">
        <v>86</v>
      </c>
      <c r="D34" s="28" t="str">
        <f>IF(AND(J34=1,K34="□"),"×","〇")</f>
        <v>〇</v>
      </c>
      <c r="E34" s="66"/>
      <c r="F34" s="160">
        <f>IF(OR(L34="選択 【A】",L34="選択 【B】"),1,0)</f>
        <v>0</v>
      </c>
      <c r="G34" s="28"/>
      <c r="I34" s="521"/>
      <c r="J34" s="520" t="str" cm="1">
        <f t="array" ref="J34">IF(INDEX(S①!$T$2:$BQ$6,5,$K$30)&gt;=1,"該当","非該当")</f>
        <v>非該当</v>
      </c>
      <c r="K34" s="72"/>
      <c r="L34" s="665" t="s">
        <v>770</v>
      </c>
      <c r="M34" s="71"/>
      <c r="N34" s="42"/>
    </row>
    <row r="35" spans="1:15" ht="15.75" hidden="1" customHeight="1">
      <c r="A35" s="151" t="s">
        <v>212</v>
      </c>
      <c r="B35" s="47"/>
      <c r="C35" s="28"/>
      <c r="D35" s="28"/>
      <c r="E35" s="66"/>
      <c r="F35" s="28"/>
      <c r="G35" s="28"/>
      <c r="I35" s="521"/>
      <c r="J35" s="520" t="str" cm="1">
        <f t="array" ref="J35">IF(INDEX(S①!$T$2:$BQ$6,5,$K$30)&gt;=1,"該当","非該当")</f>
        <v>非該当</v>
      </c>
      <c r="K35" s="140" t="s">
        <v>6</v>
      </c>
      <c r="L35" s="666" t="s">
        <v>214</v>
      </c>
      <c r="M35" s="667"/>
      <c r="N35" s="42"/>
    </row>
    <row r="36" spans="1:15" s="75" customFormat="1" ht="15.75" hidden="1" customHeight="1">
      <c r="A36" s="151" t="s">
        <v>212</v>
      </c>
      <c r="B36" s="47"/>
      <c r="C36" s="28"/>
      <c r="D36" s="28"/>
      <c r="E36" s="66"/>
      <c r="F36" s="28"/>
      <c r="G36" s="28"/>
      <c r="H36" s="86"/>
      <c r="I36" s="521"/>
      <c r="J36" s="520" t="str" cm="1">
        <f t="array" ref="J36">IF(INDEX(S①!$T$2:$BQ$6,5,$K$30)&gt;=1,"該当","非該当")</f>
        <v>非該当</v>
      </c>
      <c r="K36" s="138" t="s">
        <v>6</v>
      </c>
      <c r="L36" s="806" t="s">
        <v>206</v>
      </c>
      <c r="M36" s="807"/>
      <c r="N36" s="42"/>
    </row>
    <row r="37" spans="1:15" ht="31.5" hidden="1" customHeight="1">
      <c r="A37" s="151" t="s">
        <v>212</v>
      </c>
      <c r="B37" s="47"/>
      <c r="C37" s="28"/>
      <c r="D37" s="28"/>
      <c r="E37" s="66"/>
      <c r="F37" s="28"/>
      <c r="G37" s="86">
        <f>IF(AND(L34="選択 【B】",M37&lt;&gt;"協議不要と判断した理由を記載してください"),3,0)</f>
        <v>0</v>
      </c>
      <c r="H37" s="86"/>
      <c r="I37" s="521"/>
      <c r="J37" s="520" t="str" cm="1">
        <f t="array" ref="J37">IF(INDEX(S①!$T$2:$BQ$6,5,$K$30)&gt;=1,"該当","非該当")</f>
        <v>非該当</v>
      </c>
      <c r="K37" s="173"/>
      <c r="L37" s="149" t="s">
        <v>205</v>
      </c>
      <c r="M37" s="172" t="s">
        <v>623</v>
      </c>
      <c r="N37" s="42"/>
    </row>
    <row r="38" spans="1:15" hidden="1">
      <c r="A38" s="151" t="s">
        <v>212</v>
      </c>
      <c r="B38" s="47"/>
      <c r="C38" s="28"/>
      <c r="D38" s="113"/>
      <c r="E38" s="113"/>
      <c r="F38" s="113"/>
      <c r="G38" s="113"/>
      <c r="H38" s="86"/>
      <c r="I38" s="521"/>
      <c r="J38" s="520" t="str" cm="1">
        <f t="array" ref="J38">IF(INDEX(S①!$T$2:$BQ$6,5,$K$30)&gt;=1,"該当","非該当")</f>
        <v>非該当</v>
      </c>
      <c r="K38" s="118"/>
      <c r="L38" s="167" t="s">
        <v>204</v>
      </c>
      <c r="M38" s="180"/>
      <c r="N38" s="42"/>
    </row>
    <row r="39" spans="1:15" hidden="1">
      <c r="A39" s="151" t="s">
        <v>212</v>
      </c>
      <c r="B39" s="47"/>
      <c r="C39" s="28" t="s">
        <v>200</v>
      </c>
      <c r="D39" s="28" t="str">
        <f>IF(AND(J38=1,M39="直接入力してください"),"×","〇")</f>
        <v>〇</v>
      </c>
      <c r="E39" s="66"/>
      <c r="F39" s="28"/>
      <c r="G39" s="86">
        <f>IF(M39="日付：",0,1)</f>
        <v>0</v>
      </c>
      <c r="H39" s="86"/>
      <c r="I39" s="521"/>
      <c r="J39" s="520" t="str" cm="1">
        <f t="array" ref="J39">IF(INDEX(S①!$T$2:$BQ$6,5,$K$30)&gt;=1,"該当","非該当")</f>
        <v>非該当</v>
      </c>
      <c r="K39" s="179"/>
      <c r="L39" s="167" t="s">
        <v>110</v>
      </c>
      <c r="M39" s="93" t="s">
        <v>202</v>
      </c>
      <c r="N39" s="42"/>
    </row>
    <row r="40" spans="1:15" ht="15.75" hidden="1" customHeight="1">
      <c r="A40" s="151" t="s">
        <v>212</v>
      </c>
      <c r="B40" s="47"/>
      <c r="C40" s="28" t="s">
        <v>200</v>
      </c>
      <c r="D40" s="28" t="str">
        <f>IF(AND(J40=1,M40="自治体名：　　　　　/担当課：　　　　　　　/担当者名："),"×","〇")</f>
        <v>〇</v>
      </c>
      <c r="E40" s="66"/>
      <c r="F40" s="28"/>
      <c r="G40" s="86">
        <f>IF(M40="自治体名：　　　　　/担当課：　　　　　　　/担当者名：",0,1)</f>
        <v>0</v>
      </c>
      <c r="H40" s="86"/>
      <c r="I40" s="521"/>
      <c r="J40" s="520" t="str" cm="1">
        <f t="array" ref="J40">IF(INDEX(S①!$T$2:$BQ$6,5,$K$30)&gt;=1,"該当","非該当")</f>
        <v>非該当</v>
      </c>
      <c r="K40" s="179"/>
      <c r="L40" s="167" t="s">
        <v>121</v>
      </c>
      <c r="M40" s="91" t="s">
        <v>213</v>
      </c>
      <c r="N40" s="42"/>
    </row>
    <row r="41" spans="1:15" s="83" customFormat="1" ht="15.75" hidden="1" customHeight="1">
      <c r="A41" s="151" t="s">
        <v>212</v>
      </c>
      <c r="B41" s="47"/>
      <c r="C41" s="28"/>
      <c r="D41" s="28"/>
      <c r="E41" s="66"/>
      <c r="F41" s="28"/>
      <c r="G41" s="28"/>
      <c r="H41" s="28"/>
      <c r="I41" s="521"/>
      <c r="J41" s="520" t="str" cm="1">
        <f t="array" ref="J41">IF(INDEX(S①!$T$2:$BQ$6,5,$K$30)&gt;=1,"該当","非該当")</f>
        <v>非該当</v>
      </c>
      <c r="K41" s="179"/>
      <c r="L41" s="167" t="s">
        <v>106</v>
      </c>
      <c r="M41" s="178"/>
      <c r="N41" s="42"/>
    </row>
    <row r="42" spans="1:15" s="83" customFormat="1" ht="35.25" hidden="1" customHeight="1">
      <c r="A42" s="151" t="s">
        <v>212</v>
      </c>
      <c r="B42" s="47"/>
      <c r="C42" s="28" t="s">
        <v>200</v>
      </c>
      <c r="D42" s="28" t="str">
        <f>IF(AND(J42=1,L42="直接入力してください"),"×","〇")</f>
        <v>〇</v>
      </c>
      <c r="E42" s="66"/>
      <c r="F42" s="28"/>
      <c r="G42" s="86">
        <f>IF(L42="具体的な協議内容を記載してください",0,1)</f>
        <v>0</v>
      </c>
      <c r="H42" s="86"/>
      <c r="I42" s="521"/>
      <c r="J42" s="520" t="str" cm="1">
        <f t="array" ref="J42">IF(INDEX(S①!$T$2:$BQ$6,5,$K$30)&gt;=1,"該当","非該当")</f>
        <v>非該当</v>
      </c>
      <c r="K42" s="177"/>
      <c r="L42" s="787" t="s">
        <v>624</v>
      </c>
      <c r="M42" s="788"/>
      <c r="N42" s="42"/>
      <c r="O42" s="83" t="s">
        <v>247</v>
      </c>
    </row>
    <row r="43" spans="1:15" s="75" customFormat="1" ht="35.25" hidden="1" customHeight="1">
      <c r="A43" s="152" t="s">
        <v>201</v>
      </c>
      <c r="B43" s="70" t="s">
        <v>210</v>
      </c>
      <c r="C43" s="78"/>
      <c r="D43" s="78"/>
      <c r="E43" s="176" t="str">
        <f>IF(AND(J43="該当",G43="NO"),K43,"OK")</f>
        <v>OK</v>
      </c>
      <c r="F43" s="78"/>
      <c r="G43" s="175" t="str">
        <f>IF(AND(F45&lt;&gt;0,F47&lt;&gt;0,OR(G50&lt;&gt;0,SUM(G52:G65)=9)),"OK","NO")</f>
        <v>NO</v>
      </c>
      <c r="H43" s="78"/>
      <c r="I43" s="594"/>
      <c r="J43" s="520" t="str" cm="1">
        <f t="array" ref="J43">IF(INDEX(S①!$T$2:$BQ$6,5,$K$43)&gt;=1,"該当","非該当")</f>
        <v>非該当</v>
      </c>
      <c r="K43" s="161">
        <v>5</v>
      </c>
      <c r="L43" s="68" t="s">
        <v>209</v>
      </c>
      <c r="M43" s="77"/>
      <c r="N43" s="76"/>
    </row>
    <row r="44" spans="1:15" ht="97.5" hidden="1" customHeight="1">
      <c r="A44" s="151" t="s">
        <v>201</v>
      </c>
      <c r="B44" s="47"/>
      <c r="C44" s="28"/>
      <c r="D44" s="28"/>
      <c r="E44" s="66"/>
      <c r="F44" s="28"/>
      <c r="G44" s="28"/>
      <c r="I44" s="521"/>
      <c r="J44" s="520" t="str" cm="1">
        <f t="array" ref="J44">IF(INDEX(S①!$T$2:$BQ$6,5,$K$43)&gt;=1,"該当","非該当")</f>
        <v>非該当</v>
      </c>
      <c r="K44" s="73"/>
      <c r="L44" s="779" t="s">
        <v>727</v>
      </c>
      <c r="M44" s="780"/>
      <c r="N44" s="42"/>
    </row>
    <row r="45" spans="1:15" s="75" customFormat="1" hidden="1">
      <c r="A45" s="151" t="s">
        <v>201</v>
      </c>
      <c r="B45" s="47"/>
      <c r="C45" s="28" t="s">
        <v>86</v>
      </c>
      <c r="D45" s="28" t="str">
        <f>IF(AND(J45=1,K45="□"),"×","〇")</f>
        <v>〇</v>
      </c>
      <c r="E45" s="66"/>
      <c r="F45" s="28">
        <f>IF(K45="□",0,1)</f>
        <v>0</v>
      </c>
      <c r="G45" s="28"/>
      <c r="H45" s="28"/>
      <c r="I45" s="521"/>
      <c r="J45" s="520" t="str" cm="1">
        <f t="array" ref="J45">IF(INDEX(S①!$T$2:$BQ$6,5,$K$43)&gt;=1,"該当","非該当")</f>
        <v>非該当</v>
      </c>
      <c r="K45" s="107" t="s">
        <v>85</v>
      </c>
      <c r="L45" s="668" t="s">
        <v>208</v>
      </c>
      <c r="M45" s="669"/>
      <c r="N45" s="42"/>
    </row>
    <row r="46" spans="1:15" ht="31.5" hidden="1" customHeight="1">
      <c r="A46" s="151" t="s">
        <v>201</v>
      </c>
      <c r="B46" s="47"/>
      <c r="C46" s="28"/>
      <c r="D46" s="28"/>
      <c r="E46" s="66"/>
      <c r="F46" s="28"/>
      <c r="G46" s="28"/>
      <c r="I46" s="521"/>
      <c r="J46" s="520" t="str" cm="1">
        <f t="array" ref="J46">IF(INDEX(S①!$T$2:$BQ$6,5,$K$43)&gt;=1,"該当","非該当")</f>
        <v>非該当</v>
      </c>
      <c r="K46" s="584"/>
      <c r="L46" s="781" t="s">
        <v>143</v>
      </c>
      <c r="M46" s="782"/>
      <c r="N46" s="42"/>
    </row>
    <row r="47" spans="1:15" ht="15.75" hidden="1" customHeight="1">
      <c r="A47" s="151" t="s">
        <v>201</v>
      </c>
      <c r="B47" s="47"/>
      <c r="C47" s="28" t="s">
        <v>86</v>
      </c>
      <c r="D47" s="28" t="str">
        <f>IF(AND(J47=1,K47="□"),"×","〇")</f>
        <v>〇</v>
      </c>
      <c r="E47" s="66"/>
      <c r="F47" s="160">
        <f>IF(OR(L47="選択 【A】",L47="選択 【B】"),1,0)</f>
        <v>0</v>
      </c>
      <c r="G47" s="28"/>
      <c r="I47" s="521"/>
      <c r="J47" s="520" t="str" cm="1">
        <f t="array" ref="J47">IF(INDEX(S①!$T$2:$BQ$6,5,$K$43)&gt;=1,"該当","非該当")</f>
        <v>非該当</v>
      </c>
      <c r="K47" s="72"/>
      <c r="L47" s="665" t="s">
        <v>125</v>
      </c>
      <c r="M47" s="71"/>
      <c r="N47" s="42"/>
    </row>
    <row r="48" spans="1:15" ht="15.75" hidden="1" customHeight="1">
      <c r="A48" s="151" t="s">
        <v>201</v>
      </c>
      <c r="B48" s="47"/>
      <c r="C48" s="28"/>
      <c r="D48" s="28"/>
      <c r="E48" s="66"/>
      <c r="F48" s="28"/>
      <c r="G48" s="28"/>
      <c r="I48" s="521"/>
      <c r="J48" s="520" t="str" cm="1">
        <f t="array" ref="J48">IF(INDEX(S①!$T$2:$BQ$6,5,$K$43)&gt;=1,"該当","非該当")</f>
        <v>非該当</v>
      </c>
      <c r="K48" s="140" t="s">
        <v>6</v>
      </c>
      <c r="L48" s="666" t="s">
        <v>207</v>
      </c>
      <c r="M48" s="667"/>
      <c r="N48" s="42"/>
    </row>
    <row r="49" spans="1:14" ht="15.75" hidden="1" customHeight="1">
      <c r="A49" s="151" t="s">
        <v>201</v>
      </c>
      <c r="B49" s="47"/>
      <c r="C49" s="28"/>
      <c r="D49" s="28"/>
      <c r="E49" s="66"/>
      <c r="F49" s="28"/>
      <c r="G49" s="28"/>
      <c r="I49" s="521"/>
      <c r="J49" s="520" t="str" cm="1">
        <f t="array" ref="J49">IF(INDEX(S①!$T$2:$BQ$6,5,$K$43)&gt;=1,"該当","非該当")</f>
        <v>非該当</v>
      </c>
      <c r="K49" s="138" t="s">
        <v>6</v>
      </c>
      <c r="L49" s="806" t="s">
        <v>206</v>
      </c>
      <c r="M49" s="807"/>
      <c r="N49" s="42"/>
    </row>
    <row r="50" spans="1:14" s="117" customFormat="1" ht="35.25" hidden="1" customHeight="1">
      <c r="A50" s="151" t="s">
        <v>201</v>
      </c>
      <c r="B50" s="47"/>
      <c r="C50" s="28" t="s">
        <v>95</v>
      </c>
      <c r="D50" s="28"/>
      <c r="E50" s="66"/>
      <c r="F50" s="28"/>
      <c r="G50" s="174">
        <f>IF(AND(L47="選択 【B】",M50&lt;&gt;"直接入力してください"),1,0)</f>
        <v>0</v>
      </c>
      <c r="H50" s="86"/>
      <c r="I50" s="521"/>
      <c r="J50" s="520" t="str" cm="1">
        <f t="array" ref="J50">IF(INDEX(S①!$T$2:$BQ$6,5,$K$43)&gt;=1,"該当","非該当")</f>
        <v>非該当</v>
      </c>
      <c r="K50" s="173"/>
      <c r="L50" s="149" t="s">
        <v>205</v>
      </c>
      <c r="M50" s="172" t="s">
        <v>623</v>
      </c>
      <c r="N50" s="42"/>
    </row>
    <row r="51" spans="1:14" hidden="1">
      <c r="A51" s="151" t="s">
        <v>201</v>
      </c>
      <c r="B51" s="47"/>
      <c r="C51" s="28"/>
      <c r="D51" s="28"/>
      <c r="E51" s="66"/>
      <c r="F51" s="28"/>
      <c r="G51" s="28"/>
      <c r="I51" s="521"/>
      <c r="J51" s="520" t="str" cm="1">
        <f t="array" ref="J51">IF(INDEX(S①!$T$2:$BQ$6,5,$K$43)&gt;=1,"該当","非該当")</f>
        <v>非該当</v>
      </c>
      <c r="K51" s="159" t="s">
        <v>6</v>
      </c>
      <c r="L51" s="171" t="s">
        <v>625</v>
      </c>
      <c r="M51" s="170"/>
      <c r="N51" s="42"/>
    </row>
    <row r="52" spans="1:14" hidden="1">
      <c r="A52" s="151" t="s">
        <v>201</v>
      </c>
      <c r="B52" s="47"/>
      <c r="C52" s="28" t="s">
        <v>200</v>
      </c>
      <c r="D52" s="28" t="str">
        <f>IF(AND(J52=1,M52="直接入力してください"),"×","〇")</f>
        <v>〇</v>
      </c>
      <c r="E52" s="66"/>
      <c r="F52" s="28"/>
      <c r="G52" s="86">
        <f>IF(M52="日付：",0,1)</f>
        <v>0</v>
      </c>
      <c r="H52" s="86"/>
      <c r="I52" s="521"/>
      <c r="J52" s="520" t="str" cm="1">
        <f t="array" ref="J52">IF(INDEX(S①!$T$2:$BQ$6,5,$K$43)&gt;=1,"該当","非該当")</f>
        <v>非該当</v>
      </c>
      <c r="K52" s="90"/>
      <c r="L52" s="89" t="s">
        <v>110</v>
      </c>
      <c r="M52" s="93" t="s">
        <v>118</v>
      </c>
      <c r="N52" s="42"/>
    </row>
    <row r="53" spans="1:14" s="75" customFormat="1" hidden="1">
      <c r="A53" s="151" t="s">
        <v>201</v>
      </c>
      <c r="B53" s="47"/>
      <c r="C53" s="28" t="s">
        <v>200</v>
      </c>
      <c r="D53" s="28" t="str">
        <f>IF(AND(J53=1,M53="自治体名：　　　　　/担当課：　　　　　　　/担当者名："),"×","〇")</f>
        <v>〇</v>
      </c>
      <c r="E53" s="66"/>
      <c r="F53" s="28"/>
      <c r="G53" s="86">
        <f>IF(M53="自治体名：　　　　　/担当課：　　　　　　　/担当者名：",0,1)</f>
        <v>0</v>
      </c>
      <c r="H53" s="86"/>
      <c r="I53" s="521"/>
      <c r="J53" s="520" t="str" cm="1">
        <f t="array" ref="J53">IF(INDEX(S①!$T$2:$BQ$6,5,$K$43)&gt;=1,"該当","非該当")</f>
        <v>非該当</v>
      </c>
      <c r="K53" s="90"/>
      <c r="L53" s="167" t="s">
        <v>121</v>
      </c>
      <c r="M53" s="91" t="s">
        <v>107</v>
      </c>
      <c r="N53" s="42"/>
    </row>
    <row r="54" spans="1:14" ht="15.75" hidden="1" customHeight="1">
      <c r="A54" s="151" t="s">
        <v>201</v>
      </c>
      <c r="B54" s="47"/>
      <c r="C54" s="28"/>
      <c r="D54" s="28"/>
      <c r="E54" s="66"/>
      <c r="F54" s="28"/>
      <c r="G54" s="28"/>
      <c r="I54" s="521"/>
      <c r="J54" s="520" t="str" cm="1">
        <f t="array" ref="J54">IF(INDEX(S①!$T$2:$BQ$6,5,$K$43)&gt;=1,"該当","非該当")</f>
        <v>非該当</v>
      </c>
      <c r="K54" s="90"/>
      <c r="L54" s="89" t="s">
        <v>627</v>
      </c>
      <c r="M54" s="88"/>
      <c r="N54" s="42"/>
    </row>
    <row r="55" spans="1:14" s="75" customFormat="1" ht="38.1" hidden="1" customHeight="1">
      <c r="A55" s="151" t="s">
        <v>201</v>
      </c>
      <c r="B55" s="47"/>
      <c r="C55" s="28" t="s">
        <v>200</v>
      </c>
      <c r="D55" s="28" t="str">
        <f>IF(AND(J55=1,L55="直接入力してください"),"×","〇")</f>
        <v>〇</v>
      </c>
      <c r="E55" s="66"/>
      <c r="F55" s="28"/>
      <c r="G55" s="86">
        <f>IF(L55="具体的な協議内容を記載してください",0,1)</f>
        <v>0</v>
      </c>
      <c r="H55" s="86"/>
      <c r="I55" s="521"/>
      <c r="J55" s="520" t="str" cm="1">
        <f t="array" ref="J55">IF(INDEX(S①!$T$2:$BQ$6,5,$K$43)&gt;=1,"該当","非該当")</f>
        <v>非該当</v>
      </c>
      <c r="K55" s="90"/>
      <c r="L55" s="837" t="s">
        <v>624</v>
      </c>
      <c r="M55" s="838"/>
      <c r="N55" s="42"/>
    </row>
    <row r="56" spans="1:14" hidden="1">
      <c r="A56" s="151" t="s">
        <v>201</v>
      </c>
      <c r="B56" s="47"/>
      <c r="C56" s="28"/>
      <c r="D56" s="28"/>
      <c r="E56" s="66"/>
      <c r="F56" s="28"/>
      <c r="G56" s="86"/>
      <c r="H56" s="86"/>
      <c r="I56" s="521"/>
      <c r="J56" s="520" t="str" cm="1">
        <f t="array" ref="J56">IF(INDEX(S①!$T$2:$BQ$6,5,$K$43)&gt;=1,"該当","非該当")</f>
        <v>非該当</v>
      </c>
      <c r="K56" s="159" t="s">
        <v>6</v>
      </c>
      <c r="L56" s="153" t="s">
        <v>204</v>
      </c>
      <c r="M56" s="88"/>
      <c r="N56" s="42"/>
    </row>
    <row r="57" spans="1:14" hidden="1">
      <c r="A57" s="151" t="s">
        <v>201</v>
      </c>
      <c r="B57" s="47"/>
      <c r="C57" s="28" t="s">
        <v>200</v>
      </c>
      <c r="D57" s="28" t="str">
        <f>IF(AND(J57=1,M57="直接入力してください"),"×","〇")</f>
        <v>〇</v>
      </c>
      <c r="E57" s="66"/>
      <c r="F57" s="28"/>
      <c r="G57" s="86">
        <f>IF(M57="日付：",0,1)</f>
        <v>0</v>
      </c>
      <c r="H57" s="86"/>
      <c r="I57" s="521"/>
      <c r="J57" s="520" t="str" cm="1">
        <f t="array" ref="J57">IF(INDEX(S①!$T$2:$BQ$6,5,$K$43)&gt;=1,"該当","非該当")</f>
        <v>非該当</v>
      </c>
      <c r="K57" s="90"/>
      <c r="L57" s="169" t="s">
        <v>110</v>
      </c>
      <c r="M57" s="93" t="s">
        <v>118</v>
      </c>
      <c r="N57" s="42"/>
    </row>
    <row r="58" spans="1:14" s="75" customFormat="1" hidden="1">
      <c r="A58" s="151" t="s">
        <v>201</v>
      </c>
      <c r="B58" s="47"/>
      <c r="C58" s="28" t="s">
        <v>200</v>
      </c>
      <c r="D58" s="28" t="str">
        <f>IF(AND(J58=1,M58="自治体名：　　　　　/担当課：　　　　　　　/担当者名："),"×","〇")</f>
        <v>〇</v>
      </c>
      <c r="E58" s="66"/>
      <c r="F58" s="28"/>
      <c r="G58" s="86">
        <f>IF(M58="自治体名：　　　　　/担当課：　　　　　　　/担当者名：",0,1)</f>
        <v>0</v>
      </c>
      <c r="H58" s="86"/>
      <c r="I58" s="521"/>
      <c r="J58" s="520" t="str" cm="1">
        <f t="array" ref="J58">IF(INDEX(S①!$T$2:$BQ$6,5,$K$43)&gt;=1,"該当","非該当")</f>
        <v>非該当</v>
      </c>
      <c r="K58" s="90"/>
      <c r="L58" s="167" t="s">
        <v>121</v>
      </c>
      <c r="M58" s="91" t="s">
        <v>107</v>
      </c>
      <c r="N58" s="42"/>
    </row>
    <row r="59" spans="1:14" ht="15.75" hidden="1" customHeight="1">
      <c r="A59" s="151" t="s">
        <v>201</v>
      </c>
      <c r="B59" s="47"/>
      <c r="C59" s="28"/>
      <c r="D59" s="28"/>
      <c r="E59" s="66"/>
      <c r="F59" s="28"/>
      <c r="G59" s="28"/>
      <c r="I59" s="521"/>
      <c r="J59" s="520" t="str" cm="1">
        <f t="array" ref="J59">IF(INDEX(S①!$T$2:$BQ$6,5,$K$43)&gt;=1,"該当","非該当")</f>
        <v>非該当</v>
      </c>
      <c r="K59" s="90"/>
      <c r="L59" s="89" t="s">
        <v>628</v>
      </c>
      <c r="M59" s="88"/>
      <c r="N59" s="42"/>
    </row>
    <row r="60" spans="1:14" ht="38.1" hidden="1" customHeight="1">
      <c r="A60" s="151" t="s">
        <v>201</v>
      </c>
      <c r="B60" s="47"/>
      <c r="C60" s="28" t="s">
        <v>200</v>
      </c>
      <c r="D60" s="28" t="str">
        <f>IF(AND(J60=1,L60="直接入力してください"),"×","〇")</f>
        <v>〇</v>
      </c>
      <c r="E60" s="66"/>
      <c r="F60" s="28"/>
      <c r="G60" s="86">
        <f>IF(L60="具体的な協議内容を記載してください",0,1)</f>
        <v>0</v>
      </c>
      <c r="H60" s="86"/>
      <c r="I60" s="521"/>
      <c r="J60" s="520" t="str" cm="1">
        <f t="array" ref="J60">IF(INDEX(S①!$T$2:$BQ$6,5,$K$43)&gt;=1,"該当","非該当")</f>
        <v>非該当</v>
      </c>
      <c r="K60" s="90"/>
      <c r="L60" s="837" t="s">
        <v>624</v>
      </c>
      <c r="M60" s="838"/>
      <c r="N60" s="42"/>
    </row>
    <row r="61" spans="1:14" hidden="1">
      <c r="A61" s="151" t="s">
        <v>201</v>
      </c>
      <c r="B61" s="47"/>
      <c r="C61" s="28"/>
      <c r="D61" s="28"/>
      <c r="E61" s="66"/>
      <c r="F61" s="28"/>
      <c r="G61" s="86"/>
      <c r="H61" s="86"/>
      <c r="I61" s="521"/>
      <c r="J61" s="520" t="str" cm="1">
        <f t="array" ref="J61">IF(INDEX(S①!$T$2:$BQ$6,5,$K$43)&gt;=1,"該当","非該当")</f>
        <v>非該当</v>
      </c>
      <c r="K61" s="159" t="s">
        <v>6</v>
      </c>
      <c r="L61" s="168" t="s">
        <v>203</v>
      </c>
      <c r="M61" s="88"/>
      <c r="N61" s="42"/>
    </row>
    <row r="62" spans="1:14" hidden="1">
      <c r="A62" s="151" t="s">
        <v>201</v>
      </c>
      <c r="B62" s="47"/>
      <c r="C62" s="28" t="s">
        <v>200</v>
      </c>
      <c r="D62" s="28" t="str">
        <f>IF(AND(J62=1,M62="直接入力してください"),"×","〇")</f>
        <v>〇</v>
      </c>
      <c r="E62" s="66"/>
      <c r="F62" s="28"/>
      <c r="G62" s="86">
        <f>IF(M62="日付：",0,1)</f>
        <v>0</v>
      </c>
      <c r="H62" s="86"/>
      <c r="I62" s="521"/>
      <c r="J62" s="520" t="str" cm="1">
        <f t="array" ref="J62">IF(INDEX(S①!$T$2:$BQ$6,5,$K$43)&gt;=1,"該当","非該当")</f>
        <v>非該当</v>
      </c>
      <c r="K62" s="90"/>
      <c r="L62" s="89" t="s">
        <v>626</v>
      </c>
      <c r="M62" s="93" t="s">
        <v>202</v>
      </c>
      <c r="N62" s="42"/>
    </row>
    <row r="63" spans="1:14" s="75" customFormat="1" hidden="1">
      <c r="A63" s="151" t="s">
        <v>201</v>
      </c>
      <c r="B63" s="47"/>
      <c r="C63" s="28"/>
      <c r="D63" s="28"/>
      <c r="E63" s="66"/>
      <c r="F63" s="28"/>
      <c r="G63" s="86">
        <f>IF(M63="自治体名：　　　　　/担当課：　　　　　　　/担当者名：",0,1)</f>
        <v>0</v>
      </c>
      <c r="H63" s="86"/>
      <c r="I63" s="521"/>
      <c r="J63" s="520" t="str" cm="1">
        <f t="array" ref="J63">IF(INDEX(S①!$T$2:$BQ$6,5,$K$43)&gt;=1,"該当","非該当")</f>
        <v>非該当</v>
      </c>
      <c r="K63" s="90"/>
      <c r="L63" s="167" t="s">
        <v>121</v>
      </c>
      <c r="M63" s="91" t="s">
        <v>107</v>
      </c>
      <c r="N63" s="42"/>
    </row>
    <row r="64" spans="1:14" ht="15.75" hidden="1" customHeight="1">
      <c r="A64" s="151" t="s">
        <v>201</v>
      </c>
      <c r="B64" s="47"/>
      <c r="C64" s="28"/>
      <c r="D64" s="28"/>
      <c r="E64" s="66"/>
      <c r="F64" s="28"/>
      <c r="G64" s="28"/>
      <c r="I64" s="521"/>
      <c r="J64" s="520" t="str" cm="1">
        <f t="array" ref="J64">IF(INDEX(S①!$T$2:$BQ$6,5,$K$43)&gt;=1,"該当","非該当")</f>
        <v>非該当</v>
      </c>
      <c r="K64" s="90"/>
      <c r="L64" s="89" t="s">
        <v>629</v>
      </c>
      <c r="M64" s="88"/>
      <c r="N64" s="42"/>
    </row>
    <row r="65" spans="1:16" ht="38.1" hidden="1" customHeight="1">
      <c r="A65" s="151" t="s">
        <v>201</v>
      </c>
      <c r="B65" s="47"/>
      <c r="C65" s="28" t="s">
        <v>200</v>
      </c>
      <c r="D65" s="28" t="str">
        <f>IF(AND(J65=1,L65="直接入力してください"),"×","〇")</f>
        <v>〇</v>
      </c>
      <c r="E65" s="66"/>
      <c r="F65" s="28"/>
      <c r="G65" s="86">
        <f>IF(L65="具体的な協議内容を記載してください",0,1)</f>
        <v>0</v>
      </c>
      <c r="H65" s="86"/>
      <c r="I65" s="521"/>
      <c r="J65" s="520" t="str" cm="1">
        <f t="array" ref="J65">IF(INDEX(S①!$T$2:$BQ$6,5,$K$43)&gt;=1,"該当","非該当")</f>
        <v>非該当</v>
      </c>
      <c r="K65" s="85"/>
      <c r="L65" s="787" t="s">
        <v>624</v>
      </c>
      <c r="M65" s="788"/>
      <c r="N65" s="42"/>
    </row>
    <row r="66" spans="1:16" ht="35.25" hidden="1" customHeight="1">
      <c r="A66" s="152" t="s">
        <v>197</v>
      </c>
      <c r="B66" s="70" t="s">
        <v>199</v>
      </c>
      <c r="C66" s="78"/>
      <c r="D66" s="78"/>
      <c r="E66" s="100" t="str">
        <f>IF(AND(J66="該当",SUM(F68:G70)&lt;3),K66,"OK")</f>
        <v>OK</v>
      </c>
      <c r="F66" s="78"/>
      <c r="G66" s="78"/>
      <c r="H66" s="78"/>
      <c r="I66" s="595"/>
      <c r="J66" s="433" t="str" cm="1">
        <f t="array" ref="J66">IF(INDEX(S①!$T$2:$BQ$6,5,$K$66)&gt;=1,"該当","非該当")</f>
        <v>非該当</v>
      </c>
      <c r="K66" s="161">
        <v>6</v>
      </c>
      <c r="L66" s="68" t="s">
        <v>195</v>
      </c>
      <c r="M66" s="77"/>
      <c r="N66" s="76"/>
      <c r="O66" s="23" t="s">
        <v>248</v>
      </c>
    </row>
    <row r="67" spans="1:16" ht="82.5" hidden="1" customHeight="1">
      <c r="A67" s="151" t="s">
        <v>197</v>
      </c>
      <c r="B67" s="47"/>
      <c r="C67" s="28"/>
      <c r="D67" s="28"/>
      <c r="E67" s="66"/>
      <c r="F67" s="28"/>
      <c r="G67" s="28"/>
      <c r="I67" s="590"/>
      <c r="J67" s="433" t="str" cm="1">
        <f t="array" ref="J67">IF(INDEX(S①!$T$2:$BQ$6,5,$K$66)&gt;=1,"該当","非該当")</f>
        <v>非該当</v>
      </c>
      <c r="K67" s="73"/>
      <c r="L67" s="808" t="s">
        <v>739</v>
      </c>
      <c r="M67" s="809"/>
      <c r="N67" s="42"/>
    </row>
    <row r="68" spans="1:16" hidden="1">
      <c r="A68" s="151" t="s">
        <v>197</v>
      </c>
      <c r="B68" s="47"/>
      <c r="C68" s="28" t="s">
        <v>86</v>
      </c>
      <c r="D68" s="28" t="str">
        <f>IF(AND(J68=1,K68="□"),"×","〇")</f>
        <v>〇</v>
      </c>
      <c r="E68" s="66"/>
      <c r="F68" s="28">
        <f>IF(K68="□",0,1)</f>
        <v>0</v>
      </c>
      <c r="G68" s="28"/>
      <c r="I68" s="590"/>
      <c r="J68" s="433" t="str" cm="1">
        <f t="array" ref="J68">IF(INDEX(S①!$T$2:$BQ$6,5,$K$66)&gt;=1,"該当","非該当")</f>
        <v>非該当</v>
      </c>
      <c r="K68" s="99" t="s">
        <v>85</v>
      </c>
      <c r="L68" s="112" t="s">
        <v>198</v>
      </c>
      <c r="M68" s="166"/>
      <c r="N68" s="42"/>
    </row>
    <row r="69" spans="1:16" hidden="1">
      <c r="A69" s="151" t="s">
        <v>197</v>
      </c>
      <c r="B69" s="47"/>
      <c r="C69" s="28" t="s">
        <v>86</v>
      </c>
      <c r="D69" s="28" t="str">
        <f>IF(AND(J69=1,K69="□"),"×","〇")</f>
        <v>〇</v>
      </c>
      <c r="E69" s="66"/>
      <c r="F69" s="28">
        <f>IF(K69="□",0,1)</f>
        <v>0</v>
      </c>
      <c r="G69" s="28"/>
      <c r="I69" s="590"/>
      <c r="J69" s="433" t="str" cm="1">
        <f t="array" ref="J69">IF(INDEX(S①!$T$2:$BQ$6,5,$K$66)&gt;=1,"該当","非該当")</f>
        <v>非該当</v>
      </c>
      <c r="K69" s="110" t="s">
        <v>85</v>
      </c>
      <c r="L69" s="132" t="s">
        <v>761</v>
      </c>
      <c r="M69" s="108"/>
      <c r="N69" s="42"/>
    </row>
    <row r="70" spans="1:16" s="117" customFormat="1" ht="15.75" hidden="1" customHeight="1">
      <c r="A70" s="151" t="s">
        <v>197</v>
      </c>
      <c r="B70" s="47"/>
      <c r="C70" s="28" t="s">
        <v>86</v>
      </c>
      <c r="D70" s="28" t="str">
        <f>IF(AND(J70=1,K70="□"),"×","〇")</f>
        <v>〇</v>
      </c>
      <c r="E70" s="66"/>
      <c r="F70" s="28">
        <f>IF(K70="□",0,1)</f>
        <v>0</v>
      </c>
      <c r="G70" s="28"/>
      <c r="H70" s="28"/>
      <c r="I70" s="590"/>
      <c r="J70" s="433" t="str" cm="1">
        <f t="array" ref="J70">IF(INDEX(S①!$T$2:$BQ$6,5,$K$66)&gt;=1,"該当","非該当")</f>
        <v>非該当</v>
      </c>
      <c r="K70" s="150" t="s">
        <v>85</v>
      </c>
      <c r="L70" s="130" t="s">
        <v>192</v>
      </c>
      <c r="M70" s="165"/>
      <c r="N70" s="42"/>
    </row>
    <row r="71" spans="1:16" ht="35.25" hidden="1" customHeight="1">
      <c r="A71" s="152" t="s">
        <v>193</v>
      </c>
      <c r="B71" s="70" t="s">
        <v>196</v>
      </c>
      <c r="C71" s="78"/>
      <c r="D71" s="78"/>
      <c r="E71" s="100" t="str">
        <f>IF(AND(J71="該当",SUM(F73:G75)&lt;3),K71,"OK")</f>
        <v>OK</v>
      </c>
      <c r="F71" s="78"/>
      <c r="G71" s="78"/>
      <c r="H71" s="78"/>
      <c r="I71" s="594"/>
      <c r="J71" s="520" t="str" cm="1">
        <f t="array" ref="J71">IF(INDEX(S①!$T$2:$BQ$6,5,$K$71)&gt;=1,"該当","非該当")</f>
        <v>非該当</v>
      </c>
      <c r="K71" s="161">
        <v>7</v>
      </c>
      <c r="L71" s="68" t="s">
        <v>195</v>
      </c>
      <c r="M71" s="128"/>
      <c r="N71" s="76"/>
      <c r="O71" s="23" t="s">
        <v>249</v>
      </c>
    </row>
    <row r="72" spans="1:16" ht="83.25" hidden="1" customHeight="1">
      <c r="A72" s="151" t="s">
        <v>193</v>
      </c>
      <c r="B72" s="47"/>
      <c r="C72" s="28"/>
      <c r="D72" s="28"/>
      <c r="E72" s="66"/>
      <c r="F72" s="28"/>
      <c r="G72" s="28"/>
      <c r="I72" s="521"/>
      <c r="J72" s="520" t="str" cm="1">
        <f t="array" ref="J72">IF(INDEX(S①!$T$2:$BQ$6,5,$K$71)&gt;=1,"該当","非該当")</f>
        <v>非該当</v>
      </c>
      <c r="K72" s="127"/>
      <c r="L72" s="779" t="s">
        <v>728</v>
      </c>
      <c r="M72" s="780"/>
      <c r="N72" s="42"/>
    </row>
    <row r="73" spans="1:16" hidden="1">
      <c r="A73" s="151" t="s">
        <v>193</v>
      </c>
      <c r="B73" s="47"/>
      <c r="C73" s="28" t="s">
        <v>86</v>
      </c>
      <c r="D73" s="28" t="str">
        <f>IF(AND(J73=1,K73="□"),"×","〇")</f>
        <v>〇</v>
      </c>
      <c r="E73" s="66"/>
      <c r="F73" s="28">
        <f>IF(K73="□",0,1)</f>
        <v>0</v>
      </c>
      <c r="G73" s="28"/>
      <c r="I73" s="521"/>
      <c r="J73" s="520" t="str" cm="1">
        <f t="array" ref="J73">IF(INDEX(S①!$T$2:$BQ$6,5,$K$71)&gt;=1,"該当","非該当")</f>
        <v>非該当</v>
      </c>
      <c r="K73" s="99" t="s">
        <v>85</v>
      </c>
      <c r="L73" s="112" t="s">
        <v>194</v>
      </c>
      <c r="M73" s="111"/>
      <c r="N73" s="42"/>
    </row>
    <row r="74" spans="1:16" hidden="1">
      <c r="A74" s="151" t="s">
        <v>193</v>
      </c>
      <c r="B74" s="47"/>
      <c r="C74" s="28" t="s">
        <v>86</v>
      </c>
      <c r="D74" s="28" t="str">
        <f>IF(AND(J74=1,K74="□"),"×","〇")</f>
        <v>〇</v>
      </c>
      <c r="E74" s="66"/>
      <c r="F74" s="28">
        <f>IF(K74="□",0,1)</f>
        <v>0</v>
      </c>
      <c r="G74" s="28"/>
      <c r="I74" s="521"/>
      <c r="J74" s="520" t="str" cm="1">
        <f t="array" ref="J74">IF(INDEX(S①!$T$2:$BQ$6,5,$K$71)&gt;=1,"該当","非該当")</f>
        <v>非該当</v>
      </c>
      <c r="K74" s="110" t="s">
        <v>85</v>
      </c>
      <c r="L74" s="132" t="s">
        <v>761</v>
      </c>
      <c r="M74" s="131"/>
      <c r="N74" s="42"/>
    </row>
    <row r="75" spans="1:16" s="83" customFormat="1" ht="15.75" hidden="1" customHeight="1">
      <c r="A75" s="151" t="s">
        <v>193</v>
      </c>
      <c r="B75" s="47"/>
      <c r="C75" s="28" t="s">
        <v>86</v>
      </c>
      <c r="D75" s="28" t="str">
        <f>IF(AND(J75=1,K75="□"),"×","〇")</f>
        <v>〇</v>
      </c>
      <c r="E75" s="66"/>
      <c r="F75" s="28">
        <f>IF(K75="□",0,1)</f>
        <v>0</v>
      </c>
      <c r="G75" s="28"/>
      <c r="H75" s="28"/>
      <c r="I75" s="521"/>
      <c r="J75" s="520" t="str" cm="1">
        <f t="array" ref="J75">IF(INDEX(S①!$T$2:$BQ$6,5,$K$71)&gt;=1,"該当","非該当")</f>
        <v>非該当</v>
      </c>
      <c r="K75" s="150" t="s">
        <v>85</v>
      </c>
      <c r="L75" s="130" t="s">
        <v>192</v>
      </c>
      <c r="M75" s="129"/>
      <c r="N75" s="42"/>
    </row>
    <row r="76" spans="1:16" s="75" customFormat="1" ht="33" hidden="1" customHeight="1">
      <c r="A76" s="164" t="s">
        <v>188</v>
      </c>
      <c r="B76" s="70" t="s">
        <v>191</v>
      </c>
      <c r="C76" s="78"/>
      <c r="D76" s="78"/>
      <c r="E76" s="100" t="str">
        <f>IF(AND(J76="該当",SUM(F79:G94)&lt;5),K76,"OK")</f>
        <v>OK</v>
      </c>
      <c r="F76" s="78"/>
      <c r="G76" s="78"/>
      <c r="H76" s="78"/>
      <c r="I76" s="595"/>
      <c r="J76" s="433" t="str" cm="1">
        <f t="array" ref="J76">IF(INDEX(S①!$T$2:$BQ$6,5,$K$76)&gt;=1,"該当","非該当")</f>
        <v>非該当</v>
      </c>
      <c r="K76" s="161">
        <v>8</v>
      </c>
      <c r="L76" s="68" t="s">
        <v>190</v>
      </c>
      <c r="M76" s="128"/>
      <c r="N76" s="76"/>
      <c r="O76" s="75" t="s">
        <v>250</v>
      </c>
      <c r="P76" s="117" t="str">
        <f t="shared" ref="P76:P86" si="0">J76</f>
        <v>非該当</v>
      </c>
    </row>
    <row r="77" spans="1:16" ht="101.25" hidden="1" customHeight="1">
      <c r="A77" s="162" t="s">
        <v>188</v>
      </c>
      <c r="B77" s="47"/>
      <c r="C77" s="28"/>
      <c r="D77" s="28"/>
      <c r="E77" s="66"/>
      <c r="F77" s="28"/>
      <c r="G77" s="28"/>
      <c r="I77" s="590"/>
      <c r="J77" s="433" t="str" cm="1">
        <f t="array" ref="J77">IF(INDEX(S①!$T$2:$BQ$6,5,$K$76)&gt;=1,"該当","非該当")</f>
        <v>非該当</v>
      </c>
      <c r="K77" s="127"/>
      <c r="L77" s="779" t="s">
        <v>740</v>
      </c>
      <c r="M77" s="780"/>
      <c r="N77" s="42"/>
      <c r="P77" s="117" t="str">
        <f t="shared" si="0"/>
        <v>非該当</v>
      </c>
    </row>
    <row r="78" spans="1:16" ht="31.5" hidden="1" customHeight="1">
      <c r="A78" s="162" t="s">
        <v>188</v>
      </c>
      <c r="B78" s="47"/>
      <c r="C78" s="28"/>
      <c r="D78" s="28"/>
      <c r="E78" s="66"/>
      <c r="F78" s="28"/>
      <c r="G78" s="28"/>
      <c r="I78" s="521"/>
      <c r="J78" s="433" t="str" cm="1">
        <f t="array" ref="J78">IF(INDEX(S①!$T$2:$BQ$6,5,$K$76)&gt;=1,"該当","非該当")</f>
        <v>非該当</v>
      </c>
      <c r="K78" s="584"/>
      <c r="L78" s="781" t="s">
        <v>143</v>
      </c>
      <c r="M78" s="782"/>
      <c r="N78" s="42"/>
      <c r="P78" s="117" t="str">
        <f t="shared" si="0"/>
        <v>非該当</v>
      </c>
    </row>
    <row r="79" spans="1:16" hidden="1">
      <c r="A79" s="162" t="s">
        <v>188</v>
      </c>
      <c r="B79" s="47"/>
      <c r="C79" s="28"/>
      <c r="D79" s="28"/>
      <c r="E79" s="66"/>
      <c r="F79" s="160">
        <f>IF(OR(L79="選択 【A】",L79="選択 【B】"),1,0)</f>
        <v>0</v>
      </c>
      <c r="G79" s="28"/>
      <c r="I79" s="521"/>
      <c r="J79" s="433" t="str" cm="1">
        <f t="array" ref="J79">IF(INDEX(S①!$T$2:$BQ$6,5,$K$76)&gt;=1,"該当","非該当")</f>
        <v>非該当</v>
      </c>
      <c r="K79" s="72"/>
      <c r="L79" s="665" t="s">
        <v>125</v>
      </c>
      <c r="M79" s="71"/>
      <c r="N79" s="42"/>
      <c r="P79" s="117" t="str">
        <f t="shared" si="0"/>
        <v>非該当</v>
      </c>
    </row>
    <row r="80" spans="1:16" ht="34.5" hidden="1" customHeight="1">
      <c r="A80" s="162" t="s">
        <v>188</v>
      </c>
      <c r="B80" s="47"/>
      <c r="C80" s="28" t="s">
        <v>98</v>
      </c>
      <c r="D80" s="28" t="str">
        <f>IF(AND(J80=1,K80="□"),"×","〇")</f>
        <v>〇</v>
      </c>
      <c r="E80" s="66"/>
      <c r="F80" s="28"/>
      <c r="G80" s="86">
        <f>IF(AND(L79="選択 【A】",L86&lt;&gt;"直接入力してください",L91&lt;&gt;"直接入力してください"),1,0)</f>
        <v>0</v>
      </c>
      <c r="I80" s="521"/>
      <c r="J80" s="433" t="str" cm="1">
        <f t="array" ref="J80">IF(INDEX(S①!$T$2:$BQ$6,5,$K$76)&gt;=1,"該当","非該当")</f>
        <v>非該当</v>
      </c>
      <c r="K80" s="140" t="s">
        <v>6</v>
      </c>
      <c r="L80" s="783" t="s">
        <v>519</v>
      </c>
      <c r="M80" s="825"/>
      <c r="N80" s="42"/>
      <c r="P80" s="117" t="str">
        <f t="shared" si="0"/>
        <v>非該当</v>
      </c>
    </row>
    <row r="81" spans="1:16" s="117" customFormat="1" ht="15.75" hidden="1" customHeight="1">
      <c r="A81" s="162" t="s">
        <v>188</v>
      </c>
      <c r="B81" s="47"/>
      <c r="C81" s="28" t="s">
        <v>95</v>
      </c>
      <c r="D81" s="158" t="str">
        <f>IF(AND(J81=1,M82="直接入力してください",K81="✔"),"×","〇")</f>
        <v>〇</v>
      </c>
      <c r="E81" s="100"/>
      <c r="F81" s="28"/>
      <c r="G81" s="86">
        <f>IF(AND(L79="選択 【B】",L94&lt;&gt;"直接入力してください"),3,0)</f>
        <v>0</v>
      </c>
      <c r="H81" s="86"/>
      <c r="I81" s="521"/>
      <c r="J81" s="433" t="str" cm="1">
        <f t="array" ref="J81">IF(INDEX(S①!$T$2:$BQ$6,5,$K$76)&gt;=1,"該当","非該当")</f>
        <v>非該当</v>
      </c>
      <c r="K81" s="138" t="s">
        <v>6</v>
      </c>
      <c r="L81" s="785" t="s">
        <v>485</v>
      </c>
      <c r="M81" s="786"/>
      <c r="N81" s="42"/>
      <c r="P81" s="117" t="str">
        <f t="shared" si="0"/>
        <v>非該当</v>
      </c>
    </row>
    <row r="82" spans="1:16" hidden="1">
      <c r="A82" s="162" t="s">
        <v>188</v>
      </c>
      <c r="B82" s="47"/>
      <c r="C82" s="28"/>
      <c r="D82" s="28"/>
      <c r="E82" s="66"/>
      <c r="F82" s="28"/>
      <c r="G82" s="28"/>
      <c r="I82" s="590"/>
      <c r="J82" s="523" t="s">
        <v>715</v>
      </c>
      <c r="K82" s="163"/>
      <c r="L82" s="833" t="s">
        <v>637</v>
      </c>
      <c r="M82" s="834"/>
      <c r="N82" s="42"/>
      <c r="P82" s="117" t="str">
        <f t="shared" si="0"/>
        <v>非該当</v>
      </c>
    </row>
    <row r="83" spans="1:16" hidden="1">
      <c r="A83" s="162" t="s">
        <v>188</v>
      </c>
      <c r="B83" s="47"/>
      <c r="C83" s="28"/>
      <c r="D83" s="28"/>
      <c r="E83" s="66"/>
      <c r="F83" s="28"/>
      <c r="G83" s="86">
        <f>IF(M83="日付：",0,1)</f>
        <v>0</v>
      </c>
      <c r="H83" s="86"/>
      <c r="I83" s="590"/>
      <c r="J83" s="523" t="s">
        <v>715</v>
      </c>
      <c r="K83" s="90"/>
      <c r="L83" s="94" t="s">
        <v>110</v>
      </c>
      <c r="M83" s="93" t="s">
        <v>109</v>
      </c>
      <c r="N83" s="42"/>
      <c r="P83" s="117" t="str">
        <f t="shared" si="0"/>
        <v>非該当</v>
      </c>
    </row>
    <row r="84" spans="1:16" s="75" customFormat="1" hidden="1">
      <c r="A84" s="162" t="s">
        <v>188</v>
      </c>
      <c r="B84" s="47"/>
      <c r="C84" s="28" t="s">
        <v>86</v>
      </c>
      <c r="D84" s="28" t="str">
        <f>IF(AND(J84=1,M84="自治体名：　　　　　/担当課：　　　　　　　/担当者名："),"×","〇")</f>
        <v>〇</v>
      </c>
      <c r="E84" s="66"/>
      <c r="F84" s="28"/>
      <c r="G84" s="86">
        <f>IF(M84="自治体名：　　　　　/担当課：　　　　　　　/担当者名：",0,1)</f>
        <v>0</v>
      </c>
      <c r="H84" s="86"/>
      <c r="I84" s="590"/>
      <c r="J84" s="523" t="s">
        <v>715</v>
      </c>
      <c r="K84" s="90"/>
      <c r="L84" s="92" t="s">
        <v>121</v>
      </c>
      <c r="M84" s="91" t="s">
        <v>107</v>
      </c>
      <c r="N84" s="42"/>
      <c r="P84" s="117" t="str">
        <f t="shared" si="0"/>
        <v>非該当</v>
      </c>
    </row>
    <row r="85" spans="1:16" ht="15.75" hidden="1" customHeight="1">
      <c r="A85" s="162" t="s">
        <v>188</v>
      </c>
      <c r="B85" s="47"/>
      <c r="C85" s="28"/>
      <c r="D85" s="28"/>
      <c r="E85" s="66"/>
      <c r="F85" s="28"/>
      <c r="G85" s="28"/>
      <c r="I85" s="590"/>
      <c r="J85" s="523" t="s">
        <v>715</v>
      </c>
      <c r="K85" s="90"/>
      <c r="L85" s="89" t="s">
        <v>106</v>
      </c>
      <c r="M85" s="88"/>
      <c r="N85" s="42"/>
      <c r="P85" s="117" t="str">
        <f t="shared" si="0"/>
        <v>非該当</v>
      </c>
    </row>
    <row r="86" spans="1:16" s="75" customFormat="1" ht="40.5" hidden="1" customHeight="1">
      <c r="A86" s="162" t="s">
        <v>188</v>
      </c>
      <c r="B86" s="47"/>
      <c r="C86" s="28" t="s">
        <v>86</v>
      </c>
      <c r="D86" s="28" t="str">
        <f>IF(AND(J86=1,L86="直接入力してください"),"×","〇")</f>
        <v>〇</v>
      </c>
      <c r="E86" s="66"/>
      <c r="F86" s="28"/>
      <c r="G86" s="86">
        <f>IF(L86="具体的な協議内容を記載してください",0,1)</f>
        <v>0</v>
      </c>
      <c r="H86" s="86"/>
      <c r="I86" s="590"/>
      <c r="J86" s="523" t="s">
        <v>715</v>
      </c>
      <c r="K86" s="90"/>
      <c r="L86" s="787" t="s">
        <v>624</v>
      </c>
      <c r="M86" s="788"/>
      <c r="N86" s="42"/>
      <c r="P86" s="117" t="str">
        <f t="shared" si="0"/>
        <v>非該当</v>
      </c>
    </row>
    <row r="87" spans="1:16" hidden="1">
      <c r="A87" s="162" t="s">
        <v>188</v>
      </c>
      <c r="B87" s="47"/>
      <c r="C87" s="28"/>
      <c r="D87" s="28"/>
      <c r="E87" s="66"/>
      <c r="F87" s="28"/>
      <c r="G87" s="86"/>
      <c r="H87" s="86"/>
      <c r="I87" s="590"/>
      <c r="J87" s="433" t="str" cm="1">
        <f t="array" ref="J87">IF(INDEX(S①!$T$2:$BQ$6,5,$K$76)&gt;=1,"該当","非該当")</f>
        <v>非該当</v>
      </c>
      <c r="K87" s="90"/>
      <c r="L87" s="96" t="s">
        <v>484</v>
      </c>
      <c r="M87" s="95"/>
      <c r="N87" s="42"/>
      <c r="O87" s="629" t="str">
        <f>J87</f>
        <v>非該当</v>
      </c>
    </row>
    <row r="88" spans="1:16" hidden="1">
      <c r="A88" s="162" t="s">
        <v>188</v>
      </c>
      <c r="B88" s="47"/>
      <c r="C88" s="28" t="s">
        <v>86</v>
      </c>
      <c r="D88" s="28" t="str">
        <f>IF(AND(J88=1,M88="直接入力してください"),"×","〇")</f>
        <v>〇</v>
      </c>
      <c r="E88" s="66"/>
      <c r="F88" s="28"/>
      <c r="G88" s="86">
        <f>IF(M88="日付：",0,1)</f>
        <v>0</v>
      </c>
      <c r="H88" s="86"/>
      <c r="I88" s="590"/>
      <c r="J88" s="433" t="str" cm="1">
        <f t="array" ref="J88">IF(INDEX(S①!$T$2:$BQ$6,5,$K$76)&gt;=1,"該当","非該当")</f>
        <v>非該当</v>
      </c>
      <c r="K88" s="90"/>
      <c r="L88" s="94" t="s">
        <v>189</v>
      </c>
      <c r="M88" s="93" t="s">
        <v>118</v>
      </c>
      <c r="N88" s="42"/>
      <c r="O88" s="629" t="str">
        <f t="shared" ref="O88:O91" si="1">J88</f>
        <v>非該当</v>
      </c>
    </row>
    <row r="89" spans="1:16" s="75" customFormat="1" hidden="1">
      <c r="A89" s="162" t="s">
        <v>188</v>
      </c>
      <c r="B89" s="47"/>
      <c r="C89" s="28" t="s">
        <v>86</v>
      </c>
      <c r="D89" s="28" t="str">
        <f>IF(AND(J89=1,M89="自治体名：　　　　　/担当課：　　　　　　　/担当者名："),"×","〇")</f>
        <v>〇</v>
      </c>
      <c r="E89" s="66"/>
      <c r="F89" s="28"/>
      <c r="G89" s="86">
        <f>IF(M89="自治体名：　　　　　/担当課：　　　　　　　/担当者名：",0,1)</f>
        <v>0</v>
      </c>
      <c r="H89" s="86"/>
      <c r="I89" s="590"/>
      <c r="J89" s="433" t="str" cm="1">
        <f t="array" ref="J89">IF(INDEX(S①!$T$2:$BQ$6,5,$K$76)&gt;=1,"該当","非該当")</f>
        <v>非該当</v>
      </c>
      <c r="K89" s="90"/>
      <c r="L89" s="92" t="s">
        <v>108</v>
      </c>
      <c r="M89" s="91" t="s">
        <v>107</v>
      </c>
      <c r="N89" s="42"/>
      <c r="O89" s="629" t="str">
        <f t="shared" si="1"/>
        <v>非該当</v>
      </c>
    </row>
    <row r="90" spans="1:16" ht="15.75" hidden="1" customHeight="1">
      <c r="A90" s="162" t="s">
        <v>188</v>
      </c>
      <c r="B90" s="47"/>
      <c r="C90" s="28"/>
      <c r="D90" s="28"/>
      <c r="E90" s="66"/>
      <c r="F90" s="28"/>
      <c r="G90" s="28"/>
      <c r="I90" s="590"/>
      <c r="J90" s="433" t="str" cm="1">
        <f t="array" ref="J90">IF(INDEX(S①!$T$2:$BQ$6,5,$K$76)&gt;=1,"該当","非該当")</f>
        <v>非該当</v>
      </c>
      <c r="K90" s="90"/>
      <c r="L90" s="89" t="s">
        <v>106</v>
      </c>
      <c r="M90" s="88"/>
      <c r="N90" s="42"/>
      <c r="O90" s="629" t="str">
        <f t="shared" si="1"/>
        <v>非該当</v>
      </c>
    </row>
    <row r="91" spans="1:16" s="117" customFormat="1" ht="39.75" hidden="1" customHeight="1">
      <c r="A91" s="162" t="s">
        <v>188</v>
      </c>
      <c r="B91" s="47"/>
      <c r="C91" s="28" t="s">
        <v>86</v>
      </c>
      <c r="D91" s="28" t="str">
        <f>IF(AND(J91=1,L91="直接入力してください"),"×","〇")</f>
        <v>〇</v>
      </c>
      <c r="E91" s="66"/>
      <c r="F91" s="28"/>
      <c r="G91" s="86">
        <f>IF(L91="具体的な協議内容を記載してください",0,1)</f>
        <v>0</v>
      </c>
      <c r="H91" s="86"/>
      <c r="I91" s="590"/>
      <c r="J91" s="433" t="str" cm="1">
        <f t="array" ref="J91">IF(INDEX(S①!$T$2:$BQ$6,5,$K$76)&gt;=1,"該当","非該当")</f>
        <v>非該当</v>
      </c>
      <c r="K91" s="85"/>
      <c r="L91" s="787" t="s">
        <v>624</v>
      </c>
      <c r="M91" s="788"/>
      <c r="N91" s="42"/>
      <c r="O91" s="629" t="str">
        <f t="shared" si="1"/>
        <v>非該当</v>
      </c>
    </row>
    <row r="92" spans="1:16" hidden="1">
      <c r="A92" s="162" t="s">
        <v>188</v>
      </c>
      <c r="B92" s="47"/>
      <c r="C92" s="28"/>
      <c r="D92" s="28"/>
      <c r="E92" s="66"/>
      <c r="F92" s="28"/>
      <c r="G92" s="86"/>
      <c r="H92" s="86"/>
      <c r="I92" s="590"/>
      <c r="J92" s="433" t="str" cm="1">
        <f t="array" ref="J92">IF(INDEX(S①!$T$2:$BQ$6,5,$K$76)&gt;=1,"該当","非該当")</f>
        <v>非該当</v>
      </c>
      <c r="K92" s="671"/>
      <c r="L92" s="672" t="s">
        <v>483</v>
      </c>
      <c r="M92" s="673"/>
      <c r="N92" s="42"/>
      <c r="O92" s="604"/>
      <c r="P92" s="117" t="str">
        <f t="shared" ref="P92:P93" si="2">J92</f>
        <v>非該当</v>
      </c>
    </row>
    <row r="93" spans="1:16" s="117" customFormat="1" ht="15.75" hidden="1" customHeight="1">
      <c r="A93" s="162" t="s">
        <v>188</v>
      </c>
      <c r="B93" s="47"/>
      <c r="C93" s="28"/>
      <c r="D93" s="28"/>
      <c r="E93" s="66"/>
      <c r="F93" s="28"/>
      <c r="G93" s="86"/>
      <c r="H93" s="86"/>
      <c r="I93" s="590"/>
      <c r="J93" s="433" t="str" cm="1">
        <f t="array" ref="J93">IF(INDEX(S①!$T$2:$BQ$6,5,$K$76)&gt;=1,"該当","非該当")</f>
        <v>非該当</v>
      </c>
      <c r="K93" s="118"/>
      <c r="L93" s="826" t="s">
        <v>630</v>
      </c>
      <c r="M93" s="827"/>
      <c r="N93" s="42"/>
      <c r="O93" s="604"/>
      <c r="P93" s="117" t="str">
        <f t="shared" si="2"/>
        <v>非該当</v>
      </c>
    </row>
    <row r="94" spans="1:16" s="117" customFormat="1" ht="39.75" hidden="1" customHeight="1">
      <c r="A94" s="162" t="s">
        <v>188</v>
      </c>
      <c r="B94" s="47"/>
      <c r="C94" s="28" t="s">
        <v>86</v>
      </c>
      <c r="D94" s="28" t="str">
        <f>IF(AND(J94=1,L94="直接入力してください"),"×","〇")</f>
        <v>〇</v>
      </c>
      <c r="E94" s="66"/>
      <c r="F94" s="28"/>
      <c r="G94" s="86">
        <f>IF(L94="根拠を記載してください",0,3)</f>
        <v>0</v>
      </c>
      <c r="H94" s="86"/>
      <c r="I94" s="590"/>
      <c r="J94" s="433" t="str" cm="1">
        <f t="array" ref="J94">IF(INDEX(S①!$T$2:$BQ$6,5,$K$76)&gt;=1,"該当","非該当")</f>
        <v>非該当</v>
      </c>
      <c r="K94" s="313"/>
      <c r="L94" s="823" t="s">
        <v>631</v>
      </c>
      <c r="M94" s="824"/>
      <c r="N94" s="42"/>
      <c r="O94" s="604"/>
      <c r="P94" s="117" t="str">
        <f>J94</f>
        <v>非該当</v>
      </c>
    </row>
    <row r="95" spans="1:16" ht="33" hidden="1" customHeight="1">
      <c r="A95" s="101" t="s">
        <v>186</v>
      </c>
      <c r="B95" s="70" t="s">
        <v>187</v>
      </c>
      <c r="C95" s="78"/>
      <c r="D95" s="78"/>
      <c r="E95" s="100" t="str">
        <f>IF(AND(J95="該当",SUM(F98:G100)&lt;2),K95,"OK")</f>
        <v>OK</v>
      </c>
      <c r="F95" s="78"/>
      <c r="G95" s="78"/>
      <c r="H95" s="78"/>
      <c r="I95" s="594"/>
      <c r="J95" s="520" t="str" cm="1">
        <f t="array" ref="J95">IF(INDEX(S①!$T$2:$BQ$6,5,$K$95)&gt;=1,"該当","非該当")</f>
        <v>非該当</v>
      </c>
      <c r="K95" s="161">
        <v>9</v>
      </c>
      <c r="L95" s="68" t="s">
        <v>762</v>
      </c>
      <c r="M95" s="77"/>
      <c r="N95" s="76"/>
      <c r="O95" s="23" t="s">
        <v>251</v>
      </c>
    </row>
    <row r="96" spans="1:16" ht="51" hidden="1" customHeight="1">
      <c r="A96" s="67" t="s">
        <v>186</v>
      </c>
      <c r="B96" s="47"/>
      <c r="C96" s="28"/>
      <c r="D96" s="28"/>
      <c r="E96" s="66"/>
      <c r="F96" s="28"/>
      <c r="G96" s="28"/>
      <c r="I96" s="521"/>
      <c r="J96" s="520" t="str" cm="1">
        <f t="array" ref="J96">IF(INDEX(S①!$T$2:$BQ$6,5,$K$95)&gt;=1,"該当","非該当")</f>
        <v>非該当</v>
      </c>
      <c r="K96" s="73"/>
      <c r="L96" s="779" t="s">
        <v>729</v>
      </c>
      <c r="M96" s="780"/>
      <c r="N96" s="42"/>
    </row>
    <row r="97" spans="1:16" ht="31.5" hidden="1" customHeight="1">
      <c r="A97" s="67" t="s">
        <v>186</v>
      </c>
      <c r="B97" s="47"/>
      <c r="C97" s="28"/>
      <c r="D97" s="28"/>
      <c r="E97" s="66"/>
      <c r="F97" s="28"/>
      <c r="G97" s="28"/>
      <c r="I97" s="521"/>
      <c r="J97" s="520" t="str" cm="1">
        <f t="array" ref="J97">IF(INDEX(S①!$T$2:$BQ$6,5,$K$95)&gt;=1,"該当","非該当")</f>
        <v>非該当</v>
      </c>
      <c r="K97" s="584"/>
      <c r="L97" s="781" t="s">
        <v>143</v>
      </c>
      <c r="M97" s="782"/>
      <c r="N97" s="42"/>
    </row>
    <row r="98" spans="1:16" hidden="1">
      <c r="A98" s="67" t="s">
        <v>186</v>
      </c>
      <c r="B98" s="47"/>
      <c r="C98" s="28"/>
      <c r="D98" s="28"/>
      <c r="E98" s="66"/>
      <c r="F98" s="160">
        <f>IF(OR(L98="選択 【A】",L98="選択 【B】"),1,0)</f>
        <v>0</v>
      </c>
      <c r="G98" s="28"/>
      <c r="I98" s="521"/>
      <c r="J98" s="520" t="str" cm="1">
        <f t="array" ref="J98">IF(INDEX(S①!$T$2:$BQ$6,5,$K$95)&gt;=1,"該当","非該当")</f>
        <v>非該当</v>
      </c>
      <c r="K98" s="72"/>
      <c r="L98" s="665" t="s">
        <v>125</v>
      </c>
      <c r="M98" s="71"/>
      <c r="N98" s="42"/>
    </row>
    <row r="99" spans="1:16" ht="18.75" hidden="1" customHeight="1">
      <c r="A99" s="67" t="s">
        <v>186</v>
      </c>
      <c r="B99" s="47"/>
      <c r="C99" s="28" t="s">
        <v>98</v>
      </c>
      <c r="D99" s="28" t="str">
        <f>IF(AND(J99=1,K99="□"),"×","〇")</f>
        <v>〇</v>
      </c>
      <c r="E99" s="66"/>
      <c r="F99" s="28">
        <f>IF(L98="選択 【A】",1,0)</f>
        <v>0</v>
      </c>
      <c r="G99" s="28"/>
      <c r="I99" s="521"/>
      <c r="J99" s="520" t="str" cm="1">
        <f t="array" ref="J99">IF(INDEX(S①!$T$2:$BQ$6,5,$K$95)&gt;=1,"該当","非該当")</f>
        <v>非該当</v>
      </c>
      <c r="K99" s="140" t="s">
        <v>6</v>
      </c>
      <c r="L99" s="783" t="s">
        <v>632</v>
      </c>
      <c r="M99" s="825"/>
      <c r="N99" s="42"/>
    </row>
    <row r="100" spans="1:16" s="117" customFormat="1" ht="15.75" hidden="1" customHeight="1">
      <c r="A100" s="67" t="s">
        <v>186</v>
      </c>
      <c r="B100" s="47"/>
      <c r="C100" s="28" t="s">
        <v>95</v>
      </c>
      <c r="D100" s="158" t="str">
        <f>IF(AND(J100=1,M101="直接入力してください",K100="✔"),"×","〇")</f>
        <v>〇</v>
      </c>
      <c r="E100" s="100"/>
      <c r="F100" s="28"/>
      <c r="G100" s="86">
        <f>IF(AND(L98="選択 【B】",M111&lt;&gt;"直接入力してください"),1,0)</f>
        <v>0</v>
      </c>
      <c r="H100" s="86"/>
      <c r="I100" s="521"/>
      <c r="J100" s="520" t="str" cm="1">
        <f t="array" ref="J100">IF(INDEX(S①!$T$2:$BQ$6,5,$K$95)&gt;=1,"該当","非該当")</f>
        <v>非該当</v>
      </c>
      <c r="K100" s="138" t="s">
        <v>6</v>
      </c>
      <c r="L100" s="785" t="s">
        <v>539</v>
      </c>
      <c r="M100" s="786"/>
      <c r="N100" s="42"/>
    </row>
    <row r="101" spans="1:16" s="117" customFormat="1" ht="36" hidden="1" customHeight="1">
      <c r="A101" s="67" t="s">
        <v>186</v>
      </c>
      <c r="B101" s="47"/>
      <c r="C101" s="28"/>
      <c r="D101" s="158"/>
      <c r="E101" s="100"/>
      <c r="F101" s="28"/>
      <c r="G101" s="86"/>
      <c r="H101" s="86"/>
      <c r="I101" s="521"/>
      <c r="J101" s="520" t="s">
        <v>235</v>
      </c>
      <c r="K101" s="138"/>
      <c r="L101" s="674"/>
      <c r="M101" s="670" t="s">
        <v>104</v>
      </c>
      <c r="N101" s="42"/>
      <c r="O101" s="629" t="str">
        <f t="shared" ref="O101" si="3">J101</f>
        <v>非該当</v>
      </c>
      <c r="P101" s="629" t="str">
        <f>J101</f>
        <v>非該当</v>
      </c>
    </row>
    <row r="102" spans="1:16" ht="33" hidden="1" customHeight="1">
      <c r="A102" s="101" t="s">
        <v>184</v>
      </c>
      <c r="B102" s="70" t="s">
        <v>185</v>
      </c>
      <c r="C102" s="78"/>
      <c r="D102" s="78"/>
      <c r="E102" s="100" t="str">
        <f>IF(AND(J102="該当",SUM(E105:E111)&lt;3),K102,"OK")</f>
        <v>OK</v>
      </c>
      <c r="F102" s="78"/>
      <c r="G102" s="78"/>
      <c r="H102" s="78"/>
      <c r="I102" s="594"/>
      <c r="J102" s="520" t="str" cm="1">
        <f t="array" ref="J102">IF(INDEX(S①!$T$2:$BQ$6,5,$K$102)&gt;=1,"該当","非該当")</f>
        <v>非該当</v>
      </c>
      <c r="K102" s="69">
        <v>10</v>
      </c>
      <c r="L102" s="68" t="s">
        <v>763</v>
      </c>
      <c r="M102" s="133"/>
      <c r="N102" s="76"/>
      <c r="O102" s="23" t="s">
        <v>252</v>
      </c>
    </row>
    <row r="103" spans="1:16" ht="52.5" hidden="1" customHeight="1">
      <c r="A103" s="67" t="s">
        <v>184</v>
      </c>
      <c r="B103" s="47"/>
      <c r="C103" s="28"/>
      <c r="D103" s="28"/>
      <c r="E103" s="66"/>
      <c r="F103" s="28"/>
      <c r="G103" s="28"/>
      <c r="I103" s="521"/>
      <c r="J103" s="520" t="str" cm="1">
        <f t="array" ref="J103">IF(INDEX(S①!$T$2:$BQ$6,5,$K$102)&gt;=1,"該当","非該当")</f>
        <v>非該当</v>
      </c>
      <c r="K103" s="73"/>
      <c r="L103" s="779" t="s">
        <v>738</v>
      </c>
      <c r="M103" s="780"/>
      <c r="N103" s="42"/>
    </row>
    <row r="104" spans="1:16" ht="31.5" hidden="1" customHeight="1">
      <c r="A104" s="67" t="s">
        <v>184</v>
      </c>
      <c r="B104" s="47"/>
      <c r="C104" s="28"/>
      <c r="D104" s="28"/>
      <c r="E104" s="66"/>
      <c r="F104" s="28"/>
      <c r="G104" s="28"/>
      <c r="I104" s="521"/>
      <c r="J104" s="520" t="str" cm="1">
        <f t="array" ref="J104">IF(INDEX(S①!$T$2:$BQ$6,5,$K$102)&gt;=1,"該当","非該当")</f>
        <v>非該当</v>
      </c>
      <c r="K104" s="584"/>
      <c r="L104" s="781" t="s">
        <v>143</v>
      </c>
      <c r="M104" s="782"/>
      <c r="N104" s="42"/>
    </row>
    <row r="105" spans="1:16" hidden="1">
      <c r="A105" s="67" t="s">
        <v>184</v>
      </c>
      <c r="B105" s="47"/>
      <c r="C105" s="28"/>
      <c r="D105" s="28"/>
      <c r="E105" s="66">
        <f>SUM(F105:G107)</f>
        <v>0</v>
      </c>
      <c r="F105" s="160">
        <f>IF(OR(L105="選択 【A】",L105="選択 【B】"),1,0)</f>
        <v>0</v>
      </c>
      <c r="G105" s="28"/>
      <c r="I105" s="521"/>
      <c r="J105" s="520" t="str" cm="1">
        <f t="array" ref="J105">IF(INDEX(S①!$T$2:$BQ$6,5,$K$102)&gt;=1,"該当","非該当")</f>
        <v>非該当</v>
      </c>
      <c r="K105" s="72"/>
      <c r="L105" s="665" t="s">
        <v>125</v>
      </c>
      <c r="M105" s="71"/>
      <c r="N105" s="42"/>
    </row>
    <row r="106" spans="1:16" ht="18.75" hidden="1" customHeight="1">
      <c r="A106" s="67" t="s">
        <v>184</v>
      </c>
      <c r="B106" s="47"/>
      <c r="C106" s="28" t="s">
        <v>98</v>
      </c>
      <c r="D106" s="28" t="str">
        <f>IF(AND(J106=1,K106="□"),"×","〇")</f>
        <v>〇</v>
      </c>
      <c r="E106" s="66"/>
      <c r="F106" s="28">
        <f>IF(L105="選択 【A】",1,0)</f>
        <v>0</v>
      </c>
      <c r="G106" s="28"/>
      <c r="I106" s="521"/>
      <c r="J106" s="520" t="str" cm="1">
        <f t="array" ref="J106">IF(INDEX(S①!$T$2:$BQ$6,5,$K$102)&gt;=1,"該当","非該当")</f>
        <v>非該当</v>
      </c>
      <c r="K106" s="159" t="s">
        <v>6</v>
      </c>
      <c r="L106" s="783" t="s">
        <v>764</v>
      </c>
      <c r="M106" s="784"/>
      <c r="N106" s="42"/>
    </row>
    <row r="107" spans="1:16" s="117" customFormat="1" ht="15.75" hidden="1" customHeight="1">
      <c r="A107" s="67" t="s">
        <v>184</v>
      </c>
      <c r="B107" s="47"/>
      <c r="C107" s="28" t="s">
        <v>95</v>
      </c>
      <c r="D107" s="158" t="str">
        <f>IF(AND(J107=1,M111="直接入力してください",K107="✔"),"×","〇")</f>
        <v>〇</v>
      </c>
      <c r="E107" s="100"/>
      <c r="F107" s="28"/>
      <c r="G107" s="86">
        <f>IF(AND(L105="選択 【B】",M111&lt;&gt;"直接入力してください"),1,0)</f>
        <v>0</v>
      </c>
      <c r="H107" s="86"/>
      <c r="I107" s="521"/>
      <c r="J107" s="520" t="str" cm="1">
        <f t="array" ref="J107">IF(INDEX(S①!$T$2:$BQ$6,5,$K$102)&gt;=1,"該当","非該当")</f>
        <v>非該当</v>
      </c>
      <c r="K107" s="675" t="s">
        <v>6</v>
      </c>
      <c r="L107" s="785" t="s">
        <v>539</v>
      </c>
      <c r="M107" s="786"/>
      <c r="N107" s="42"/>
    </row>
    <row r="108" spans="1:16" s="117" customFormat="1" ht="15.75" hidden="1" customHeight="1">
      <c r="A108" s="67" t="s">
        <v>184</v>
      </c>
      <c r="B108" s="47"/>
      <c r="C108" s="28"/>
      <c r="D108" s="158"/>
      <c r="E108" s="100"/>
      <c r="F108" s="28"/>
      <c r="G108" s="86"/>
      <c r="H108" s="86"/>
      <c r="I108" s="590"/>
      <c r="J108" s="433"/>
      <c r="K108" s="159"/>
      <c r="L108" s="587"/>
      <c r="M108" s="588"/>
      <c r="N108" s="42"/>
    </row>
    <row r="109" spans="1:16" s="117" customFormat="1" ht="192.75" hidden="1" customHeight="1">
      <c r="A109" s="67" t="s">
        <v>184</v>
      </c>
      <c r="B109" s="47"/>
      <c r="C109" s="28"/>
      <c r="D109" s="158"/>
      <c r="E109" s="100"/>
      <c r="F109" s="28">
        <f>IF($L$98="選択 【B】",1,0)</f>
        <v>0</v>
      </c>
      <c r="G109" s="28">
        <f>IF($L$105="選択 【B】",1,0)</f>
        <v>0</v>
      </c>
      <c r="H109" s="86" t="str">
        <f>IF(AND($J$102="該当",$L$98="選択 【B】",$L$105="選択 【B】"),"該当","非該当")</f>
        <v>非該当</v>
      </c>
      <c r="I109" s="521"/>
      <c r="J109" s="520" t="str" cm="1">
        <f t="array" ref="J109">IF(INDEX(S①!$T$2:$BQ$6,5,$K$102)&gt;=1,"該当","非該当")</f>
        <v>非該当</v>
      </c>
      <c r="K109" s="159"/>
      <c r="L109" s="830" t="s">
        <v>765</v>
      </c>
      <c r="M109" s="831"/>
      <c r="N109" s="42"/>
    </row>
    <row r="110" spans="1:16" s="117" customFormat="1" ht="32.25" hidden="1" customHeight="1">
      <c r="A110" s="67" t="s">
        <v>184</v>
      </c>
      <c r="B110" s="47"/>
      <c r="C110" s="28"/>
      <c r="D110" s="158"/>
      <c r="E110" s="100">
        <f>IF(AND(F99=1,F106=1),1,0)</f>
        <v>0</v>
      </c>
      <c r="F110" s="28">
        <f>IF($L$98="選択 【B】",1,0)</f>
        <v>0</v>
      </c>
      <c r="G110" s="28">
        <f>IF($L$105="選択 【B】",1,0)</f>
        <v>0</v>
      </c>
      <c r="H110" s="86" t="str">
        <f>IF(AND($J$102="該当",$L$98="選択 【B】",$L$105="選択 【A】"),"該当",IF(AND($J$102="該当",$L$98="選択 【A】",$L$105="選択 【B】"),"該当","非該当"))</f>
        <v>非該当</v>
      </c>
      <c r="I110" s="521"/>
      <c r="J110" s="520" t="str" cm="1">
        <f t="array" ref="J110">IF(INDEX(S①!$T$2:$BQ$6,5,$K$102)&gt;=1,"該当","非該当")</f>
        <v>非該当</v>
      </c>
      <c r="K110" s="676"/>
      <c r="L110" s="828" t="s">
        <v>645</v>
      </c>
      <c r="M110" s="829"/>
      <c r="N110" s="42"/>
    </row>
    <row r="111" spans="1:16" s="117" customFormat="1" ht="36" hidden="1" customHeight="1">
      <c r="A111" s="67" t="s">
        <v>184</v>
      </c>
      <c r="B111" s="47"/>
      <c r="C111" s="28"/>
      <c r="D111" s="158"/>
      <c r="E111" s="86">
        <f>IF(M111="感染予防対策を記載してください",0,1)</f>
        <v>0</v>
      </c>
      <c r="F111" s="28">
        <f>IF($L$98="選択 【B】",1,0)</f>
        <v>0</v>
      </c>
      <c r="G111" s="28">
        <f>IF($L$105="選択 【B】",1,0)</f>
        <v>0</v>
      </c>
      <c r="H111" s="86" t="str">
        <f>IF(AND($J$102="該当",$L$98="選択 【B】",$L$105="選択 【A】"),"該当",IF(AND($J$102="該当",$L$98="選択 【A】",$L$105="選択 【B】"),"該当","非該当"))</f>
        <v>非該当</v>
      </c>
      <c r="I111" s="521"/>
      <c r="J111" s="520" t="str" cm="1">
        <f t="array" ref="J111">IF(INDEX(S①!$T$2:$BQ$6,5,$K$102)&gt;=1,"該当","非該当")</f>
        <v>非該当</v>
      </c>
      <c r="K111" s="157"/>
      <c r="L111" s="418"/>
      <c r="M111" s="419" t="s">
        <v>633</v>
      </c>
      <c r="N111" s="42"/>
    </row>
    <row r="112" spans="1:16" ht="35.25" hidden="1" customHeight="1">
      <c r="A112" s="101" t="s">
        <v>181</v>
      </c>
      <c r="B112" s="70" t="s">
        <v>183</v>
      </c>
      <c r="C112" s="78"/>
      <c r="D112" s="78"/>
      <c r="E112" s="100" t="str">
        <f>IF(AND(J112="該当",SUM(F114:G114)&lt;1),K112,"OK")</f>
        <v>OK</v>
      </c>
      <c r="F112" s="78"/>
      <c r="G112" s="78"/>
      <c r="H112" s="78"/>
      <c r="I112" s="595"/>
      <c r="J112" s="433" t="str" cm="1">
        <f t="array" ref="J112">IF(INDEX(S①!$T$2:$BQ$6,5,$K$112)&gt;=1,"該当","非該当")</f>
        <v>非該当</v>
      </c>
      <c r="K112" s="69">
        <v>11</v>
      </c>
      <c r="L112" s="155" t="s">
        <v>182</v>
      </c>
      <c r="M112" s="133"/>
      <c r="N112" s="76"/>
      <c r="O112" s="23" t="s">
        <v>253</v>
      </c>
    </row>
    <row r="113" spans="1:15" ht="32.25" hidden="1" customHeight="1">
      <c r="A113" s="67" t="s">
        <v>181</v>
      </c>
      <c r="B113" s="47"/>
      <c r="C113" s="28"/>
      <c r="D113" s="28"/>
      <c r="E113" s="66"/>
      <c r="F113" s="28"/>
      <c r="G113" s="28"/>
      <c r="I113" s="590"/>
      <c r="J113" s="433" t="str" cm="1">
        <f t="array" ref="J113">IF(INDEX(S①!$T$2:$BQ$6,5,$K$112)&gt;=1,"該当","非該当")</f>
        <v>非該当</v>
      </c>
      <c r="K113" s="73"/>
      <c r="L113" s="779" t="s">
        <v>753</v>
      </c>
      <c r="M113" s="780"/>
      <c r="N113" s="42"/>
    </row>
    <row r="114" spans="1:15" s="117" customFormat="1" ht="15.75" hidden="1" customHeight="1">
      <c r="A114" s="67" t="s">
        <v>181</v>
      </c>
      <c r="B114" s="47"/>
      <c r="C114" s="28" t="s">
        <v>86</v>
      </c>
      <c r="D114" s="28" t="str">
        <f>IF(AND(J114=1,K114="□"),"×","〇")</f>
        <v>〇</v>
      </c>
      <c r="E114" s="66"/>
      <c r="F114" s="28">
        <f>IF(K114="□",0,1)</f>
        <v>0</v>
      </c>
      <c r="G114" s="28"/>
      <c r="H114" s="28"/>
      <c r="I114" s="590"/>
      <c r="J114" s="433" t="str" cm="1">
        <f t="array" ref="J114">IF(INDEX(S①!$T$2:$BQ$6,5,$K$112)&gt;=1,"該当","非該当")</f>
        <v>非該当</v>
      </c>
      <c r="K114" s="65" t="s">
        <v>85</v>
      </c>
      <c r="L114" s="64" t="s">
        <v>745</v>
      </c>
      <c r="M114" s="137"/>
      <c r="N114" s="42"/>
    </row>
    <row r="115" spans="1:15" ht="35.25" hidden="1" customHeight="1">
      <c r="A115" s="152" t="s">
        <v>178</v>
      </c>
      <c r="B115" s="70" t="s">
        <v>180</v>
      </c>
      <c r="C115" s="78"/>
      <c r="D115" s="78"/>
      <c r="E115" s="100" t="str">
        <f>IF(AND(J115="該当",SUM(F117:G117)&lt;1),K115,"OK")</f>
        <v>OK</v>
      </c>
      <c r="F115" s="78"/>
      <c r="G115" s="78"/>
      <c r="H115" s="78"/>
      <c r="I115" s="595"/>
      <c r="J115" s="433" t="str" cm="1">
        <f t="array" ref="J115">IF(INDEX(S①!$T$2:$BQ$6,5,$K$115)&gt;=1,"該当","非該当")</f>
        <v>非該当</v>
      </c>
      <c r="K115" s="69">
        <v>12</v>
      </c>
      <c r="L115" s="68" t="s">
        <v>179</v>
      </c>
      <c r="M115" s="128"/>
      <c r="N115" s="76"/>
      <c r="O115" s="23" t="s">
        <v>254</v>
      </c>
    </row>
    <row r="116" spans="1:15" ht="67.5" hidden="1" customHeight="1">
      <c r="A116" s="151" t="s">
        <v>178</v>
      </c>
      <c r="B116" s="47"/>
      <c r="C116" s="28"/>
      <c r="D116" s="28"/>
      <c r="E116" s="66"/>
      <c r="F116" s="28"/>
      <c r="G116" s="28"/>
      <c r="I116" s="590"/>
      <c r="J116" s="433" t="str" cm="1">
        <f t="array" ref="J116">IF(INDEX(S①!$T$2:$BQ$6,5,$K$115)&gt;=1,"該当","非該当")</f>
        <v>非該当</v>
      </c>
      <c r="K116" s="127"/>
      <c r="L116" s="779" t="s">
        <v>730</v>
      </c>
      <c r="M116" s="780"/>
      <c r="N116" s="42"/>
    </row>
    <row r="117" spans="1:15" s="117" customFormat="1" ht="15.75" hidden="1" customHeight="1">
      <c r="A117" s="151" t="s">
        <v>178</v>
      </c>
      <c r="B117" s="47"/>
      <c r="C117" s="28" t="s">
        <v>86</v>
      </c>
      <c r="D117" s="28" t="str">
        <f>IF(AND(J117=1,K117="□"),"×","〇")</f>
        <v>〇</v>
      </c>
      <c r="E117" s="66"/>
      <c r="F117" s="28">
        <f>IF(K117="□",0,1)</f>
        <v>0</v>
      </c>
      <c r="G117" s="28"/>
      <c r="H117" s="28"/>
      <c r="I117" s="590"/>
      <c r="J117" s="433" t="str" cm="1">
        <f t="array" ref="J117">IF(INDEX(S①!$T$2:$BQ$6,5,$K$115)&gt;=1,"該当","非該当")</f>
        <v>非該当</v>
      </c>
      <c r="K117" s="65" t="s">
        <v>85</v>
      </c>
      <c r="L117" s="64" t="s">
        <v>177</v>
      </c>
      <c r="M117" s="137"/>
      <c r="N117" s="42"/>
    </row>
    <row r="118" spans="1:15" ht="35.25" hidden="1" customHeight="1">
      <c r="A118" s="148" t="s">
        <v>174</v>
      </c>
      <c r="B118" s="143" t="s">
        <v>176</v>
      </c>
      <c r="C118" s="141"/>
      <c r="D118" s="141"/>
      <c r="E118" s="154" t="str">
        <f>IF(AND(J118="該当",SUM(F120:G120)&lt;1),K118,"OK")</f>
        <v>OK</v>
      </c>
      <c r="F118" s="141"/>
      <c r="G118" s="141"/>
      <c r="H118" s="78"/>
      <c r="I118" s="595"/>
      <c r="J118" s="433" t="str" cm="1">
        <f t="array" ref="J118">IF(INDEX(S①!$T$2:$BQ$6,5,$K$118)&gt;=1,"該当","非該当")</f>
        <v>非該当</v>
      </c>
      <c r="K118" s="69">
        <v>13</v>
      </c>
      <c r="L118" s="68" t="s">
        <v>175</v>
      </c>
      <c r="M118" s="133"/>
      <c r="N118" s="76"/>
      <c r="O118" s="23" t="s">
        <v>255</v>
      </c>
    </row>
    <row r="119" spans="1:15" ht="85.5" hidden="1" customHeight="1">
      <c r="A119" s="146" t="s">
        <v>174</v>
      </c>
      <c r="I119" s="590"/>
      <c r="J119" s="433" t="str" cm="1">
        <f t="array" ref="J119">IF(INDEX(S①!$T$2:$BQ$6,5,$K$118)&gt;=1,"該当","非該当")</f>
        <v>非該当</v>
      </c>
      <c r="K119" s="73"/>
      <c r="L119" s="779" t="s">
        <v>741</v>
      </c>
      <c r="M119" s="780"/>
      <c r="N119" s="42"/>
    </row>
    <row r="120" spans="1:15" s="117" customFormat="1" ht="15.75" hidden="1" customHeight="1">
      <c r="A120" s="146" t="s">
        <v>174</v>
      </c>
      <c r="B120" s="31"/>
      <c r="C120" s="29" t="s">
        <v>86</v>
      </c>
      <c r="D120" s="29" t="str">
        <f>IF(AND(J120=1,K120="□"),"×","〇")</f>
        <v>〇</v>
      </c>
      <c r="E120" s="30"/>
      <c r="F120" s="29">
        <f>IF(K120="□",0,1)</f>
        <v>0</v>
      </c>
      <c r="G120" s="29"/>
      <c r="H120" s="28"/>
      <c r="I120" s="590"/>
      <c r="J120" s="433" t="str" cm="1">
        <f t="array" ref="J120">IF(INDEX(S①!$T$2:$BQ$6,5,$K$118)&gt;=1,"該当","非該当")</f>
        <v>非該当</v>
      </c>
      <c r="K120" s="65" t="s">
        <v>85</v>
      </c>
      <c r="L120" s="64" t="s">
        <v>173</v>
      </c>
      <c r="M120" s="137"/>
      <c r="N120" s="42"/>
    </row>
    <row r="121" spans="1:15" ht="35.25" hidden="1" customHeight="1">
      <c r="A121" s="152" t="s">
        <v>170</v>
      </c>
      <c r="B121" s="70" t="s">
        <v>172</v>
      </c>
      <c r="C121" s="78"/>
      <c r="D121" s="78"/>
      <c r="E121" s="100" t="str">
        <f>IF(AND(J121="該当",SUM(F123:G123)&lt;1),K121,"OK")</f>
        <v>OK</v>
      </c>
      <c r="F121" s="78"/>
      <c r="G121" s="78"/>
      <c r="H121" s="78"/>
      <c r="I121" s="595"/>
      <c r="J121" s="433" t="str" cm="1">
        <f t="array" ref="J121">IF(INDEX(S①!$T$2:$BQ$6,5,$K$121)&gt;=1,"該当","非該当")</f>
        <v>非該当</v>
      </c>
      <c r="K121" s="69">
        <v>14</v>
      </c>
      <c r="L121" s="68" t="s">
        <v>171</v>
      </c>
      <c r="M121" s="128"/>
      <c r="N121" s="76"/>
      <c r="O121" s="23" t="s">
        <v>256</v>
      </c>
    </row>
    <row r="122" spans="1:15" ht="84" hidden="1" customHeight="1">
      <c r="A122" s="151" t="s">
        <v>170</v>
      </c>
      <c r="B122" s="47"/>
      <c r="C122" s="28"/>
      <c r="D122" s="28"/>
      <c r="E122" s="66"/>
      <c r="F122" s="28"/>
      <c r="G122" s="28"/>
      <c r="I122" s="590"/>
      <c r="J122" s="433" t="str" cm="1">
        <f t="array" ref="J122">IF(INDEX(S①!$T$2:$BQ$6,5,$K$121)&gt;=1,"該当","非該当")</f>
        <v>非該当</v>
      </c>
      <c r="K122" s="73"/>
      <c r="L122" s="779" t="s">
        <v>731</v>
      </c>
      <c r="M122" s="780"/>
      <c r="N122" s="42"/>
    </row>
    <row r="123" spans="1:15" s="117" customFormat="1" ht="15.75" hidden="1" customHeight="1">
      <c r="A123" s="151" t="s">
        <v>170</v>
      </c>
      <c r="B123" s="47"/>
      <c r="C123" s="28" t="s">
        <v>86</v>
      </c>
      <c r="D123" s="28" t="str">
        <f>IF(AND(J123=1,K123="□"),"×","〇")</f>
        <v>〇</v>
      </c>
      <c r="E123" s="66"/>
      <c r="F123" s="28">
        <f>IF(K123="□",0,1)</f>
        <v>0</v>
      </c>
      <c r="G123" s="28"/>
      <c r="H123" s="28"/>
      <c r="I123" s="590"/>
      <c r="J123" s="433" t="str" cm="1">
        <f t="array" ref="J123">IF(INDEX(S①!$T$2:$BQ$6,5,$K$121)&gt;=1,"該当","非該当")</f>
        <v>非該当</v>
      </c>
      <c r="K123" s="65" t="s">
        <v>85</v>
      </c>
      <c r="L123" s="64" t="s">
        <v>169</v>
      </c>
      <c r="M123" s="137"/>
      <c r="N123" s="42"/>
    </row>
    <row r="124" spans="1:15" ht="35.25" hidden="1" customHeight="1">
      <c r="A124" s="148" t="s">
        <v>166</v>
      </c>
      <c r="B124" s="143" t="s">
        <v>168</v>
      </c>
      <c r="C124" s="141"/>
      <c r="D124" s="141"/>
      <c r="E124" s="154" t="str">
        <f>IF(AND(J124="該当",SUM(F126:G126)&lt;1),K124,"OK")</f>
        <v>OK</v>
      </c>
      <c r="F124" s="141"/>
      <c r="G124" s="141"/>
      <c r="H124" s="78"/>
      <c r="I124" s="595"/>
      <c r="J124" s="433" t="str" cm="1">
        <f t="array" ref="J124">IF(INDEX(S①!$T$2:$BQ$6,5,$K$124)&gt;=1,"該当","非該当")</f>
        <v>非該当</v>
      </c>
      <c r="K124" s="69">
        <v>15</v>
      </c>
      <c r="L124" s="68" t="s">
        <v>167</v>
      </c>
      <c r="M124" s="133"/>
      <c r="N124" s="76"/>
      <c r="O124" s="23" t="s">
        <v>257</v>
      </c>
    </row>
    <row r="125" spans="1:15" ht="82.5" hidden="1" customHeight="1">
      <c r="A125" s="146" t="s">
        <v>166</v>
      </c>
      <c r="I125" s="590"/>
      <c r="J125" s="435" t="str">
        <f>IF(S①!$AH$6&gt;=1,"該当","非該当")</f>
        <v>非該当</v>
      </c>
      <c r="K125" s="73"/>
      <c r="L125" s="779" t="s">
        <v>732</v>
      </c>
      <c r="M125" s="780"/>
    </row>
    <row r="126" spans="1:15" s="117" customFormat="1" ht="36" hidden="1" customHeight="1">
      <c r="A126" s="146" t="s">
        <v>166</v>
      </c>
      <c r="B126" s="31"/>
      <c r="C126" s="29" t="s">
        <v>86</v>
      </c>
      <c r="D126" s="29" t="str">
        <f>IF(AND(J126=1,K126="□"),"×","〇")</f>
        <v>〇</v>
      </c>
      <c r="E126" s="30"/>
      <c r="F126" s="28">
        <f>IF(K126="□",0,1)</f>
        <v>0</v>
      </c>
      <c r="G126" s="29"/>
      <c r="H126" s="28"/>
      <c r="I126" s="590"/>
      <c r="J126" s="435" t="str">
        <f>IF(S①!$AH$6&gt;=1,"該当","非該当")</f>
        <v>非該当</v>
      </c>
      <c r="K126" s="65" t="s">
        <v>85</v>
      </c>
      <c r="L126" s="821" t="s">
        <v>540</v>
      </c>
      <c r="M126" s="822"/>
      <c r="N126" s="42"/>
    </row>
    <row r="127" spans="1:15" ht="35.25" hidden="1" customHeight="1">
      <c r="A127" s="101" t="s">
        <v>163</v>
      </c>
      <c r="B127" s="70" t="s">
        <v>165</v>
      </c>
      <c r="C127" s="78"/>
      <c r="D127" s="78"/>
      <c r="E127" s="100" t="str">
        <f>IF(AND(J127="該当",SUM(F129:G129)&lt;1),K127,"OK")</f>
        <v>OK</v>
      </c>
      <c r="F127" s="78"/>
      <c r="G127" s="78"/>
      <c r="H127" s="78"/>
      <c r="I127" s="594"/>
      <c r="J127" s="520" t="str" cm="1">
        <f t="array" ref="J127">IF(INDEX(S①!$T$2:$BQ$6,5,$K$127)&gt;=1,"該当","非該当")</f>
        <v>非該当</v>
      </c>
      <c r="K127" s="69">
        <v>16</v>
      </c>
      <c r="L127" s="68" t="s">
        <v>164</v>
      </c>
      <c r="M127" s="81"/>
      <c r="N127" s="76"/>
      <c r="O127" s="23" t="s">
        <v>258</v>
      </c>
    </row>
    <row r="128" spans="1:15" ht="84.75" hidden="1" customHeight="1">
      <c r="A128" s="67" t="s">
        <v>163</v>
      </c>
      <c r="B128" s="47"/>
      <c r="C128" s="28"/>
      <c r="D128" s="28"/>
      <c r="E128" s="66"/>
      <c r="F128" s="28"/>
      <c r="G128" s="28"/>
      <c r="I128" s="521"/>
      <c r="J128" s="520" t="str" cm="1">
        <f t="array" ref="J128">IF(INDEX(S①!$T$2:$BQ$6,5,$K$127)&gt;=1,"該当","非該当")</f>
        <v>非該当</v>
      </c>
      <c r="K128" s="127"/>
      <c r="L128" s="808" t="s">
        <v>733</v>
      </c>
      <c r="M128" s="809"/>
      <c r="N128" s="42"/>
    </row>
    <row r="129" spans="1:15" s="117" customFormat="1" ht="15.75" hidden="1" customHeight="1">
      <c r="A129" s="67" t="s">
        <v>163</v>
      </c>
      <c r="B129" s="113"/>
      <c r="C129" s="28" t="s">
        <v>86</v>
      </c>
      <c r="D129" s="28" t="str">
        <f>IF(AND(J129=1,K129="□"),"×","〇")</f>
        <v>〇</v>
      </c>
      <c r="E129" s="66"/>
      <c r="F129" s="28">
        <f>IF(K129="□",0,1)</f>
        <v>0</v>
      </c>
      <c r="G129" s="28"/>
      <c r="H129" s="28"/>
      <c r="I129" s="521"/>
      <c r="J129" s="520" t="str" cm="1">
        <f t="array" ref="J129">IF(INDEX(S①!$T$2:$BQ$6,5,$K$127)&gt;=1,"該当","非該当")</f>
        <v>非該当</v>
      </c>
      <c r="K129" s="65" t="s">
        <v>85</v>
      </c>
      <c r="L129" s="64" t="s">
        <v>481</v>
      </c>
      <c r="M129" s="137"/>
      <c r="N129" s="42"/>
    </row>
    <row r="130" spans="1:15" ht="35.25" hidden="1" customHeight="1">
      <c r="A130" s="139" t="s">
        <v>160</v>
      </c>
      <c r="B130" s="143" t="s">
        <v>162</v>
      </c>
      <c r="C130" s="141"/>
      <c r="D130" s="141"/>
      <c r="E130" s="142" t="str">
        <f>IF(AND(J130="該当",SUM(F134:G135)&lt;1),K130,"OK")</f>
        <v>OK</v>
      </c>
      <c r="F130" s="141"/>
      <c r="G130" s="141"/>
      <c r="H130" s="78"/>
      <c r="I130" s="595"/>
      <c r="J130" s="433" t="str" cm="1">
        <f t="array" ref="J130">IF(INDEX(S①!$T$2:$BQ$6,5,$K$130)&gt;=1,"該当","非該当")</f>
        <v>非該当</v>
      </c>
      <c r="K130" s="69">
        <v>17</v>
      </c>
      <c r="L130" s="68" t="s">
        <v>161</v>
      </c>
      <c r="M130" s="128"/>
      <c r="N130" s="76"/>
      <c r="O130" s="23" t="s">
        <v>259</v>
      </c>
    </row>
    <row r="131" spans="1:15" ht="86.25" hidden="1" customHeight="1">
      <c r="A131" s="55" t="s">
        <v>160</v>
      </c>
      <c r="I131" s="590"/>
      <c r="J131" s="433" t="str" cm="1">
        <f t="array" ref="J131">IF(INDEX(S①!$T$2:$BQ$6,5,$K$130)&gt;=1,"該当","非該当")</f>
        <v>非該当</v>
      </c>
      <c r="K131" s="127"/>
      <c r="L131" s="808" t="s">
        <v>734</v>
      </c>
      <c r="M131" s="809"/>
      <c r="N131" s="42"/>
    </row>
    <row r="132" spans="1:15" ht="31.5" hidden="1" customHeight="1">
      <c r="A132" s="55" t="s">
        <v>160</v>
      </c>
      <c r="I132" s="590"/>
      <c r="J132" s="433" t="str" cm="1">
        <f t="array" ref="J132">IF(INDEX(S①!$T$2:$BQ$6,5,$K$130)&gt;=1,"該当","非該当")</f>
        <v>非該当</v>
      </c>
      <c r="K132" s="584"/>
      <c r="L132" s="781" t="s">
        <v>100</v>
      </c>
      <c r="M132" s="782"/>
      <c r="N132" s="42"/>
    </row>
    <row r="133" spans="1:15" ht="15.75" hidden="1" customHeight="1">
      <c r="A133" s="55" t="s">
        <v>160</v>
      </c>
      <c r="I133" s="590"/>
      <c r="J133" s="433" t="str" cm="1">
        <f t="array" ref="J133">IF(INDEX(S①!$T$2:$BQ$6,5,$K$130)&gt;=1,"該当","非該当")</f>
        <v>非該当</v>
      </c>
      <c r="K133" s="72"/>
      <c r="L133" s="665" t="s">
        <v>125</v>
      </c>
      <c r="M133" s="71"/>
      <c r="N133" s="42"/>
    </row>
    <row r="134" spans="1:15" ht="33" hidden="1" customHeight="1">
      <c r="A134" s="55" t="s">
        <v>160</v>
      </c>
      <c r="B134" s="23"/>
      <c r="C134" s="29" t="s">
        <v>98</v>
      </c>
      <c r="D134" s="29" t="str">
        <f>IF(AND(J134=1,K134="□"),"×","〇")</f>
        <v>〇</v>
      </c>
      <c r="F134" s="29">
        <f>IF(L133="選択 【A】",1,0)</f>
        <v>0</v>
      </c>
      <c r="I134" s="590"/>
      <c r="J134" s="433" t="str" cm="1">
        <f t="array" ref="J134">IF(INDEX(S①!$T$2:$BQ$6,5,$K$130)&gt;=1,"該当","非該当")</f>
        <v>非該当</v>
      </c>
      <c r="K134" s="140" t="s">
        <v>6</v>
      </c>
      <c r="L134" s="839" t="s">
        <v>634</v>
      </c>
      <c r="M134" s="840"/>
      <c r="N134" s="42"/>
    </row>
    <row r="135" spans="1:15" s="117" customFormat="1" ht="15.75" hidden="1" customHeight="1">
      <c r="A135" s="55" t="s">
        <v>160</v>
      </c>
      <c r="B135" s="31"/>
      <c r="C135" s="29" t="s">
        <v>95</v>
      </c>
      <c r="D135" s="29" t="str">
        <f>IF(AND(J135=1,K135="□"),"×","〇")</f>
        <v>〇</v>
      </c>
      <c r="E135" s="30"/>
      <c r="F135" s="29">
        <f>IF(L133="選択 【B】",1,0)</f>
        <v>0</v>
      </c>
      <c r="G135" s="29"/>
      <c r="H135" s="28"/>
      <c r="I135" s="590"/>
      <c r="J135" s="433" t="str" cm="1">
        <f t="array" ref="J135">IF(INDEX(S①!$T$2:$BQ$6,5,$K$130)&gt;=1,"該当","非該当")</f>
        <v>非該当</v>
      </c>
      <c r="K135" s="138" t="s">
        <v>6</v>
      </c>
      <c r="L135" s="806" t="s">
        <v>482</v>
      </c>
      <c r="M135" s="807"/>
      <c r="N135" s="42"/>
    </row>
    <row r="136" spans="1:15" ht="35.25" hidden="1" customHeight="1">
      <c r="A136" s="152" t="s">
        <v>157</v>
      </c>
      <c r="B136" s="70" t="s">
        <v>159</v>
      </c>
      <c r="C136" s="78"/>
      <c r="D136" s="78"/>
      <c r="E136" s="100" t="str">
        <f>IF(AND(J136="該当",SUM(F138:G138)&lt;1),K136,"OK")</f>
        <v>OK</v>
      </c>
      <c r="F136" s="78"/>
      <c r="G136" s="78"/>
      <c r="H136" s="78"/>
      <c r="I136" s="595"/>
      <c r="J136" s="433" t="str" cm="1">
        <f t="array" ref="J136">IF(INDEX(S①!$T$2:$BQ$6,5,$K$136)&gt;=1,"該当","非該当")</f>
        <v>非該当</v>
      </c>
      <c r="K136" s="69">
        <v>18</v>
      </c>
      <c r="L136" s="68" t="s">
        <v>158</v>
      </c>
      <c r="M136" s="128"/>
      <c r="N136" s="76"/>
    </row>
    <row r="137" spans="1:15" ht="276" hidden="1" customHeight="1">
      <c r="A137" s="151" t="s">
        <v>157</v>
      </c>
      <c r="B137" s="47"/>
      <c r="C137" s="28"/>
      <c r="D137" s="28"/>
      <c r="E137" s="66"/>
      <c r="F137" s="28"/>
      <c r="G137" s="28"/>
      <c r="I137" s="590"/>
      <c r="J137" s="433" t="str" cm="1">
        <f t="array" ref="J137">IF(INDEX(S①!$T$2:$BQ$6,5,$K$136)&gt;=1,"該当","非該当")</f>
        <v>非該当</v>
      </c>
      <c r="K137" s="127"/>
      <c r="L137" s="779" t="s">
        <v>758</v>
      </c>
      <c r="M137" s="780"/>
      <c r="N137" s="42"/>
    </row>
    <row r="138" spans="1:15" s="117" customFormat="1" ht="36" hidden="1" customHeight="1">
      <c r="A138" s="151" t="s">
        <v>157</v>
      </c>
      <c r="B138" s="47"/>
      <c r="C138" s="28" t="s">
        <v>86</v>
      </c>
      <c r="D138" s="28" t="str">
        <f>IF(AND(J138=1,K138="□"),"×","〇")</f>
        <v>〇</v>
      </c>
      <c r="E138" s="66"/>
      <c r="F138" s="28">
        <f>IF(K138="□",0,1)</f>
        <v>0</v>
      </c>
      <c r="G138" s="28"/>
      <c r="H138" s="28"/>
      <c r="I138" s="590"/>
      <c r="J138" s="433" t="str" cm="1">
        <f t="array" ref="J138">IF(INDEX(S①!$T$2:$BQ$6,5,$K$136)&gt;=1,"該当","非該当")</f>
        <v>非該当</v>
      </c>
      <c r="K138" s="150" t="s">
        <v>85</v>
      </c>
      <c r="L138" s="819" t="s">
        <v>156</v>
      </c>
      <c r="M138" s="820"/>
      <c r="N138" s="42"/>
    </row>
    <row r="139" spans="1:15" ht="35.25" hidden="1" customHeight="1">
      <c r="A139" s="148" t="s">
        <v>152</v>
      </c>
      <c r="B139" s="143" t="s">
        <v>155</v>
      </c>
      <c r="C139" s="141"/>
      <c r="D139" s="141"/>
      <c r="E139" s="142" t="str">
        <f>IF(AND(J139="該当",SUM(F143:G144)&lt;1),K139,"OK")</f>
        <v>OK</v>
      </c>
      <c r="F139" s="141"/>
      <c r="G139" s="141"/>
      <c r="H139" s="78"/>
      <c r="I139" s="595"/>
      <c r="J139" s="435" t="str" cm="1">
        <f t="array" ref="J139">IF(INDEX(S①!$T$2:$BQ$6,5,$K$139)&gt;=1,"該当","非該当")</f>
        <v>非該当</v>
      </c>
      <c r="K139" s="69">
        <v>19</v>
      </c>
      <c r="L139" s="68" t="s">
        <v>154</v>
      </c>
      <c r="M139" s="81"/>
      <c r="N139" s="76"/>
      <c r="O139" s="23" t="s">
        <v>260</v>
      </c>
    </row>
    <row r="140" spans="1:15" ht="31.5" hidden="1" customHeight="1">
      <c r="A140" s="146" t="s">
        <v>152</v>
      </c>
      <c r="I140" s="590"/>
      <c r="J140" s="435" t="str" cm="1">
        <f t="array" ref="J140">IF(INDEX(S①!$T$2:$BQ$6,5,$K$139)&gt;=1,"該当","非該当")</f>
        <v>非該当</v>
      </c>
      <c r="K140" s="127"/>
      <c r="L140" s="779" t="s">
        <v>153</v>
      </c>
      <c r="M140" s="780"/>
      <c r="N140" s="42"/>
    </row>
    <row r="141" spans="1:15" ht="31.5" hidden="1" customHeight="1">
      <c r="A141" s="146" t="s">
        <v>152</v>
      </c>
      <c r="I141" s="590"/>
      <c r="J141" s="435" t="str" cm="1">
        <f t="array" ref="J141">IF(INDEX(S①!$T$2:$BQ$6,5,$K$139)&gt;=1,"該当","非該当")</f>
        <v>非該当</v>
      </c>
      <c r="K141" s="584"/>
      <c r="L141" s="781" t="s">
        <v>100</v>
      </c>
      <c r="M141" s="782"/>
      <c r="N141" s="42"/>
    </row>
    <row r="142" spans="1:15" ht="15.75" hidden="1" customHeight="1">
      <c r="A142" s="146" t="s">
        <v>152</v>
      </c>
      <c r="I142" s="590"/>
      <c r="J142" s="435" t="str" cm="1">
        <f t="array" ref="J142">IF(INDEX(S①!$T$2:$BQ$6,5,$K$139)&gt;=1,"該当","非該当")</f>
        <v>非該当</v>
      </c>
      <c r="K142" s="72"/>
      <c r="L142" s="665" t="s">
        <v>125</v>
      </c>
      <c r="M142" s="71"/>
      <c r="N142" s="42"/>
    </row>
    <row r="143" spans="1:15" ht="15.75" hidden="1" customHeight="1">
      <c r="A143" s="146" t="s">
        <v>152</v>
      </c>
      <c r="B143" s="147"/>
      <c r="C143" s="29" t="s">
        <v>98</v>
      </c>
      <c r="D143" s="29" t="str">
        <f>IF(AND(J143=1,K143="□"),"×","〇")</f>
        <v>〇</v>
      </c>
      <c r="F143" s="29">
        <f>IF(L142="選択 【A】",1,0)</f>
        <v>0</v>
      </c>
      <c r="I143" s="590"/>
      <c r="J143" s="435" t="str" cm="1">
        <f t="array" ref="J143">IF(INDEX(S①!$T$2:$BQ$6,5,$K$139)&gt;=1,"該当","非該当")</f>
        <v>非該当</v>
      </c>
      <c r="K143" s="140" t="s">
        <v>6</v>
      </c>
      <c r="L143" s="783" t="s">
        <v>719</v>
      </c>
      <c r="M143" s="784"/>
      <c r="N143" s="42"/>
    </row>
    <row r="144" spans="1:15" s="117" customFormat="1" ht="15.75" hidden="1" customHeight="1">
      <c r="A144" s="146" t="s">
        <v>152</v>
      </c>
      <c r="B144" s="31"/>
      <c r="C144" s="29" t="s">
        <v>95</v>
      </c>
      <c r="D144" s="29" t="str">
        <f>IF(AND(J144=1,K144="□"),"×","〇")</f>
        <v>〇</v>
      </c>
      <c r="E144" s="30"/>
      <c r="F144" s="29">
        <f>IF(L142="選択 【B】",1,0)</f>
        <v>0</v>
      </c>
      <c r="G144" s="29"/>
      <c r="H144" s="28"/>
      <c r="I144" s="590"/>
      <c r="J144" s="435" t="str" cm="1">
        <f t="array" ref="J144">IF(INDEX(S①!$T$2:$BQ$6,5,$K$139)&gt;=1,"該当","非該当")</f>
        <v>非該当</v>
      </c>
      <c r="K144" s="138" t="s">
        <v>6</v>
      </c>
      <c r="L144" s="677" t="s">
        <v>151</v>
      </c>
      <c r="M144" s="678"/>
      <c r="N144" s="42"/>
    </row>
    <row r="145" spans="1:15" ht="35.25" hidden="1" customHeight="1">
      <c r="A145" s="139" t="s">
        <v>147</v>
      </c>
      <c r="B145" s="143" t="s">
        <v>150</v>
      </c>
      <c r="C145" s="141"/>
      <c r="D145" s="141"/>
      <c r="E145" s="142" t="str">
        <f>IF(AND(J145="該当",SUM(F147:G147)&lt;1),K145,"OK")</f>
        <v>OK</v>
      </c>
      <c r="F145" s="141"/>
      <c r="G145" s="141"/>
      <c r="H145" s="78"/>
      <c r="I145" s="595"/>
      <c r="J145" s="434" t="str" cm="1">
        <f t="array" ref="J145">IF(INDEX(S①!$T$2:$BQ$6,5,$K$145)&gt;=1,"該当","非該当")</f>
        <v>非該当</v>
      </c>
      <c r="K145" s="69">
        <v>20</v>
      </c>
      <c r="L145" s="68" t="s">
        <v>149</v>
      </c>
      <c r="M145" s="128"/>
      <c r="N145" s="76"/>
      <c r="O145" s="23" t="s">
        <v>261</v>
      </c>
    </row>
    <row r="146" spans="1:15" ht="31.5" hidden="1" customHeight="1">
      <c r="A146" s="139" t="s">
        <v>147</v>
      </c>
      <c r="I146" s="590"/>
      <c r="J146" s="434" t="str" cm="1">
        <f t="array" ref="J146">IF(INDEX(S①!$T$2:$BQ$6,5,$K$145)&gt;=1,"該当","非該当")</f>
        <v>非該当</v>
      </c>
      <c r="K146" s="127"/>
      <c r="L146" s="779" t="s">
        <v>148</v>
      </c>
      <c r="M146" s="780"/>
      <c r="N146" s="42"/>
    </row>
    <row r="147" spans="1:15" s="117" customFormat="1" ht="15.75" hidden="1" customHeight="1">
      <c r="A147" s="55" t="s">
        <v>147</v>
      </c>
      <c r="B147" s="31"/>
      <c r="C147" s="28" t="s">
        <v>86</v>
      </c>
      <c r="D147" s="29" t="str">
        <f>IF(AND(J147=1,K147="□"),"×","〇")</f>
        <v>〇</v>
      </c>
      <c r="E147" s="30"/>
      <c r="F147" s="29">
        <f>IF(K147="□",0,1)</f>
        <v>0</v>
      </c>
      <c r="G147" s="29"/>
      <c r="H147" s="28"/>
      <c r="I147" s="590"/>
      <c r="J147" s="434" t="str" cm="1">
        <f t="array" ref="J147">IF(INDEX(S①!$T$2:$BQ$6,5,$K$145)&gt;=1,"該当","非該当")</f>
        <v>非該当</v>
      </c>
      <c r="K147" s="65" t="s">
        <v>85</v>
      </c>
      <c r="L147" s="852" t="s">
        <v>146</v>
      </c>
      <c r="M147" s="853"/>
      <c r="N147" s="42"/>
    </row>
    <row r="148" spans="1:15" ht="35.25" hidden="1" customHeight="1">
      <c r="A148" s="101" t="s">
        <v>141</v>
      </c>
      <c r="B148" s="70" t="s">
        <v>145</v>
      </c>
      <c r="C148" s="78"/>
      <c r="D148" s="78"/>
      <c r="E148" s="145" t="str">
        <f>IF(AND(J148="該当",SUM(G155:G158)&lt;3,SUM(F152:F153)&lt;2),K148,"OK")</f>
        <v>OK</v>
      </c>
      <c r="F148" s="78"/>
      <c r="G148" s="78"/>
      <c r="H148" s="78"/>
      <c r="I148" s="594"/>
      <c r="J148" s="520" t="str" cm="1">
        <f t="array" ref="J148">IF(INDEX(S①!$T$2:$BQ$6,5,$K$148)&gt;=1,"該当","非該当")</f>
        <v>非該当</v>
      </c>
      <c r="K148" s="69">
        <v>21</v>
      </c>
      <c r="L148" s="68" t="s">
        <v>144</v>
      </c>
      <c r="M148" s="133"/>
      <c r="N148" s="76"/>
      <c r="O148" s="23" t="s">
        <v>262</v>
      </c>
    </row>
    <row r="149" spans="1:15" ht="83.25" hidden="1" customHeight="1">
      <c r="A149" s="67" t="s">
        <v>141</v>
      </c>
      <c r="B149" s="47"/>
      <c r="C149" s="28"/>
      <c r="D149" s="28"/>
      <c r="E149" s="66"/>
      <c r="F149" s="28"/>
      <c r="G149" s="28"/>
      <c r="I149" s="521"/>
      <c r="J149" s="520" t="str" cm="1">
        <f t="array" ref="J149">IF(INDEX(S①!$T$2:$BQ$6,5,$K$148)&gt;=1,"該当","非該当")</f>
        <v>非該当</v>
      </c>
      <c r="K149" s="73"/>
      <c r="L149" s="779" t="s">
        <v>720</v>
      </c>
      <c r="M149" s="780"/>
      <c r="N149" s="42"/>
    </row>
    <row r="150" spans="1:15" ht="31.5" hidden="1" customHeight="1">
      <c r="A150" s="67" t="s">
        <v>141</v>
      </c>
      <c r="B150" s="47"/>
      <c r="C150" s="28"/>
      <c r="D150" s="28"/>
      <c r="E150" s="66"/>
      <c r="F150" s="28"/>
      <c r="G150" s="28"/>
      <c r="I150" s="521"/>
      <c r="J150" s="520" t="str" cm="1">
        <f t="array" ref="J150">IF(INDEX(S①!$T$2:$BQ$6,5,$K$148)&gt;=1,"該当","非該当")</f>
        <v>非該当</v>
      </c>
      <c r="K150" s="584"/>
      <c r="L150" s="781" t="s">
        <v>143</v>
      </c>
      <c r="M150" s="782"/>
      <c r="N150" s="42"/>
    </row>
    <row r="151" spans="1:15" ht="15.75" hidden="1" customHeight="1">
      <c r="A151" s="67" t="s">
        <v>141</v>
      </c>
      <c r="B151" s="47"/>
      <c r="C151" s="28"/>
      <c r="D151" s="28"/>
      <c r="E151" s="66"/>
      <c r="F151" s="28"/>
      <c r="G151" s="28"/>
      <c r="I151" s="521"/>
      <c r="J151" s="520" t="str" cm="1">
        <f t="array" ref="J151">IF(INDEX(S①!$T$2:$BQ$6,5,$K$148)&gt;=1,"該当","非該当")</f>
        <v>非該当</v>
      </c>
      <c r="K151" s="72"/>
      <c r="L151" s="665" t="s">
        <v>125</v>
      </c>
      <c r="M151" s="71"/>
      <c r="N151" s="42"/>
    </row>
    <row r="152" spans="1:15" ht="15.75" hidden="1" customHeight="1">
      <c r="A152" s="67" t="s">
        <v>141</v>
      </c>
      <c r="B152" s="113"/>
      <c r="C152" s="28" t="s">
        <v>98</v>
      </c>
      <c r="D152" s="28" t="str">
        <f>IF(AND(J152=1,K152="□"),"×","〇")</f>
        <v>〇</v>
      </c>
      <c r="E152" s="66"/>
      <c r="F152" s="28">
        <f>IF(L151="選択 【A】",1,0)</f>
        <v>0</v>
      </c>
      <c r="G152" s="28"/>
      <c r="I152" s="521"/>
      <c r="J152" s="520" t="str" cm="1">
        <f t="array" ref="J152">IF(INDEX(S①!$T$2:$BQ$6,5,$K$148)&gt;=1,"該当","非該当")</f>
        <v>非該当</v>
      </c>
      <c r="K152" s="140" t="s">
        <v>6</v>
      </c>
      <c r="L152" s="783" t="s">
        <v>716</v>
      </c>
      <c r="M152" s="784"/>
      <c r="N152" s="42"/>
    </row>
    <row r="153" spans="1:15" ht="31.5" hidden="1" customHeight="1">
      <c r="A153" s="67" t="s">
        <v>141</v>
      </c>
      <c r="B153" s="47"/>
      <c r="C153" s="28" t="s">
        <v>95</v>
      </c>
      <c r="D153" s="28" t="str">
        <f>IF(AND(J153=1,K153="□"),"×","〇")</f>
        <v>〇</v>
      </c>
      <c r="E153" s="66"/>
      <c r="F153" s="28">
        <f>IF(L151="選択 【B】",1,0)</f>
        <v>0</v>
      </c>
      <c r="G153" s="28"/>
      <c r="I153" s="521"/>
      <c r="J153" s="520" t="str" cm="1">
        <f t="array" ref="J153">IF(INDEX(S①!$T$2:$BQ$6,5,$K$148)&gt;=1,"該当","非該当")</f>
        <v>非該当</v>
      </c>
      <c r="K153" s="138" t="s">
        <v>6</v>
      </c>
      <c r="L153" s="785" t="s">
        <v>721</v>
      </c>
      <c r="M153" s="786"/>
      <c r="N153" s="42"/>
    </row>
    <row r="154" spans="1:15" hidden="1">
      <c r="A154" s="67" t="s">
        <v>141</v>
      </c>
      <c r="B154" s="47"/>
      <c r="C154" s="28"/>
      <c r="D154" s="28"/>
      <c r="E154" s="66"/>
      <c r="F154" s="28"/>
      <c r="G154" s="28"/>
      <c r="I154" s="521"/>
      <c r="J154" s="520" t="str" cm="1">
        <f t="array" ref="J154">IF(INDEX(S①!$T$2:$BQ$6,5,$K$148)&gt;=1,"該当","非該当")</f>
        <v>非該当</v>
      </c>
      <c r="K154" s="97"/>
      <c r="L154" s="306" t="s">
        <v>142</v>
      </c>
      <c r="M154" s="310"/>
      <c r="N154" s="42"/>
    </row>
    <row r="155" spans="1:15" hidden="1">
      <c r="A155" s="67" t="s">
        <v>141</v>
      </c>
      <c r="B155" s="47"/>
      <c r="C155" s="28" t="s">
        <v>86</v>
      </c>
      <c r="D155" s="28" t="str">
        <f>IF(AND(J155=1,M155="直接入力してください"),"×","〇")</f>
        <v>〇</v>
      </c>
      <c r="E155" s="66"/>
      <c r="F155" s="28"/>
      <c r="G155" s="86">
        <f>IF(M155="日付：",0,1)</f>
        <v>0</v>
      </c>
      <c r="H155" s="86"/>
      <c r="I155" s="521"/>
      <c r="J155" s="520" t="str" cm="1">
        <f t="array" ref="J155">IF(INDEX(S①!$T$2:$BQ$6,5,$K$148)&gt;=1,"該当","非該当")</f>
        <v>非該当</v>
      </c>
      <c r="K155" s="90"/>
      <c r="L155" s="94" t="s">
        <v>110</v>
      </c>
      <c r="M155" s="144" t="s">
        <v>118</v>
      </c>
      <c r="N155" s="42"/>
    </row>
    <row r="156" spans="1:15" s="75" customFormat="1" hidden="1">
      <c r="A156" s="67" t="s">
        <v>141</v>
      </c>
      <c r="B156" s="47"/>
      <c r="C156" s="28" t="s">
        <v>86</v>
      </c>
      <c r="D156" s="28" t="str">
        <f>IF(AND(J156=1,M156="自治体名：　　　　　/担当課：　　　　　　　/担当者名："),"×","〇")</f>
        <v>〇</v>
      </c>
      <c r="E156" s="66"/>
      <c r="F156" s="28"/>
      <c r="G156" s="86">
        <f>IF(M156="自治体名：　　　　　/担当課：　　　　　　　/担当者名：",0,1)</f>
        <v>0</v>
      </c>
      <c r="H156" s="86"/>
      <c r="I156" s="521"/>
      <c r="J156" s="520" t="str" cm="1">
        <f t="array" ref="J156">IF(INDEX(S①!$T$2:$BQ$6,5,$K$148)&gt;=1,"該当","非該当")</f>
        <v>非該当</v>
      </c>
      <c r="K156" s="90"/>
      <c r="L156" s="92" t="s">
        <v>121</v>
      </c>
      <c r="M156" s="91" t="s">
        <v>107</v>
      </c>
      <c r="N156" s="42"/>
    </row>
    <row r="157" spans="1:15" ht="15.75" hidden="1" customHeight="1">
      <c r="A157" s="67" t="s">
        <v>141</v>
      </c>
      <c r="B157" s="47"/>
      <c r="C157" s="28"/>
      <c r="D157" s="28"/>
      <c r="E157" s="66"/>
      <c r="F157" s="28"/>
      <c r="G157" s="28"/>
      <c r="I157" s="521"/>
      <c r="J157" s="520" t="str" cm="1">
        <f t="array" ref="J157">IF(INDEX(S①!$T$2:$BQ$6,5,$K$148)&gt;=1,"該当","非該当")</f>
        <v>非該当</v>
      </c>
      <c r="K157" s="90"/>
      <c r="L157" s="89" t="s">
        <v>106</v>
      </c>
      <c r="M157" s="88"/>
      <c r="N157" s="42"/>
    </row>
    <row r="158" spans="1:15" s="117" customFormat="1" ht="36" hidden="1" customHeight="1">
      <c r="A158" s="67" t="s">
        <v>141</v>
      </c>
      <c r="B158" s="47"/>
      <c r="C158" s="28" t="s">
        <v>86</v>
      </c>
      <c r="D158" s="28" t="str">
        <f>IF(AND(J158=1,L158="直接入力してください"),"×","〇")</f>
        <v>〇</v>
      </c>
      <c r="E158" s="66"/>
      <c r="F158" s="28"/>
      <c r="G158" s="86">
        <f>IF(L158="具体的な協議内容を記載してください",0,1)</f>
        <v>0</v>
      </c>
      <c r="H158" s="86"/>
      <c r="I158" s="521"/>
      <c r="J158" s="524" t="str" cm="1">
        <f t="array" ref="J158">IF(INDEX(S①!$T$2:$BQ$6,5,$K$148)&gt;=1,"該当","非該当")</f>
        <v>非該当</v>
      </c>
      <c r="K158" s="85"/>
      <c r="L158" s="787" t="s">
        <v>624</v>
      </c>
      <c r="M158" s="788"/>
      <c r="N158" s="42"/>
    </row>
    <row r="159" spans="1:15" ht="35.25" hidden="1" customHeight="1">
      <c r="A159" s="139" t="s">
        <v>136</v>
      </c>
      <c r="B159" s="143" t="s">
        <v>140</v>
      </c>
      <c r="C159" s="141"/>
      <c r="D159" s="141"/>
      <c r="E159" s="142" t="str">
        <f>IF(AND(J159="該当",SUM(F163:G164)&lt;1),K159,"OK")</f>
        <v>OK</v>
      </c>
      <c r="F159" s="141"/>
      <c r="G159" s="141"/>
      <c r="H159" s="78"/>
      <c r="I159" s="595"/>
      <c r="J159" s="434" t="str" cm="1">
        <f t="array" ref="J159">IF(INDEX(S①!$T$2:$BQ$6,5,$K$159)&gt;=1,"該当","非該当")</f>
        <v>非該当</v>
      </c>
      <c r="K159" s="69">
        <v>22</v>
      </c>
      <c r="L159" s="68" t="s">
        <v>139</v>
      </c>
      <c r="M159" s="77"/>
      <c r="N159" s="76"/>
      <c r="O159" s="23" t="s">
        <v>263</v>
      </c>
    </row>
    <row r="160" spans="1:15" ht="31.5" hidden="1" customHeight="1">
      <c r="A160" s="139" t="s">
        <v>136</v>
      </c>
      <c r="I160" s="590"/>
      <c r="J160" s="434" t="str" cm="1">
        <f t="array" ref="J160">IF(INDEX(S①!$T$2:$BQ$6,5,$K$159)&gt;=1,"該当","非該当")</f>
        <v>非該当</v>
      </c>
      <c r="K160" s="73"/>
      <c r="L160" s="779" t="s">
        <v>138</v>
      </c>
      <c r="M160" s="780"/>
      <c r="N160" s="42"/>
    </row>
    <row r="161" spans="1:15" ht="31.5" hidden="1" customHeight="1">
      <c r="A161" s="139" t="s">
        <v>136</v>
      </c>
      <c r="I161" s="590"/>
      <c r="J161" s="434" t="str" cm="1">
        <f t="array" ref="J161">IF(INDEX(S①!$T$2:$BQ$6,5,$K$159)&gt;=1,"該当","非該当")</f>
        <v>非該当</v>
      </c>
      <c r="K161" s="584"/>
      <c r="L161" s="781" t="s">
        <v>100</v>
      </c>
      <c r="M161" s="782"/>
      <c r="N161" s="42"/>
    </row>
    <row r="162" spans="1:15" ht="15.75" hidden="1" customHeight="1">
      <c r="A162" s="139" t="s">
        <v>136</v>
      </c>
      <c r="I162" s="590"/>
      <c r="J162" s="434" t="str" cm="1">
        <f t="array" ref="J162">IF(INDEX(S①!$T$2:$BQ$6,5,$K$159)&gt;=1,"該当","非該当")</f>
        <v>非該当</v>
      </c>
      <c r="K162" s="72"/>
      <c r="L162" s="665" t="s">
        <v>99</v>
      </c>
      <c r="M162" s="71"/>
      <c r="N162" s="42"/>
    </row>
    <row r="163" spans="1:15" hidden="1">
      <c r="A163" s="139" t="s">
        <v>136</v>
      </c>
      <c r="B163" s="23"/>
      <c r="C163" s="29" t="s">
        <v>98</v>
      </c>
      <c r="D163" s="29" t="str">
        <f>IF(AND(J163=1,K163="□"),"×","〇")</f>
        <v>〇</v>
      </c>
      <c r="F163" s="29">
        <f>IF(L162="選択 【A】",1,0)</f>
        <v>0</v>
      </c>
      <c r="I163" s="590"/>
      <c r="J163" s="434" t="str" cm="1">
        <f t="array" ref="J163">IF(INDEX(S①!$T$2:$BQ$6,5,$K$159)&gt;=1,"該当","非該当")</f>
        <v>非該当</v>
      </c>
      <c r="K163" s="140" t="s">
        <v>6</v>
      </c>
      <c r="L163" s="679" t="s">
        <v>137</v>
      </c>
      <c r="M163" s="667"/>
      <c r="N163" s="42"/>
    </row>
    <row r="164" spans="1:15" s="117" customFormat="1" ht="15.75" hidden="1" customHeight="1">
      <c r="A164" s="139" t="s">
        <v>136</v>
      </c>
      <c r="B164" s="31"/>
      <c r="C164" s="29" t="s">
        <v>95</v>
      </c>
      <c r="D164" s="29" t="str">
        <f>IF(AND(J164=1,K164="□"),"×","〇")</f>
        <v>〇</v>
      </c>
      <c r="E164" s="30"/>
      <c r="F164" s="29">
        <f>IF(L162="選択 【B】",1,0)</f>
        <v>0</v>
      </c>
      <c r="G164" s="29"/>
      <c r="H164" s="28"/>
      <c r="I164" s="590"/>
      <c r="J164" s="434" t="str" cm="1">
        <f t="array" ref="J164">IF(INDEX(S①!$T$2:$BQ$6,5,$K$159)&gt;=1,"該当","非該当")</f>
        <v>非該当</v>
      </c>
      <c r="K164" s="138" t="s">
        <v>6</v>
      </c>
      <c r="L164" s="677" t="s">
        <v>135</v>
      </c>
      <c r="M164" s="678"/>
      <c r="N164" s="42"/>
    </row>
    <row r="165" spans="1:15" ht="30" hidden="1" customHeight="1">
      <c r="A165" s="101" t="s">
        <v>132</v>
      </c>
      <c r="B165" s="70" t="s">
        <v>134</v>
      </c>
      <c r="C165" s="78"/>
      <c r="D165" s="78"/>
      <c r="E165" s="100" t="str">
        <f>IF(AND(J165="該当",SUM(F167:G167)&lt;1),K165,"OK")</f>
        <v>OK</v>
      </c>
      <c r="F165" s="78"/>
      <c r="G165" s="78"/>
      <c r="H165" s="78"/>
      <c r="I165" s="595"/>
      <c r="J165" s="436" t="str" cm="1">
        <f t="array" ref="J165">IF(INDEX(S①!$T$2:$BQ$6,5,$K$165)&gt;=1,"該当","非該当")</f>
        <v>非該当</v>
      </c>
      <c r="K165" s="69">
        <v>23</v>
      </c>
      <c r="L165" s="68" t="s">
        <v>130</v>
      </c>
      <c r="M165" s="128"/>
      <c r="N165" s="76"/>
      <c r="O165" s="23" t="s">
        <v>264</v>
      </c>
    </row>
    <row r="166" spans="1:15" hidden="1">
      <c r="A166" s="67" t="s">
        <v>132</v>
      </c>
      <c r="B166" s="47"/>
      <c r="C166" s="28"/>
      <c r="D166" s="28"/>
      <c r="E166" s="66"/>
      <c r="F166" s="28"/>
      <c r="G166" s="28"/>
      <c r="I166" s="590"/>
      <c r="J166" s="436" t="str" cm="1">
        <f t="array" ref="J166">IF(INDEX(S①!$T$2:$BQ$6,5,$K$165)&gt;=1,"該当","非該当")</f>
        <v>非該当</v>
      </c>
      <c r="K166" s="127"/>
      <c r="L166" s="779" t="s">
        <v>133</v>
      </c>
      <c r="M166" s="780"/>
      <c r="N166" s="42"/>
    </row>
    <row r="167" spans="1:15" s="83" customFormat="1" ht="15.75" hidden="1" customHeight="1">
      <c r="A167" s="67" t="s">
        <v>132</v>
      </c>
      <c r="B167" s="47"/>
      <c r="C167" s="28" t="s">
        <v>86</v>
      </c>
      <c r="D167" s="28" t="str">
        <f>IF(AND(J167=1,K167="□"),"×","〇")</f>
        <v>〇</v>
      </c>
      <c r="E167" s="66"/>
      <c r="F167" s="28">
        <f>IF(K167="□",0,1)</f>
        <v>0</v>
      </c>
      <c r="G167" s="28"/>
      <c r="H167" s="28"/>
      <c r="I167" s="590"/>
      <c r="J167" s="436" t="str" cm="1">
        <f t="array" ref="J167">IF(INDEX(S①!$T$2:$BQ$6,5,$K$165)&gt;=1,"該当","非該当")</f>
        <v>非該当</v>
      </c>
      <c r="K167" s="65" t="s">
        <v>85</v>
      </c>
      <c r="L167" s="64" t="s">
        <v>127</v>
      </c>
      <c r="M167" s="137"/>
      <c r="N167" s="42"/>
    </row>
    <row r="168" spans="1:15" s="75" customFormat="1" ht="35.25" hidden="1" customHeight="1">
      <c r="A168" s="82" t="s">
        <v>128</v>
      </c>
      <c r="B168" s="81" t="s">
        <v>131</v>
      </c>
      <c r="C168" s="79"/>
      <c r="D168" s="79"/>
      <c r="E168" s="80" t="str">
        <f>IF(AND(J168="該当",SUM(F170:G170)&lt;1),K168,"OK")</f>
        <v>OK</v>
      </c>
      <c r="F168" s="79"/>
      <c r="G168" s="79"/>
      <c r="H168" s="78"/>
      <c r="I168" s="595"/>
      <c r="J168" s="435" t="str" cm="1">
        <f t="array" ref="J168">IF(INDEX(S①!$T$2:$BQ$6,5,$K$168)&gt;=1,"該当","非該当")</f>
        <v>非該当</v>
      </c>
      <c r="K168" s="69">
        <v>24</v>
      </c>
      <c r="L168" s="68" t="s">
        <v>130</v>
      </c>
      <c r="M168" s="133"/>
      <c r="N168" s="76"/>
      <c r="O168" s="75" t="s">
        <v>265</v>
      </c>
    </row>
    <row r="169" spans="1:15" hidden="1">
      <c r="A169" s="54" t="s">
        <v>128</v>
      </c>
      <c r="B169" s="51"/>
      <c r="C169" s="50"/>
      <c r="D169" s="50"/>
      <c r="E169" s="74"/>
      <c r="F169" s="50"/>
      <c r="G169" s="50"/>
      <c r="I169" s="590"/>
      <c r="J169" s="435" t="str" cm="1">
        <f t="array" ref="J169">IF(INDEX(S①!$T$2:$BQ$6,5,$K$168)&gt;=1,"該当","非該当")</f>
        <v>非該当</v>
      </c>
      <c r="K169" s="73"/>
      <c r="L169" s="779" t="s">
        <v>129</v>
      </c>
      <c r="M169" s="780"/>
      <c r="N169" s="42"/>
    </row>
    <row r="170" spans="1:15" s="117" customFormat="1" ht="15.75" hidden="1" customHeight="1">
      <c r="A170" s="55" t="s">
        <v>128</v>
      </c>
      <c r="B170" s="31"/>
      <c r="C170" s="29" t="s">
        <v>86</v>
      </c>
      <c r="D170" s="29" t="str">
        <f>IF(AND(J170=1,K170="□"),"×","〇")</f>
        <v>〇</v>
      </c>
      <c r="E170" s="30"/>
      <c r="F170" s="29">
        <f>IF(K170="□",0,1)</f>
        <v>0</v>
      </c>
      <c r="G170" s="29"/>
      <c r="H170" s="28"/>
      <c r="I170" s="590"/>
      <c r="J170" s="435" t="str" cm="1">
        <f t="array" ref="J170">IF(INDEX(S①!$T$2:$BQ$6,5,$K$168)&gt;=1,"該当","非該当")</f>
        <v>非該当</v>
      </c>
      <c r="K170" s="65" t="s">
        <v>85</v>
      </c>
      <c r="L170" s="136" t="s">
        <v>127</v>
      </c>
      <c r="M170" s="135"/>
      <c r="N170" s="42"/>
    </row>
    <row r="171" spans="1:15" ht="35.25" hidden="1" customHeight="1">
      <c r="A171" s="101" t="s">
        <v>124</v>
      </c>
      <c r="B171" s="70" t="s">
        <v>123</v>
      </c>
      <c r="C171" s="78"/>
      <c r="D171" s="78"/>
      <c r="E171" s="134" t="str">
        <f>IF(AND(J171="該当",SUM(F173:G173)&lt;1),K171,"OK")</f>
        <v>OK</v>
      </c>
      <c r="F171" s="78"/>
      <c r="G171" s="78"/>
      <c r="H171" s="78"/>
      <c r="I171" s="595"/>
      <c r="J171" s="434" t="str" cm="1">
        <f t="array" ref="J171">IF(INDEX(S①!$T$2:$BQ$6,5,$K$171)&gt;=1,"該当","非該当")</f>
        <v>非該当</v>
      </c>
      <c r="K171" s="69">
        <v>25</v>
      </c>
      <c r="L171" s="68" t="s">
        <v>126</v>
      </c>
      <c r="M171" s="133"/>
      <c r="N171" s="76"/>
      <c r="O171" s="23" t="s">
        <v>266</v>
      </c>
    </row>
    <row r="172" spans="1:15" ht="67.5" hidden="1" customHeight="1">
      <c r="A172" s="67" t="s">
        <v>124</v>
      </c>
      <c r="B172" s="47"/>
      <c r="C172" s="28"/>
      <c r="D172" s="28"/>
      <c r="E172" s="66"/>
      <c r="F172" s="28"/>
      <c r="G172" s="28"/>
      <c r="I172" s="590"/>
      <c r="J172" s="434" t="str" cm="1">
        <f t="array" ref="J172">IF(INDEX(S①!$T$2:$BQ$6,5,$K$171)&gt;=1,"該当","非該当")</f>
        <v>非該当</v>
      </c>
      <c r="K172" s="73"/>
      <c r="L172" s="779" t="s">
        <v>707</v>
      </c>
      <c r="M172" s="780"/>
      <c r="N172" s="42"/>
    </row>
    <row r="173" spans="1:15" s="117" customFormat="1" ht="15.75" hidden="1" customHeight="1">
      <c r="A173" s="67" t="s">
        <v>124</v>
      </c>
      <c r="B173" s="31"/>
      <c r="C173" s="29" t="s">
        <v>86</v>
      </c>
      <c r="D173" s="29" t="str">
        <f>IF(AND(J173=1,K173="□"),"×","〇")</f>
        <v>〇</v>
      </c>
      <c r="E173" s="30"/>
      <c r="F173" s="29">
        <f>IF(K173="□",0,1)</f>
        <v>0</v>
      </c>
      <c r="G173" s="29"/>
      <c r="H173" s="28"/>
      <c r="I173" s="590"/>
      <c r="J173" s="434" t="str" cm="1">
        <f t="array" ref="J173">IF(INDEX(S①!$T$2:$BQ$6,5,$K$171)&gt;=1,"該当","非該当")</f>
        <v>非該当</v>
      </c>
      <c r="K173" s="65" t="s">
        <v>85</v>
      </c>
      <c r="L173" s="136" t="s">
        <v>480</v>
      </c>
      <c r="M173" s="135"/>
      <c r="N173" s="42"/>
    </row>
    <row r="174" spans="1:15" s="75" customFormat="1" ht="35.25" hidden="1" customHeight="1">
      <c r="A174" s="101" t="s">
        <v>120</v>
      </c>
      <c r="B174" s="70" t="s">
        <v>116</v>
      </c>
      <c r="C174" s="78"/>
      <c r="D174" s="78"/>
      <c r="E174" s="100" t="str">
        <f>IF(AND(J174="該当",SUM(F176:G183)&lt;6),K174,"OK")</f>
        <v>OK</v>
      </c>
      <c r="F174" s="78"/>
      <c r="G174" s="78"/>
      <c r="H174" s="78"/>
      <c r="I174" s="594"/>
      <c r="J174" s="520" t="str" cm="1">
        <f t="array" ref="J174">IF(INDEX(S①!$T$2:$BQ$6,5,$K$174)&gt;=1,"該当","非該当")</f>
        <v>非該当</v>
      </c>
      <c r="K174" s="69">
        <v>26</v>
      </c>
      <c r="L174" s="68" t="s">
        <v>122</v>
      </c>
      <c r="M174" s="128"/>
      <c r="N174" s="76"/>
      <c r="O174" s="75" t="s">
        <v>267</v>
      </c>
    </row>
    <row r="175" spans="1:15" ht="66" hidden="1" customHeight="1">
      <c r="A175" s="67" t="s">
        <v>120</v>
      </c>
      <c r="B175" s="47"/>
      <c r="C175" s="28"/>
      <c r="D175" s="28"/>
      <c r="E175" s="66"/>
      <c r="F175" s="28"/>
      <c r="G175" s="28"/>
      <c r="I175" s="521"/>
      <c r="J175" s="520" t="str" cm="1">
        <f t="array" ref="J175">IF(INDEX(S①!$T$2:$BQ$6,5,$K$174)&gt;=1,"該当","非該当")</f>
        <v>非該当</v>
      </c>
      <c r="K175" s="127"/>
      <c r="L175" s="779" t="s">
        <v>635</v>
      </c>
      <c r="M175" s="780"/>
      <c r="N175" s="42"/>
    </row>
    <row r="176" spans="1:15" hidden="1">
      <c r="A176" s="67" t="s">
        <v>120</v>
      </c>
      <c r="B176" s="47"/>
      <c r="C176" s="28" t="s">
        <v>86</v>
      </c>
      <c r="D176" s="28" t="str">
        <f>IF(AND(J176=1,K176="□"),"×","〇")</f>
        <v>〇</v>
      </c>
      <c r="E176" s="66"/>
      <c r="F176" s="28">
        <f>IF(K176="□",0,1)</f>
        <v>0</v>
      </c>
      <c r="G176" s="28"/>
      <c r="I176" s="521"/>
      <c r="J176" s="520" t="str" cm="1">
        <f t="array" ref="J176">IF(INDEX(S①!$T$2:$BQ$6,5,$K$174)&gt;=1,"該当","非該当")</f>
        <v>非該当</v>
      </c>
      <c r="K176" s="99" t="s">
        <v>85</v>
      </c>
      <c r="L176" s="126" t="s">
        <v>640</v>
      </c>
      <c r="M176" s="125"/>
      <c r="N176" s="42"/>
    </row>
    <row r="177" spans="1:15" hidden="1">
      <c r="A177" s="67" t="s">
        <v>120</v>
      </c>
      <c r="B177" s="47"/>
      <c r="C177" s="28" t="s">
        <v>86</v>
      </c>
      <c r="D177" s="28" t="str">
        <f>IF(AND(J177=1,K177="□"),"×","〇")</f>
        <v>〇</v>
      </c>
      <c r="E177" s="66"/>
      <c r="F177" s="28">
        <f>IF(K177="□",0,1)</f>
        <v>0</v>
      </c>
      <c r="G177" s="28"/>
      <c r="I177" s="521"/>
      <c r="J177" s="520" t="str" cm="1">
        <f t="array" ref="J177">IF(INDEX(S①!$T$2:$BQ$6,5,$K$174)&gt;=1,"該当","非該当")</f>
        <v>非該当</v>
      </c>
      <c r="K177" s="110" t="s">
        <v>85</v>
      </c>
      <c r="L177" s="124" t="s">
        <v>735</v>
      </c>
      <c r="M177" s="123"/>
      <c r="N177" s="42"/>
    </row>
    <row r="178" spans="1:15" s="75" customFormat="1" hidden="1">
      <c r="A178" s="67" t="s">
        <v>120</v>
      </c>
      <c r="B178" s="47"/>
      <c r="C178" s="28" t="s">
        <v>86</v>
      </c>
      <c r="D178" s="28" t="str">
        <f>IF(AND(J178=1,K178="□"),"×","〇")</f>
        <v>〇</v>
      </c>
      <c r="E178" s="66"/>
      <c r="F178" s="28">
        <f>IF(K178="□",0,1)</f>
        <v>0</v>
      </c>
      <c r="G178" s="86"/>
      <c r="H178" s="86"/>
      <c r="I178" s="521"/>
      <c r="J178" s="520" t="str" cm="1">
        <f t="array" ref="J178">IF(INDEX(S①!$T$2:$BQ$6,5,$K$174)&gt;=1,"該当","非該当")</f>
        <v>非該当</v>
      </c>
      <c r="K178" s="107" t="s">
        <v>85</v>
      </c>
      <c r="L178" s="122" t="s">
        <v>641</v>
      </c>
      <c r="M178" s="121"/>
      <c r="N178" s="42"/>
    </row>
    <row r="179" spans="1:15" hidden="1">
      <c r="A179" s="67" t="s">
        <v>120</v>
      </c>
      <c r="B179" s="47"/>
      <c r="C179" s="28"/>
      <c r="D179" s="28"/>
      <c r="E179" s="66"/>
      <c r="F179" s="28"/>
      <c r="G179" s="86"/>
      <c r="H179" s="86"/>
      <c r="I179" s="521"/>
      <c r="J179" s="520" t="str" cm="1">
        <f t="array" ref="J179">IF(INDEX(S①!$T$2:$BQ$6,5,$K$174)&gt;=1,"該当","非該当")</f>
        <v>非該当</v>
      </c>
      <c r="K179" s="102"/>
      <c r="L179" s="104" t="s">
        <v>637</v>
      </c>
      <c r="M179" s="103"/>
      <c r="N179" s="42"/>
    </row>
    <row r="180" spans="1:15" hidden="1">
      <c r="A180" s="67" t="s">
        <v>120</v>
      </c>
      <c r="B180" s="47"/>
      <c r="C180" s="28" t="s">
        <v>86</v>
      </c>
      <c r="D180" s="28" t="str">
        <f>IF(AND(J180=1,M180="直接入力ください"),"×","〇")</f>
        <v>〇</v>
      </c>
      <c r="E180" s="66"/>
      <c r="F180" s="28"/>
      <c r="G180" s="86">
        <f>IF(M180="日付：",0,1)</f>
        <v>0</v>
      </c>
      <c r="I180" s="521"/>
      <c r="J180" s="520" t="str" cm="1">
        <f t="array" ref="J180">IF(INDEX(S①!$T$2:$BQ$6,5,$K$174)&gt;=1,"該当","非該当")</f>
        <v>非該当</v>
      </c>
      <c r="K180" s="102"/>
      <c r="L180" s="120" t="s">
        <v>110</v>
      </c>
      <c r="M180" s="119" t="s">
        <v>109</v>
      </c>
      <c r="N180" s="42"/>
    </row>
    <row r="181" spans="1:15" s="75" customFormat="1" hidden="1">
      <c r="A181" s="67" t="s">
        <v>120</v>
      </c>
      <c r="B181" s="116"/>
      <c r="C181" s="28" t="s">
        <v>86</v>
      </c>
      <c r="D181" s="28" t="str">
        <f>IF(AND(J181=1,M181="自治体名：　　　　　/担当課：　　　　　　　/担当者名："),"×","〇")</f>
        <v>〇</v>
      </c>
      <c r="E181" s="66"/>
      <c r="F181" s="28"/>
      <c r="G181" s="86">
        <f>IF(M181="自治体名：　　　　　/担当課：　　　　　　　/担当者名：",0,1)</f>
        <v>0</v>
      </c>
      <c r="H181" s="86"/>
      <c r="I181" s="521"/>
      <c r="J181" s="520" t="str" cm="1">
        <f t="array" ref="J181">IF(INDEX(S①!$T$2:$BQ$6,5,$K$174)&gt;=1,"該当","非該当")</f>
        <v>非該当</v>
      </c>
      <c r="K181" s="118"/>
      <c r="L181" s="92" t="s">
        <v>121</v>
      </c>
      <c r="M181" s="91" t="s">
        <v>107</v>
      </c>
      <c r="N181" s="42"/>
    </row>
    <row r="182" spans="1:15" ht="15.75" hidden="1" customHeight="1">
      <c r="A182" s="67" t="s">
        <v>120</v>
      </c>
      <c r="B182" s="116"/>
      <c r="C182" s="114"/>
      <c r="D182" s="114"/>
      <c r="E182" s="115"/>
      <c r="F182" s="114"/>
      <c r="G182" s="28"/>
      <c r="I182" s="521"/>
      <c r="J182" s="520" t="str" cm="1">
        <f t="array" ref="J182">IF(INDEX(S①!$T$2:$BQ$6,5,$K$174)&gt;=1,"該当","非該当")</f>
        <v>非該当</v>
      </c>
      <c r="K182" s="90"/>
      <c r="L182" s="89" t="s">
        <v>106</v>
      </c>
      <c r="M182" s="88"/>
      <c r="N182" s="42"/>
    </row>
    <row r="183" spans="1:15" s="117" customFormat="1" ht="36" hidden="1" customHeight="1">
      <c r="A183" s="67" t="s">
        <v>120</v>
      </c>
      <c r="B183" s="116"/>
      <c r="C183" s="28" t="s">
        <v>86</v>
      </c>
      <c r="D183" s="28" t="str">
        <f>IF(AND(J183=1,L183="直接入力してください"),"×","〇")</f>
        <v>〇</v>
      </c>
      <c r="E183" s="66"/>
      <c r="F183" s="28"/>
      <c r="G183" s="86">
        <f>IF(L183="具体的な協議内容を記載してください",0,1)</f>
        <v>0</v>
      </c>
      <c r="H183" s="86"/>
      <c r="I183" s="521"/>
      <c r="J183" s="520" t="str" cm="1">
        <f t="array" ref="J183">IF(INDEX(S①!$T$2:$BQ$6,5,$K$174)&gt;=1,"該当","非該当")</f>
        <v>非該当</v>
      </c>
      <c r="K183" s="85"/>
      <c r="L183" s="787" t="s">
        <v>624</v>
      </c>
      <c r="M183" s="788"/>
      <c r="N183" s="42"/>
    </row>
    <row r="184" spans="1:15" ht="35.25" hidden="1" customHeight="1">
      <c r="A184" s="101" t="s">
        <v>117</v>
      </c>
      <c r="B184" s="70" t="s">
        <v>116</v>
      </c>
      <c r="C184" s="78"/>
      <c r="D184" s="78"/>
      <c r="E184" s="100" t="str">
        <f>IF(AND(J184="該当",SUM(F186:G193)&lt;6),K184,"OK")</f>
        <v>OK</v>
      </c>
      <c r="F184" s="78"/>
      <c r="G184" s="78"/>
      <c r="H184" s="78"/>
      <c r="I184" s="594"/>
      <c r="J184" s="520" t="str" cm="1">
        <f t="array" ref="J184">IF(INDEX(S①!$T$2:$BQ$6,5,$K$184)&gt;=1,"該当","非該当")</f>
        <v>非該当</v>
      </c>
      <c r="K184" s="311">
        <v>27</v>
      </c>
      <c r="L184" s="312" t="s">
        <v>119</v>
      </c>
      <c r="M184" s="582"/>
      <c r="N184" s="76"/>
      <c r="O184" s="23" t="s">
        <v>268</v>
      </c>
    </row>
    <row r="185" spans="1:15" ht="52.5" hidden="1" customHeight="1">
      <c r="A185" s="67" t="s">
        <v>117</v>
      </c>
      <c r="B185" s="116"/>
      <c r="C185" s="114"/>
      <c r="D185" s="114"/>
      <c r="E185" s="115"/>
      <c r="F185" s="114"/>
      <c r="G185" s="114"/>
      <c r="H185" s="114"/>
      <c r="I185" s="521"/>
      <c r="J185" s="520" t="str" cm="1">
        <f t="array" ref="J185">IF(INDEX(S①!$T$2:$BQ$6,5,$K$184)&gt;=1,"該当","非該当")</f>
        <v>非該当</v>
      </c>
      <c r="K185" s="73"/>
      <c r="L185" s="779" t="s">
        <v>642</v>
      </c>
      <c r="M185" s="780"/>
      <c r="N185" s="42"/>
    </row>
    <row r="186" spans="1:15" hidden="1">
      <c r="A186" s="67" t="s">
        <v>117</v>
      </c>
      <c r="B186" s="113"/>
      <c r="C186" s="28" t="s">
        <v>86</v>
      </c>
      <c r="D186" s="28" t="str">
        <f>IF(AND(J186=1,K186="□"),"×","〇")</f>
        <v>〇</v>
      </c>
      <c r="E186" s="66"/>
      <c r="F186" s="28">
        <f>IF(K186="□",0,1)</f>
        <v>0</v>
      </c>
      <c r="G186" s="28"/>
      <c r="I186" s="521"/>
      <c r="J186" s="520" t="str" cm="1">
        <f t="array" ref="J186">IF(INDEX(S①!$T$2:$BQ$6,5,$K$184)&gt;=1,"該当","非該当")</f>
        <v>非該当</v>
      </c>
      <c r="K186" s="99" t="s">
        <v>85</v>
      </c>
      <c r="L186" s="112" t="s">
        <v>643</v>
      </c>
      <c r="M186" s="111"/>
      <c r="N186" s="42"/>
    </row>
    <row r="187" spans="1:15" hidden="1">
      <c r="A187" s="67" t="s">
        <v>117</v>
      </c>
      <c r="B187" s="47"/>
      <c r="C187" s="28" t="s">
        <v>86</v>
      </c>
      <c r="D187" s="28" t="str">
        <f>IF(AND(J187=1,K187="□"),"×","〇")</f>
        <v>〇</v>
      </c>
      <c r="E187" s="66"/>
      <c r="F187" s="28">
        <f>IF(K187="□",0,1)</f>
        <v>0</v>
      </c>
      <c r="G187" s="28"/>
      <c r="I187" s="521"/>
      <c r="J187" s="520" t="str" cm="1">
        <f t="array" ref="J187">IF(INDEX(S①!$T$2:$BQ$6,5,$K$184)&gt;=1,"該当","非該当")</f>
        <v>非該当</v>
      </c>
      <c r="K187" s="110" t="s">
        <v>85</v>
      </c>
      <c r="L187" s="109" t="s">
        <v>736</v>
      </c>
      <c r="M187" s="108"/>
      <c r="N187" s="42"/>
    </row>
    <row r="188" spans="1:15" hidden="1">
      <c r="A188" s="67" t="s">
        <v>117</v>
      </c>
      <c r="B188" s="47"/>
      <c r="C188" s="28" t="s">
        <v>86</v>
      </c>
      <c r="D188" s="28" t="str">
        <f>IF(AND(J188=1,K188="□"),"×","〇")</f>
        <v>〇</v>
      </c>
      <c r="E188" s="66"/>
      <c r="F188" s="28">
        <f>IF(K188="□",0,1)</f>
        <v>0</v>
      </c>
      <c r="G188" s="28"/>
      <c r="I188" s="521"/>
      <c r="J188" s="520" t="str" cm="1">
        <f t="array" ref="J188">IF(INDEX(S①!$T$2:$BQ$6,5,$K$184)&gt;=1,"該当","非該当")</f>
        <v>非該当</v>
      </c>
      <c r="K188" s="107" t="s">
        <v>85</v>
      </c>
      <c r="L188" s="106" t="s">
        <v>636</v>
      </c>
      <c r="M188" s="105"/>
      <c r="N188" s="42"/>
    </row>
    <row r="189" spans="1:15" hidden="1">
      <c r="A189" s="67" t="s">
        <v>117</v>
      </c>
      <c r="B189" s="47"/>
      <c r="C189" s="28"/>
      <c r="D189" s="28"/>
      <c r="E189" s="66"/>
      <c r="F189" s="28"/>
      <c r="G189" s="28"/>
      <c r="I189" s="521"/>
      <c r="J189" s="520" t="str" cm="1">
        <f t="array" ref="J189">IF(INDEX(S①!$T$2:$BQ$6,5,$K$184)&gt;=1,"該当","非該当")</f>
        <v>非該当</v>
      </c>
      <c r="K189" s="102"/>
      <c r="L189" s="104" t="s">
        <v>637</v>
      </c>
      <c r="M189" s="103"/>
      <c r="N189" s="42"/>
    </row>
    <row r="190" spans="1:15" hidden="1">
      <c r="A190" s="67" t="s">
        <v>117</v>
      </c>
      <c r="B190" s="47"/>
      <c r="C190" s="28" t="s">
        <v>86</v>
      </c>
      <c r="D190" s="28" t="str">
        <f>IF(AND(J190=1,M190="自治体名：　　　　　/担当課：　　　　　　　/担当者名："),"×","〇")</f>
        <v>〇</v>
      </c>
      <c r="E190" s="66"/>
      <c r="F190" s="28"/>
      <c r="G190" s="86">
        <f>IF(M190="日付：",0,1)</f>
        <v>0</v>
      </c>
      <c r="I190" s="521"/>
      <c r="J190" s="520" t="str" cm="1">
        <f t="array" ref="J190">IF(INDEX(S①!$T$2:$BQ$6,5,$K$184)&gt;=1,"該当","非該当")</f>
        <v>非該当</v>
      </c>
      <c r="K190" s="102"/>
      <c r="L190" s="120" t="s">
        <v>110</v>
      </c>
      <c r="M190" s="93" t="s">
        <v>118</v>
      </c>
      <c r="N190" s="42"/>
    </row>
    <row r="191" spans="1:15" s="75" customFormat="1" hidden="1">
      <c r="A191" s="67" t="s">
        <v>117</v>
      </c>
      <c r="B191" s="47"/>
      <c r="C191" s="28" t="s">
        <v>86</v>
      </c>
      <c r="D191" s="28" t="str">
        <f>IF(AND(J191=1,M191="自治体名：　　　　　/担当課：　　　　　　　/担当者名："),"×","〇")</f>
        <v>〇</v>
      </c>
      <c r="E191" s="66"/>
      <c r="F191" s="28"/>
      <c r="G191" s="86">
        <f>IF(M191="自治体名：　　　　　/担当課：　　　　　　　/担当者名：",0,1)</f>
        <v>0</v>
      </c>
      <c r="H191" s="86"/>
      <c r="I191" s="521"/>
      <c r="J191" s="520" t="str" cm="1">
        <f t="array" ref="J191">IF(INDEX(S①!$T$2:$BQ$6,5,$K$184)&gt;=1,"該当","非該当")</f>
        <v>非該当</v>
      </c>
      <c r="K191" s="90"/>
      <c r="L191" s="92" t="s">
        <v>121</v>
      </c>
      <c r="M191" s="91" t="s">
        <v>107</v>
      </c>
      <c r="N191" s="42"/>
    </row>
    <row r="192" spans="1:15" ht="15.75" hidden="1" customHeight="1">
      <c r="A192" s="67" t="s">
        <v>117</v>
      </c>
      <c r="B192" s="47"/>
      <c r="C192" s="28"/>
      <c r="D192" s="28"/>
      <c r="E192" s="66"/>
      <c r="F192" s="28"/>
      <c r="G192" s="28"/>
      <c r="I192" s="521"/>
      <c r="J192" s="520" t="str" cm="1">
        <f t="array" ref="J192">IF(INDEX(S①!$T$2:$BQ$6,5,$K$184)&gt;=1,"該当","非該当")</f>
        <v>非該当</v>
      </c>
      <c r="K192" s="90"/>
      <c r="L192" s="89" t="s">
        <v>106</v>
      </c>
      <c r="M192" s="88"/>
      <c r="N192" s="42"/>
    </row>
    <row r="193" spans="1:15" s="83" customFormat="1" ht="36" hidden="1" customHeight="1">
      <c r="A193" s="67" t="s">
        <v>117</v>
      </c>
      <c r="B193" s="47"/>
      <c r="C193" s="28" t="s">
        <v>86</v>
      </c>
      <c r="D193" s="28" t="str">
        <f>IF(AND(J193=1,L193="直接入力してください"),"×","〇")</f>
        <v>〇</v>
      </c>
      <c r="E193" s="66"/>
      <c r="F193" s="28"/>
      <c r="G193" s="86">
        <f>IF(L193="具体的な協議内容を記載してください",0,1)</f>
        <v>0</v>
      </c>
      <c r="H193" s="86"/>
      <c r="I193" s="521"/>
      <c r="J193" s="520" t="str" cm="1">
        <f t="array" ref="J193">IF(INDEX(S①!$T$2:$BQ$6,5,$K$184)&gt;=1,"該当","非該当")</f>
        <v>非該当</v>
      </c>
      <c r="K193" s="85"/>
      <c r="L193" s="787" t="s">
        <v>624</v>
      </c>
      <c r="M193" s="788"/>
      <c r="N193" s="42"/>
    </row>
    <row r="194" spans="1:15" s="75" customFormat="1" ht="35.25" hidden="1" customHeight="1">
      <c r="A194" s="101" t="s">
        <v>114</v>
      </c>
      <c r="B194" s="70" t="s">
        <v>116</v>
      </c>
      <c r="C194" s="78"/>
      <c r="D194" s="78"/>
      <c r="E194" s="100" t="str">
        <f>IF(AND(J194="該当",SUM(F196:G197)&lt;2),K194,"OK")</f>
        <v>OK</v>
      </c>
      <c r="F194" s="78"/>
      <c r="G194" s="78"/>
      <c r="H194" s="78"/>
      <c r="I194" s="595"/>
      <c r="J194" s="437" t="str" cm="1">
        <f t="array" ref="J194">IF(INDEX(S①!$T$2:$BQ$6,5,$K$194)&gt;=1,"該当","非該当")</f>
        <v>非該当</v>
      </c>
      <c r="K194" s="311">
        <v>28</v>
      </c>
      <c r="L194" s="312" t="s">
        <v>115</v>
      </c>
      <c r="M194" s="582"/>
      <c r="N194" s="76"/>
      <c r="O194" s="75" t="s">
        <v>269</v>
      </c>
    </row>
    <row r="195" spans="1:15" ht="51" hidden="1" customHeight="1">
      <c r="A195" s="67" t="s">
        <v>114</v>
      </c>
      <c r="B195" s="47"/>
      <c r="C195" s="28"/>
      <c r="D195" s="28"/>
      <c r="E195" s="66"/>
      <c r="F195" s="28"/>
      <c r="G195" s="28"/>
      <c r="I195" s="590"/>
      <c r="J195" s="437" t="str" cm="1">
        <f t="array" ref="J195">IF(INDEX(S①!$T$2:$BQ$6,5,$K$194)&gt;=1,"該当","非該当")</f>
        <v>非該当</v>
      </c>
      <c r="K195" s="73"/>
      <c r="L195" s="779" t="s">
        <v>638</v>
      </c>
      <c r="M195" s="780"/>
      <c r="N195" s="42"/>
    </row>
    <row r="196" spans="1:15" ht="15.75" hidden="1" customHeight="1">
      <c r="A196" s="67" t="s">
        <v>114</v>
      </c>
      <c r="B196" s="47"/>
      <c r="C196" s="28" t="s">
        <v>86</v>
      </c>
      <c r="D196" s="28" t="str">
        <f>IF(AND(J196=1,K196="□"),"×","〇")</f>
        <v>〇</v>
      </c>
      <c r="E196" s="66"/>
      <c r="F196" s="28">
        <f>IF(K196="□",0,1)</f>
        <v>0</v>
      </c>
      <c r="G196" s="28"/>
      <c r="I196" s="590"/>
      <c r="J196" s="437" t="str" cm="1">
        <f t="array" ref="J196">IF(INDEX(S①!$T$2:$BQ$6,5,$K$194)&gt;=1,"該当","非該当")</f>
        <v>非該当</v>
      </c>
      <c r="K196" s="99" t="s">
        <v>85</v>
      </c>
      <c r="L196" s="835" t="s">
        <v>722</v>
      </c>
      <c r="M196" s="836"/>
      <c r="N196" s="42"/>
    </row>
    <row r="197" spans="1:15" s="83" customFormat="1" ht="15.75" hidden="1" customHeight="1">
      <c r="A197" s="67" t="s">
        <v>114</v>
      </c>
      <c r="B197" s="47"/>
      <c r="C197" s="28" t="s">
        <v>86</v>
      </c>
      <c r="D197" s="28" t="str">
        <f>IF(AND(J197=1,M197="自治体名：　　　　　/担当課：　　　　　　　/担当者名："),"×","〇")</f>
        <v>〇</v>
      </c>
      <c r="E197" s="66"/>
      <c r="F197" s="28"/>
      <c r="G197" s="86">
        <f>IF(M197="自治体名：　　　　　/担当課：　　　　　　　/担当者名：",0,1)</f>
        <v>0</v>
      </c>
      <c r="H197" s="86"/>
      <c r="I197" s="590"/>
      <c r="J197" s="437" t="str" cm="1">
        <f t="array" ref="J197">IF(INDEX(S①!$T$2:$BQ$6,5,$K$194)&gt;=1,"該当","非該当")</f>
        <v>非該当</v>
      </c>
      <c r="K197" s="85"/>
      <c r="L197" s="98" t="s">
        <v>121</v>
      </c>
      <c r="M197" s="84" t="s">
        <v>107</v>
      </c>
      <c r="N197" s="42"/>
    </row>
    <row r="198" spans="1:15" s="75" customFormat="1" ht="33" hidden="1" customHeight="1">
      <c r="A198" s="82" t="s">
        <v>105</v>
      </c>
      <c r="B198" s="81"/>
      <c r="C198" s="79"/>
      <c r="D198" s="79"/>
      <c r="E198" s="80" t="str">
        <f>IF(AND(J198="該当",SUM(F201:G209)&lt;6),K198,"OK")</f>
        <v>OK</v>
      </c>
      <c r="F198" s="79"/>
      <c r="G198" s="50"/>
      <c r="H198" s="28"/>
      <c r="I198" s="590"/>
      <c r="J198" s="435" t="str" cm="1">
        <f t="array" ref="J198">IF(INDEX(S①!$T$2:$BQ$6,5,$K$198)&gt;=1,"該当","非該当")</f>
        <v>非該当</v>
      </c>
      <c r="K198" s="69">
        <v>29</v>
      </c>
      <c r="L198" s="68" t="s">
        <v>113</v>
      </c>
      <c r="M198" s="77"/>
      <c r="N198" s="76"/>
      <c r="O198" s="75" t="s">
        <v>270</v>
      </c>
    </row>
    <row r="199" spans="1:15" ht="31.5" hidden="1" customHeight="1">
      <c r="A199" s="54" t="s">
        <v>105</v>
      </c>
      <c r="B199" s="51"/>
      <c r="C199" s="50"/>
      <c r="D199" s="50"/>
      <c r="E199" s="74"/>
      <c r="F199" s="50"/>
      <c r="G199" s="50"/>
      <c r="I199" s="590"/>
      <c r="J199" s="435" t="str" cm="1">
        <f t="array" ref="J199">IF(INDEX(S①!$T$2:$BQ$6,5,$K$198)&gt;=1,"該当","非該当")</f>
        <v>非該当</v>
      </c>
      <c r="K199" s="73"/>
      <c r="L199" s="779" t="s">
        <v>706</v>
      </c>
      <c r="M199" s="780"/>
      <c r="N199" s="42"/>
    </row>
    <row r="200" spans="1:15" hidden="1">
      <c r="A200" s="55" t="s">
        <v>105</v>
      </c>
      <c r="I200" s="590"/>
      <c r="J200" s="435" t="str" cm="1">
        <f t="array" ref="J200">IF(INDEX(S①!$T$2:$BQ$6,5,$K$198)&gt;=1,"該当","非該当")</f>
        <v>非該当</v>
      </c>
      <c r="K200" s="97"/>
      <c r="L200" s="835" t="s">
        <v>637</v>
      </c>
      <c r="M200" s="836"/>
      <c r="N200" s="42"/>
    </row>
    <row r="201" spans="1:15" hidden="1">
      <c r="A201" s="55" t="s">
        <v>105</v>
      </c>
      <c r="B201" s="31" t="s">
        <v>112</v>
      </c>
      <c r="C201" s="29" t="s">
        <v>86</v>
      </c>
      <c r="D201" s="29" t="str">
        <f>IF(AND(J201=1,M201="直接入力してください"),"×","〇")</f>
        <v>〇</v>
      </c>
      <c r="G201" s="87">
        <f>IF(M201="日付：",0,1)</f>
        <v>0</v>
      </c>
      <c r="H201" s="86"/>
      <c r="I201" s="590"/>
      <c r="J201" s="435" t="str" cm="1">
        <f t="array" ref="J201">IF(INDEX(S①!$T$2:$BQ$6,5,$K$198)&gt;=1,"該当","非該当")</f>
        <v>非該当</v>
      </c>
      <c r="K201" s="90"/>
      <c r="L201" s="94" t="s">
        <v>110</v>
      </c>
      <c r="M201" s="93" t="s">
        <v>109</v>
      </c>
      <c r="N201" s="42"/>
    </row>
    <row r="202" spans="1:15" s="75" customFormat="1" hidden="1">
      <c r="A202" s="55" t="s">
        <v>105</v>
      </c>
      <c r="B202" s="31"/>
      <c r="C202" s="29" t="s">
        <v>86</v>
      </c>
      <c r="D202" s="29" t="str">
        <f>IF(AND(J202=1,M202="自治体名：　　　　　/担当課：　　　　　　　/担当者名："),"×","〇")</f>
        <v>〇</v>
      </c>
      <c r="E202" s="30"/>
      <c r="F202" s="29"/>
      <c r="G202" s="87">
        <f>IF(M202="自治体名：　　　　　/担当課：　　　　　　　/担当者名：",0,1)</f>
        <v>0</v>
      </c>
      <c r="H202" s="86"/>
      <c r="I202" s="590"/>
      <c r="J202" s="435" t="str" cm="1">
        <f t="array" ref="J202">IF(INDEX(S①!$T$2:$BQ$6,5,$K$198)&gt;=1,"該当","非該当")</f>
        <v>非該当</v>
      </c>
      <c r="K202" s="90"/>
      <c r="L202" s="92" t="s">
        <v>121</v>
      </c>
      <c r="M202" s="91" t="s">
        <v>107</v>
      </c>
      <c r="N202" s="42"/>
    </row>
    <row r="203" spans="1:15" ht="15.75" hidden="1" customHeight="1">
      <c r="A203" s="54" t="s">
        <v>105</v>
      </c>
      <c r="B203" s="51"/>
      <c r="C203" s="50"/>
      <c r="D203" s="50"/>
      <c r="E203" s="74"/>
      <c r="F203" s="50"/>
      <c r="G203" s="50"/>
      <c r="I203" s="590"/>
      <c r="J203" s="435" t="str" cm="1">
        <f t="array" ref="J203">IF(INDEX(S①!$T$2:$BQ$6,5,$K$198)&gt;=1,"該当","非該当")</f>
        <v>非該当</v>
      </c>
      <c r="K203" s="90"/>
      <c r="L203" s="89" t="s">
        <v>106</v>
      </c>
      <c r="M203" s="88"/>
      <c r="N203" s="42"/>
    </row>
    <row r="204" spans="1:15" s="75" customFormat="1" ht="36" hidden="1" customHeight="1">
      <c r="A204" s="55" t="s">
        <v>105</v>
      </c>
      <c r="B204" s="31"/>
      <c r="C204" s="29" t="s">
        <v>86</v>
      </c>
      <c r="D204" s="29" t="str">
        <f>IF(AND(J204=1,L204="直接入力してください"),"×","〇")</f>
        <v>〇</v>
      </c>
      <c r="E204" s="30"/>
      <c r="F204" s="29"/>
      <c r="G204" s="87">
        <f>IF(L204="具体的な協議内容を記載してください",0,1)</f>
        <v>0</v>
      </c>
      <c r="H204" s="86"/>
      <c r="I204" s="590"/>
      <c r="J204" s="435" t="str" cm="1">
        <f t="array" ref="J204">IF(INDEX(S①!$T$2:$BQ$6,5,$K$198)&gt;=1,"該当","非該当")</f>
        <v>非該当</v>
      </c>
      <c r="K204" s="90"/>
      <c r="L204" s="787" t="s">
        <v>624</v>
      </c>
      <c r="M204" s="788"/>
      <c r="N204" s="42"/>
    </row>
    <row r="205" spans="1:15" hidden="1">
      <c r="A205" s="55" t="s">
        <v>105</v>
      </c>
      <c r="B205" s="51"/>
      <c r="C205" s="50"/>
      <c r="D205" s="50"/>
      <c r="E205" s="74"/>
      <c r="F205" s="50"/>
      <c r="G205" s="27"/>
      <c r="H205" s="86"/>
      <c r="I205" s="590"/>
      <c r="J205" s="435" t="str" cm="1">
        <f t="array" ref="J205">IF(INDEX(S①!$T$2:$BQ$6,5,$K$198)&gt;=1,"該当","非該当")</f>
        <v>非該当</v>
      </c>
      <c r="K205" s="90"/>
      <c r="L205" s="96" t="s">
        <v>111</v>
      </c>
      <c r="M205" s="95"/>
      <c r="N205" s="42"/>
    </row>
    <row r="206" spans="1:15" hidden="1">
      <c r="A206" s="55" t="s">
        <v>105</v>
      </c>
      <c r="C206" s="29" t="s">
        <v>86</v>
      </c>
      <c r="D206" s="29" t="str">
        <f>IF(AND(J206=1,M206="直接入力してください"),"×","〇")</f>
        <v>〇</v>
      </c>
      <c r="G206" s="87">
        <f>IF(M206="日付：",0,1)</f>
        <v>0</v>
      </c>
      <c r="H206" s="86"/>
      <c r="I206" s="590"/>
      <c r="J206" s="435" t="str" cm="1">
        <f t="array" ref="J206">IF(INDEX(S①!$T$2:$BQ$6,5,$K$198)&gt;=1,"該当","非該当")</f>
        <v>非該当</v>
      </c>
      <c r="K206" s="90"/>
      <c r="L206" s="94" t="s">
        <v>110</v>
      </c>
      <c r="M206" s="93" t="s">
        <v>109</v>
      </c>
      <c r="N206" s="42"/>
    </row>
    <row r="207" spans="1:15" s="75" customFormat="1" hidden="1">
      <c r="A207" s="55" t="s">
        <v>105</v>
      </c>
      <c r="B207" s="31"/>
      <c r="C207" s="29" t="s">
        <v>86</v>
      </c>
      <c r="D207" s="29" t="str">
        <f>IF(AND(J207=1,M207="自治体名：　　　　　/担当課：　　　　　　　/担当者名："),"×","〇")</f>
        <v>〇</v>
      </c>
      <c r="E207" s="30"/>
      <c r="F207" s="29"/>
      <c r="G207" s="87">
        <f>IF(M207="自治体名：　　　　　/担当課：　　　　　　　/担当者名：",0,1)</f>
        <v>0</v>
      </c>
      <c r="H207" s="86"/>
      <c r="I207" s="590"/>
      <c r="J207" s="435" t="str" cm="1">
        <f t="array" ref="J207">IF(INDEX(S①!$T$2:$BQ$6,5,$K$198)&gt;=1,"該当","非該当")</f>
        <v>非該当</v>
      </c>
      <c r="K207" s="90"/>
      <c r="L207" s="92" t="s">
        <v>121</v>
      </c>
      <c r="M207" s="91" t="s">
        <v>107</v>
      </c>
      <c r="N207" s="42"/>
    </row>
    <row r="208" spans="1:15" ht="15" hidden="1" customHeight="1">
      <c r="A208" s="54" t="s">
        <v>105</v>
      </c>
      <c r="B208" s="51"/>
      <c r="C208" s="50"/>
      <c r="D208" s="50"/>
      <c r="E208" s="74"/>
      <c r="F208" s="50"/>
      <c r="G208" s="50"/>
      <c r="I208" s="590"/>
      <c r="J208" s="435" t="str" cm="1">
        <f t="array" ref="J208">IF(INDEX(S①!$T$2:$BQ$6,5,$K$198)&gt;=1,"該当","非該当")</f>
        <v>非該当</v>
      </c>
      <c r="K208" s="90"/>
      <c r="L208" s="89" t="s">
        <v>106</v>
      </c>
      <c r="M208" s="88"/>
      <c r="N208" s="42"/>
    </row>
    <row r="209" spans="1:16" s="83" customFormat="1" ht="36" hidden="1" customHeight="1">
      <c r="A209" s="55" t="s">
        <v>105</v>
      </c>
      <c r="B209" s="31"/>
      <c r="C209" s="29" t="s">
        <v>86</v>
      </c>
      <c r="D209" s="29" t="str">
        <f>IF(AND(J209=1,L209="直接入力してください"),"×","〇")</f>
        <v>〇</v>
      </c>
      <c r="E209" s="30"/>
      <c r="F209" s="29"/>
      <c r="G209" s="87">
        <f>IF(L209="具体的な協議内容を記載してください",0,1)</f>
        <v>0</v>
      </c>
      <c r="H209" s="86"/>
      <c r="I209" s="590"/>
      <c r="J209" s="435" t="str" cm="1">
        <f t="array" ref="J209">IF(INDEX(S①!$T$2:$BQ$6,5,$K$198)&gt;=1,"該当","非該当")</f>
        <v>非該当</v>
      </c>
      <c r="K209" s="85"/>
      <c r="L209" s="787" t="s">
        <v>624</v>
      </c>
      <c r="M209" s="788"/>
      <c r="N209" s="42"/>
    </row>
    <row r="210" spans="1:16" s="75" customFormat="1" ht="35.25" hidden="1" customHeight="1">
      <c r="A210" s="82" t="s">
        <v>96</v>
      </c>
      <c r="B210" s="81" t="s">
        <v>103</v>
      </c>
      <c r="C210" s="79"/>
      <c r="D210" s="79"/>
      <c r="E210" s="80" t="str">
        <f>IF(AND(J210="該当",SUM(F214:G215)&lt;1),K210,"OK")</f>
        <v>OK</v>
      </c>
      <c r="F210" s="79"/>
      <c r="G210" s="79"/>
      <c r="H210" s="78"/>
      <c r="I210" s="595"/>
      <c r="J210" s="436" t="str" cm="1">
        <f t="array" ref="J210">IF(INDEX(S①!$T$2:$BQ$6,5,$K$210)&gt;=1,"該当","非該当")</f>
        <v>非該当</v>
      </c>
      <c r="K210" s="69">
        <v>30</v>
      </c>
      <c r="L210" s="68" t="s">
        <v>102</v>
      </c>
      <c r="M210" s="77"/>
      <c r="N210" s="76"/>
      <c r="O210" s="75" t="s">
        <v>271</v>
      </c>
    </row>
    <row r="211" spans="1:16" hidden="1">
      <c r="A211" s="54" t="s">
        <v>96</v>
      </c>
      <c r="B211" s="51"/>
      <c r="C211" s="50"/>
      <c r="D211" s="50"/>
      <c r="E211" s="74"/>
      <c r="F211" s="50"/>
      <c r="G211" s="50"/>
      <c r="I211" s="590"/>
      <c r="J211" s="436" t="str" cm="1">
        <f t="array" ref="J211">IF(INDEX(S①!$T$2:$BQ$6,5,$K$210)&gt;=1,"該当","非該当")</f>
        <v>非該当</v>
      </c>
      <c r="K211" s="73"/>
      <c r="L211" s="779" t="s">
        <v>101</v>
      </c>
      <c r="M211" s="780"/>
      <c r="N211" s="42"/>
    </row>
    <row r="212" spans="1:16" ht="31.5" hidden="1" customHeight="1">
      <c r="A212" s="55" t="s">
        <v>96</v>
      </c>
      <c r="I212" s="590"/>
      <c r="J212" s="436" t="str" cm="1">
        <f t="array" ref="J212">IF(INDEX(S①!$T$2:$BQ$6,5,$K$210)&gt;=1,"該当","非該当")</f>
        <v>非該当</v>
      </c>
      <c r="K212" s="584"/>
      <c r="L212" s="781" t="s">
        <v>100</v>
      </c>
      <c r="M212" s="782"/>
      <c r="N212" s="42"/>
    </row>
    <row r="213" spans="1:16" hidden="1">
      <c r="A213" s="55"/>
      <c r="I213" s="590"/>
      <c r="J213" s="436" t="str" cm="1">
        <f t="array" ref="J213">IF(INDEX(S①!$T$2:$BQ$6,5,$K$210)&gt;=1,"該当","非該当")</f>
        <v>非該当</v>
      </c>
      <c r="K213" s="72"/>
      <c r="L213" s="665" t="s">
        <v>99</v>
      </c>
      <c r="M213" s="71"/>
      <c r="N213" s="42"/>
    </row>
    <row r="214" spans="1:16" hidden="1">
      <c r="A214" s="55" t="s">
        <v>96</v>
      </c>
      <c r="C214" s="29" t="s">
        <v>98</v>
      </c>
      <c r="D214" s="29" t="str">
        <f>IF(AND(J214=1,K214="▷"),"×","〇")</f>
        <v>〇</v>
      </c>
      <c r="F214" s="29">
        <f>IF(L213="選択 【A】",1,0)</f>
        <v>0</v>
      </c>
      <c r="I214" s="590"/>
      <c r="J214" s="436" t="str" cm="1">
        <f t="array" ref="J214">IF(INDEX(S①!$T$2:$BQ$6,5,$K$210)&gt;=1,"該当","非該当")</f>
        <v>非該当</v>
      </c>
      <c r="K214" s="680" t="s">
        <v>6</v>
      </c>
      <c r="L214" s="681" t="s">
        <v>97</v>
      </c>
      <c r="M214" s="682"/>
      <c r="N214" s="42"/>
    </row>
    <row r="215" spans="1:16" ht="15.75" hidden="1" customHeight="1">
      <c r="A215" s="55" t="s">
        <v>96</v>
      </c>
      <c r="C215" s="29" t="s">
        <v>95</v>
      </c>
      <c r="D215" s="29" t="str">
        <f>IF(AND(J215=1,K215="▷"),"×","〇")</f>
        <v>〇</v>
      </c>
      <c r="F215" s="29">
        <f>IF(L213="選択 【B】",1,0)</f>
        <v>0</v>
      </c>
      <c r="I215" s="590"/>
      <c r="J215" s="436" t="str" cm="1">
        <f t="array" ref="J215">IF(INDEX(S①!$T$2:$BQ$6,5,$K$210)&gt;=1,"該当","非該当")</f>
        <v>非該当</v>
      </c>
      <c r="K215" s="683" t="s">
        <v>6</v>
      </c>
      <c r="L215" s="684" t="s">
        <v>94</v>
      </c>
      <c r="M215" s="685"/>
      <c r="N215" s="42"/>
    </row>
    <row r="216" spans="1:16" ht="35.25" hidden="1" customHeight="1">
      <c r="A216" s="67" t="s">
        <v>91</v>
      </c>
      <c r="B216" s="70" t="s">
        <v>93</v>
      </c>
      <c r="C216" s="28"/>
      <c r="D216" s="28"/>
      <c r="E216" s="66" t="str">
        <f>IF(AND(J216="該当",F218&lt;1),K216,"OK")</f>
        <v>OK</v>
      </c>
      <c r="F216" s="28"/>
      <c r="G216" s="28"/>
      <c r="I216" s="590"/>
      <c r="J216" s="435" t="str" cm="1">
        <f t="array" ref="J216">IF(INDEX(S①!$T$2:$BQ$6,5,$K$216)&gt;=1,"該当","非該当")</f>
        <v>非該当</v>
      </c>
      <c r="K216" s="69">
        <v>31</v>
      </c>
      <c r="L216" s="68" t="s">
        <v>92</v>
      </c>
      <c r="M216" s="32"/>
      <c r="N216" s="42"/>
      <c r="O216" s="23" t="s">
        <v>272</v>
      </c>
    </row>
    <row r="217" spans="1:16" ht="51.75" hidden="1" customHeight="1">
      <c r="A217" s="67" t="s">
        <v>91</v>
      </c>
      <c r="B217" s="47"/>
      <c r="C217" s="28"/>
      <c r="D217" s="28"/>
      <c r="E217" s="66"/>
      <c r="F217" s="28"/>
      <c r="G217" s="28"/>
      <c r="I217" s="590"/>
      <c r="J217" s="435" t="str" cm="1">
        <f t="array" ref="J217">IF(INDEX(S①!$T$2:$BQ$6,5,$K$216)&gt;=1,"該当","非該当")</f>
        <v>非該当</v>
      </c>
      <c r="K217" s="73"/>
      <c r="L217" s="779" t="s">
        <v>766</v>
      </c>
      <c r="M217" s="780"/>
      <c r="N217" s="62"/>
    </row>
    <row r="218" spans="1:16" ht="15.75" hidden="1" customHeight="1">
      <c r="A218" s="67" t="s">
        <v>91</v>
      </c>
      <c r="B218" s="47"/>
      <c r="C218" s="28" t="s">
        <v>86</v>
      </c>
      <c r="D218" s="28" t="str">
        <f>IF(AND(J218=1,K218="□"),"×","〇")</f>
        <v>〇</v>
      </c>
      <c r="E218" s="66"/>
      <c r="F218" s="28">
        <f>IF(K218="□",0,1)</f>
        <v>0</v>
      </c>
      <c r="G218" s="28"/>
      <c r="I218" s="590"/>
      <c r="J218" s="435" t="str" cm="1">
        <f t="array" ref="J218">IF(INDEX(S①!$T$2:$BQ$6,5,$K$216)&gt;=1,"該当","非該当")</f>
        <v>非該当</v>
      </c>
      <c r="K218" s="65" t="s">
        <v>85</v>
      </c>
      <c r="L218" s="64" t="s">
        <v>90</v>
      </c>
      <c r="M218" s="63"/>
      <c r="N218" s="62"/>
    </row>
    <row r="219" spans="1:16" ht="35.25" hidden="1" customHeight="1">
      <c r="A219" s="67" t="s">
        <v>87</v>
      </c>
      <c r="B219" s="70" t="s">
        <v>89</v>
      </c>
      <c r="C219" s="28"/>
      <c r="D219" s="28"/>
      <c r="E219" s="66" t="str">
        <f>IF(AND(J219="該当",F221&lt;1),K219,"OK")</f>
        <v>OK</v>
      </c>
      <c r="F219" s="28"/>
      <c r="G219" s="28"/>
      <c r="I219" s="521"/>
      <c r="J219" s="523" t="str">
        <f>IF(AND(S①!Q2=0,Q13=8),"非該当","該当")</f>
        <v>非該当</v>
      </c>
      <c r="K219" s="69">
        <v>32</v>
      </c>
      <c r="L219" s="68" t="s">
        <v>88</v>
      </c>
      <c r="M219" s="32"/>
      <c r="N219" s="42"/>
      <c r="O219" s="23" t="s">
        <v>273</v>
      </c>
      <c r="P219" s="602" t="str">
        <f>J219</f>
        <v>非該当</v>
      </c>
    </row>
    <row r="220" spans="1:16" ht="63" hidden="1" customHeight="1">
      <c r="A220" s="67" t="s">
        <v>87</v>
      </c>
      <c r="B220" s="47"/>
      <c r="C220" s="28"/>
      <c r="D220" s="28"/>
      <c r="E220" s="66"/>
      <c r="F220" s="28"/>
      <c r="G220" s="28"/>
      <c r="I220" s="521"/>
      <c r="J220" s="523" t="str">
        <f>IF(AND(S①!Q2=0,Q13=8),"非該当","該当")</f>
        <v>非該当</v>
      </c>
      <c r="K220" s="73"/>
      <c r="L220" s="779" t="s">
        <v>723</v>
      </c>
      <c r="M220" s="780"/>
      <c r="N220" s="62"/>
      <c r="P220" s="602" t="str">
        <f t="shared" ref="P220:P221" si="4">J220</f>
        <v>非該当</v>
      </c>
    </row>
    <row r="221" spans="1:16" ht="15.75" hidden="1" customHeight="1">
      <c r="A221" s="67" t="s">
        <v>87</v>
      </c>
      <c r="B221" s="47"/>
      <c r="C221" s="28" t="s">
        <v>86</v>
      </c>
      <c r="D221" s="28" t="str">
        <f>IF(AND(J221=1,K221="□"),"×","〇")</f>
        <v>〇</v>
      </c>
      <c r="E221" s="66"/>
      <c r="F221" s="28">
        <f>IF(K221="□",0,1)</f>
        <v>0</v>
      </c>
      <c r="G221" s="28"/>
      <c r="I221" s="521"/>
      <c r="J221" s="523" t="str">
        <f>IF(AND(S①!Q2=0,Q13=8),"非該当","該当")</f>
        <v>非該当</v>
      </c>
      <c r="K221" s="65" t="s">
        <v>85</v>
      </c>
      <c r="L221" s="64" t="s">
        <v>724</v>
      </c>
      <c r="M221" s="63"/>
      <c r="N221" s="62"/>
      <c r="P221" s="602" t="str">
        <f t="shared" si="4"/>
        <v>非該当</v>
      </c>
    </row>
    <row r="222" spans="1:16" ht="35.25" hidden="1" customHeight="1">
      <c r="A222" s="67" t="s">
        <v>446</v>
      </c>
      <c r="B222" s="70" t="s">
        <v>451</v>
      </c>
      <c r="C222" s="78"/>
      <c r="D222" s="78"/>
      <c r="E222" s="145" t="str">
        <f>IF(AND(J222="該当",SUM(F224:G233)&lt;5),K222,"OK")</f>
        <v>OK</v>
      </c>
      <c r="F222" s="78"/>
      <c r="G222" s="78"/>
      <c r="H222" s="78"/>
      <c r="I222" s="594"/>
      <c r="J222" s="520" t="str" cm="1">
        <f t="array" ref="J222">IF(INDEX(S①!$T$2:$BQ$6,5,$K$222)&gt;=1,"該当","非該当")</f>
        <v>非該当</v>
      </c>
      <c r="K222" s="69">
        <v>33</v>
      </c>
      <c r="L222" s="68" t="s">
        <v>447</v>
      </c>
      <c r="M222" s="133"/>
      <c r="N222" s="76"/>
      <c r="O222" s="23" t="s">
        <v>262</v>
      </c>
    </row>
    <row r="223" spans="1:16" ht="32.25" hidden="1" customHeight="1">
      <c r="A223" s="67" t="s">
        <v>446</v>
      </c>
      <c r="B223" s="47"/>
      <c r="C223" s="28"/>
      <c r="D223" s="28"/>
      <c r="E223" s="66"/>
      <c r="F223" s="28"/>
      <c r="G223" s="28"/>
      <c r="I223" s="521"/>
      <c r="J223" s="520" t="str" cm="1">
        <f t="array" ref="J223">IF(INDEX(S①!$T$2:$BQ$6,5,$K$222)&gt;=1,"該当","非該当")</f>
        <v>非該当</v>
      </c>
      <c r="K223" s="73"/>
      <c r="L223" s="779" t="s">
        <v>448</v>
      </c>
      <c r="M223" s="780"/>
      <c r="N223" s="42"/>
    </row>
    <row r="224" spans="1:16" ht="31.5" hidden="1" customHeight="1">
      <c r="A224" s="67" t="s">
        <v>446</v>
      </c>
      <c r="B224" s="47"/>
      <c r="C224" s="28"/>
      <c r="D224" s="28"/>
      <c r="E224" s="66"/>
      <c r="F224" s="28">
        <f>IF(K224="□",0,1)</f>
        <v>0</v>
      </c>
      <c r="G224" s="28"/>
      <c r="I224" s="521"/>
      <c r="J224" s="520" t="str" cm="1">
        <f t="array" ref="J224">IF(INDEX(S①!$T$2:$BQ$6,5,$K$222)&gt;=1,"該当","非該当")</f>
        <v>非該当</v>
      </c>
      <c r="K224" s="107" t="s">
        <v>85</v>
      </c>
      <c r="L224" s="847" t="s">
        <v>615</v>
      </c>
      <c r="M224" s="848"/>
      <c r="N224" s="42"/>
    </row>
    <row r="225" spans="1:15" ht="31.5" hidden="1" customHeight="1">
      <c r="A225" s="67" t="s">
        <v>446</v>
      </c>
      <c r="B225" s="47"/>
      <c r="C225" s="28"/>
      <c r="D225" s="28"/>
      <c r="E225" s="66"/>
      <c r="F225" s="28"/>
      <c r="G225" s="28"/>
      <c r="I225" s="521"/>
      <c r="J225" s="520" t="str" cm="1">
        <f t="array" ref="J225">IF(INDEX(S①!$T$2:$BQ$6,5,$K$222)&gt;=1,"該当","非該当")</f>
        <v>非該当</v>
      </c>
      <c r="K225" s="584"/>
      <c r="L225" s="781" t="s">
        <v>143</v>
      </c>
      <c r="M225" s="782"/>
      <c r="N225" s="42"/>
    </row>
    <row r="226" spans="1:15" ht="15.75" hidden="1" customHeight="1">
      <c r="A226" s="67" t="s">
        <v>446</v>
      </c>
      <c r="B226" s="47"/>
      <c r="C226" s="28"/>
      <c r="D226" s="28"/>
      <c r="E226" s="66"/>
      <c r="F226" s="28"/>
      <c r="G226" s="28"/>
      <c r="I226" s="521"/>
      <c r="J226" s="520" t="str" cm="1">
        <f t="array" ref="J226">IF(INDEX(S①!$T$2:$BQ$6,5,$K$222)&gt;=1,"該当","非該当")</f>
        <v>非該当</v>
      </c>
      <c r="K226" s="72"/>
      <c r="L226" s="665" t="s">
        <v>125</v>
      </c>
      <c r="M226" s="71"/>
      <c r="N226" s="42"/>
    </row>
    <row r="227" spans="1:15" ht="15.75" hidden="1" customHeight="1">
      <c r="A227" s="67" t="s">
        <v>446</v>
      </c>
      <c r="B227" s="113"/>
      <c r="C227" s="28" t="s">
        <v>98</v>
      </c>
      <c r="D227" s="28" t="str">
        <f>IF(AND(J227=1,K227="□"),"×","〇")</f>
        <v>〇</v>
      </c>
      <c r="E227" s="66"/>
      <c r="F227" s="28">
        <f>IF(L226="選択 【A】",1,0)</f>
        <v>0</v>
      </c>
      <c r="G227" s="28"/>
      <c r="I227" s="521"/>
      <c r="J227" s="520" t="str" cm="1">
        <f t="array" ref="J227">IF(INDEX(S①!$T$2:$BQ$6,5,$K$222)&gt;=1,"該当","非該当")</f>
        <v>非該当</v>
      </c>
      <c r="K227" s="140" t="s">
        <v>6</v>
      </c>
      <c r="L227" s="783" t="s">
        <v>717</v>
      </c>
      <c r="M227" s="784"/>
      <c r="N227" s="42"/>
    </row>
    <row r="228" spans="1:15" ht="15.75" hidden="1" customHeight="1">
      <c r="A228" s="67" t="s">
        <v>446</v>
      </c>
      <c r="B228" s="47"/>
      <c r="C228" s="28" t="s">
        <v>95</v>
      </c>
      <c r="D228" s="28" t="str">
        <f>IF(AND(J228=1,K228="□"),"×","〇")</f>
        <v>〇</v>
      </c>
      <c r="E228" s="66"/>
      <c r="F228" s="28">
        <f>IF(L226="選択 【B】",3,0)</f>
        <v>0</v>
      </c>
      <c r="G228" s="28"/>
      <c r="I228" s="521"/>
      <c r="J228" s="520" t="str" cm="1">
        <f t="array" ref="J228">IF(INDEX(S①!$T$2:$BQ$6,5,$K$222)&gt;=1,"該当","非該当")</f>
        <v>非該当</v>
      </c>
      <c r="K228" s="138" t="s">
        <v>6</v>
      </c>
      <c r="L228" s="785" t="s">
        <v>759</v>
      </c>
      <c r="M228" s="786"/>
      <c r="N228" s="42"/>
    </row>
    <row r="229" spans="1:15" hidden="1">
      <c r="A229" s="67" t="s">
        <v>446</v>
      </c>
      <c r="B229" s="47"/>
      <c r="C229" s="28"/>
      <c r="D229" s="28"/>
      <c r="E229" s="66"/>
      <c r="F229" s="28"/>
      <c r="G229" s="28"/>
      <c r="I229" s="521"/>
      <c r="J229" s="520" t="str" cm="1">
        <f t="array" ref="J229">IF(INDEX(S①!$T$2:$BQ$6,5,$K$222)&gt;=1,"該当","非該当")</f>
        <v>非該当</v>
      </c>
      <c r="K229" s="118"/>
      <c r="L229" s="662" t="s">
        <v>142</v>
      </c>
      <c r="M229" s="588"/>
      <c r="N229" s="42"/>
    </row>
    <row r="230" spans="1:15" hidden="1">
      <c r="A230" s="67" t="s">
        <v>446</v>
      </c>
      <c r="B230" s="47"/>
      <c r="C230" s="28" t="s">
        <v>86</v>
      </c>
      <c r="D230" s="28" t="str">
        <f>IF(AND(J230=1,M230="直接入力してください"),"×","〇")</f>
        <v>〇</v>
      </c>
      <c r="E230" s="66"/>
      <c r="F230" s="28"/>
      <c r="G230" s="86">
        <f>IF(M230="日付：",0,1)</f>
        <v>0</v>
      </c>
      <c r="H230" s="86"/>
      <c r="I230" s="521"/>
      <c r="J230" s="520" t="str" cm="1">
        <f t="array" ref="J230">IF(INDEX(S①!$T$2:$BQ$6,5,$K$222)&gt;=1,"該当","非該当")</f>
        <v>非該当</v>
      </c>
      <c r="K230" s="90"/>
      <c r="L230" s="94" t="s">
        <v>110</v>
      </c>
      <c r="M230" s="144" t="s">
        <v>118</v>
      </c>
      <c r="N230" s="42"/>
    </row>
    <row r="231" spans="1:15" s="75" customFormat="1" hidden="1">
      <c r="A231" s="67" t="s">
        <v>446</v>
      </c>
      <c r="B231" s="47"/>
      <c r="C231" s="28" t="s">
        <v>86</v>
      </c>
      <c r="D231" s="28" t="str">
        <f>IF(AND(J231=1,M231="自治体名：　　　　　/担当課：　　　　　　　/担当者名："),"×","〇")</f>
        <v>〇</v>
      </c>
      <c r="E231" s="66"/>
      <c r="F231" s="28"/>
      <c r="G231" s="86">
        <f>IF(M231="自治体名：　　　　　/担当課：　　　　　　　/担当者名：",0,1)</f>
        <v>0</v>
      </c>
      <c r="H231" s="86"/>
      <c r="I231" s="521"/>
      <c r="J231" s="520" t="str" cm="1">
        <f t="array" ref="J231">IF(INDEX(S①!$T$2:$BQ$6,5,$K$222)&gt;=1,"該当","非該当")</f>
        <v>非該当</v>
      </c>
      <c r="K231" s="90"/>
      <c r="L231" s="92" t="s">
        <v>121</v>
      </c>
      <c r="M231" s="91" t="s">
        <v>107</v>
      </c>
      <c r="N231" s="42"/>
    </row>
    <row r="232" spans="1:15" ht="15.75" hidden="1" customHeight="1">
      <c r="A232" s="67" t="s">
        <v>446</v>
      </c>
      <c r="B232" s="47"/>
      <c r="C232" s="28"/>
      <c r="D232" s="28"/>
      <c r="E232" s="66"/>
      <c r="F232" s="28"/>
      <c r="G232" s="28"/>
      <c r="I232" s="521"/>
      <c r="J232" s="520" t="str" cm="1">
        <f t="array" ref="J232">IF(INDEX(S①!$T$2:$BQ$6,5,$K$222)&gt;=1,"該当","非該当")</f>
        <v>非該当</v>
      </c>
      <c r="K232" s="90"/>
      <c r="L232" s="89" t="s">
        <v>449</v>
      </c>
      <c r="M232" s="88"/>
      <c r="N232" s="42"/>
    </row>
    <row r="233" spans="1:15" s="117" customFormat="1" ht="36" hidden="1" customHeight="1">
      <c r="A233" s="67" t="s">
        <v>446</v>
      </c>
      <c r="B233" s="47"/>
      <c r="C233" s="28" t="s">
        <v>86</v>
      </c>
      <c r="D233" s="28" t="str">
        <f>IF(AND(J233=1,L233="直接入力してください"),"×","〇")</f>
        <v>〇</v>
      </c>
      <c r="E233" s="66"/>
      <c r="F233" s="28"/>
      <c r="G233" s="86">
        <f>IF(L233="協議内容・不要な理由を具体的に記載してください",0,1)</f>
        <v>0</v>
      </c>
      <c r="H233" s="86"/>
      <c r="I233" s="521"/>
      <c r="J233" s="520" t="str" cm="1">
        <f t="array" ref="J233">IF(INDEX(S①!$T$2:$BQ$6,5,$K$222)&gt;=1,"該当","非該当")</f>
        <v>非該当</v>
      </c>
      <c r="K233" s="85"/>
      <c r="L233" s="787" t="s">
        <v>639</v>
      </c>
      <c r="M233" s="788"/>
      <c r="N233" s="42"/>
    </row>
    <row r="234" spans="1:15" ht="35.25" hidden="1" customHeight="1">
      <c r="A234" s="67" t="s">
        <v>450</v>
      </c>
      <c r="B234" s="70" t="s">
        <v>452</v>
      </c>
      <c r="C234" s="78"/>
      <c r="D234" s="78"/>
      <c r="E234" s="145" t="str">
        <f>IF(AND(J234="該当",SUM(F236:G236)&lt;2),K234,"OK")</f>
        <v>OK</v>
      </c>
      <c r="F234" s="78"/>
      <c r="G234" s="78"/>
      <c r="H234" s="78"/>
      <c r="I234" s="595"/>
      <c r="J234" s="435" t="str" cm="1">
        <f t="array" ref="J234">IF(INDEX(S①!$T$2:$BQ$6,5,$K$234)&gt;=1,"該当","非該当")</f>
        <v>非該当</v>
      </c>
      <c r="K234" s="311">
        <v>34</v>
      </c>
      <c r="L234" s="312" t="s">
        <v>453</v>
      </c>
      <c r="M234" s="184"/>
      <c r="N234" s="76"/>
      <c r="O234" s="23" t="s">
        <v>262</v>
      </c>
    </row>
    <row r="235" spans="1:15" ht="35.25" hidden="1" customHeight="1">
      <c r="A235" s="67" t="s">
        <v>450</v>
      </c>
      <c r="B235" s="47"/>
      <c r="C235" s="28"/>
      <c r="D235" s="28"/>
      <c r="E235" s="66"/>
      <c r="F235" s="28"/>
      <c r="G235" s="28"/>
      <c r="I235" s="590"/>
      <c r="J235" s="435" t="str" cm="1">
        <f t="array" ref="J235">IF(INDEX(S①!$T$2:$BQ$6,5,$K$234)&gt;=1,"該当","非該当")</f>
        <v>非該当</v>
      </c>
      <c r="K235" s="73"/>
      <c r="L235" s="779" t="s">
        <v>754</v>
      </c>
      <c r="M235" s="780"/>
      <c r="N235" s="42"/>
    </row>
    <row r="236" spans="1:15" ht="15.75" hidden="1" customHeight="1">
      <c r="A236" s="67" t="s">
        <v>450</v>
      </c>
      <c r="B236" s="47"/>
      <c r="C236" s="28"/>
      <c r="D236" s="28"/>
      <c r="E236" s="66"/>
      <c r="F236" s="28">
        <f>IF(K236="□",0,1)</f>
        <v>0</v>
      </c>
      <c r="G236" s="28">
        <f>IF(L429="No.34の該当箇所について、具体的な計画内容を記載してください",0,1)</f>
        <v>0</v>
      </c>
      <c r="I236" s="590"/>
      <c r="J236" s="435" t="str" cm="1">
        <f t="array" ref="J236">IF(INDEX(S①!$T$2:$BQ$6,5,$K$234)&gt;=1,"該当","非該当")</f>
        <v>非該当</v>
      </c>
      <c r="K236" s="150" t="s">
        <v>85</v>
      </c>
      <c r="L236" s="308" t="s">
        <v>454</v>
      </c>
      <c r="M236" s="309"/>
      <c r="N236" s="42"/>
    </row>
    <row r="237" spans="1:15" ht="15.75" hidden="1" customHeight="1">
      <c r="A237" s="67"/>
      <c r="B237" s="47"/>
      <c r="C237" s="28"/>
      <c r="D237" s="28"/>
      <c r="E237" s="66"/>
      <c r="F237" s="28"/>
      <c r="G237" s="28"/>
      <c r="I237" s="590"/>
      <c r="J237" s="438"/>
      <c r="K237" s="589"/>
      <c r="L237" s="307"/>
      <c r="M237" s="32"/>
      <c r="N237" s="42"/>
    </row>
    <row r="238" spans="1:15" ht="15.75" hidden="1" customHeight="1">
      <c r="A238" s="67"/>
      <c r="B238" s="47"/>
      <c r="C238" s="28"/>
      <c r="D238" s="28"/>
      <c r="E238" s="66"/>
      <c r="F238" s="28"/>
      <c r="G238" s="28"/>
      <c r="I238" s="590"/>
      <c r="J238" s="438"/>
      <c r="K238" s="589"/>
      <c r="L238" s="307"/>
      <c r="M238" s="32"/>
      <c r="N238" s="42"/>
    </row>
    <row r="239" spans="1:15" ht="15.75" hidden="1" customHeight="1">
      <c r="A239" s="67"/>
      <c r="B239" s="47"/>
      <c r="C239" s="28"/>
      <c r="D239" s="28"/>
      <c r="E239" s="66"/>
      <c r="F239" s="28"/>
      <c r="G239" s="28"/>
      <c r="I239" s="590"/>
      <c r="J239" s="438"/>
      <c r="K239" s="589"/>
      <c r="L239" s="307"/>
      <c r="M239" s="32"/>
      <c r="N239" s="42"/>
    </row>
    <row r="240" spans="1:15" ht="15.75" hidden="1" customHeight="1">
      <c r="A240" s="67"/>
      <c r="B240" s="47"/>
      <c r="C240" s="28"/>
      <c r="D240" s="28"/>
      <c r="E240" s="66"/>
      <c r="F240" s="28"/>
      <c r="G240" s="28"/>
      <c r="I240" s="590"/>
      <c r="J240" s="438"/>
      <c r="K240" s="589"/>
      <c r="L240" s="307"/>
      <c r="M240" s="32"/>
      <c r="N240" s="42"/>
    </row>
    <row r="241" spans="1:17" ht="15.75" hidden="1" customHeight="1">
      <c r="A241" s="67"/>
      <c r="B241" s="47"/>
      <c r="C241" s="28"/>
      <c r="D241" s="28"/>
      <c r="E241" s="66"/>
      <c r="F241" s="28"/>
      <c r="G241" s="28"/>
      <c r="I241" s="590"/>
      <c r="J241" s="438"/>
      <c r="K241" s="589"/>
      <c r="L241" s="307"/>
      <c r="M241" s="32"/>
      <c r="N241" s="42"/>
    </row>
    <row r="242" spans="1:17" ht="15.75" hidden="1" customHeight="1">
      <c r="A242" s="67"/>
      <c r="B242" s="47"/>
      <c r="C242" s="28"/>
      <c r="D242" s="28"/>
      <c r="E242" s="66"/>
      <c r="F242" s="28"/>
      <c r="G242" s="28"/>
      <c r="I242" s="590"/>
      <c r="J242" s="438"/>
      <c r="K242" s="589"/>
      <c r="L242" s="307"/>
      <c r="M242" s="32"/>
      <c r="N242" s="42"/>
    </row>
    <row r="243" spans="1:17" ht="409.5" customHeight="1">
      <c r="A243" s="55"/>
      <c r="I243" s="590"/>
      <c r="J243" s="441" t="s">
        <v>15</v>
      </c>
      <c r="K243" s="61"/>
      <c r="L243" s="60"/>
      <c r="M243" s="59"/>
      <c r="N243" s="42"/>
    </row>
    <row r="244" spans="1:17" ht="19.5" hidden="1" customHeight="1">
      <c r="A244" s="55"/>
      <c r="I244" s="521"/>
      <c r="J244" s="520" t="s">
        <v>82</v>
      </c>
      <c r="K244" s="58"/>
      <c r="L244" s="57"/>
      <c r="M244" s="56"/>
      <c r="N244" s="42"/>
      <c r="O244" s="602" t="str">
        <f t="shared" ref="O244:O261" si="5">J244</f>
        <v>該当</v>
      </c>
      <c r="Q244" s="602" t="str">
        <f>'【① 基本事項】'!C279</f>
        <v>大項目</v>
      </c>
    </row>
    <row r="245" spans="1:17" ht="38.1" hidden="1" customHeight="1">
      <c r="A245" s="55"/>
      <c r="I245" s="521"/>
      <c r="J245" s="520" t="str">
        <f>IF(Q245=8,"非該当","該当")</f>
        <v>非該当</v>
      </c>
      <c r="K245" s="850" t="s">
        <v>767</v>
      </c>
      <c r="L245" s="851"/>
      <c r="M245" s="851"/>
      <c r="N245" s="42"/>
      <c r="O245" s="602" t="str">
        <f>J245</f>
        <v>非該当</v>
      </c>
      <c r="P245" s="602" t="str">
        <f>IF(Q245=8,"非該当","該当")</f>
        <v>非該当</v>
      </c>
      <c r="Q245" s="602">
        <f>'【① 基本事項】'!C280</f>
        <v>8</v>
      </c>
    </row>
    <row r="246" spans="1:17" ht="38.25" hidden="1" customHeight="1">
      <c r="A246" s="48"/>
      <c r="B246" s="47"/>
      <c r="C246" s="28"/>
      <c r="D246" s="28"/>
      <c r="E246" s="28" t="str">
        <f>IF(AND(E247="OK",E248="OK",E249="OK",E250="OK",E251="OK",E252="OK",E253="OK",E254="OK",E255="OK",E256="OK",E257="OK",E258="OK",E259="OK",E260="OK",E261="OK",E262="OK",E263="OK",E264="OK",E265="OK",E266="OK",E267="OK",E268="OK",E269="OK",E270="OK",E271="OK",E272="OK",E273="OK",E274="OK",E275="OK",E276="OK",E277="OK",E278="OK",E279="OK",E280="OK"),"ALLOK","NO")</f>
        <v>ALLOK</v>
      </c>
      <c r="F246" s="28"/>
      <c r="G246" s="28"/>
      <c r="I246" s="521"/>
      <c r="J246" s="520" t="str">
        <f>IF(E246="ALLOK","","該当")</f>
        <v/>
      </c>
      <c r="K246" s="849" t="str">
        <f>IF(E246="NO","このシートでの未回答個所➡","すべて回答されました。")&amp;IF(E14=K14,E14&amp;"、","")&amp;IF(E20=K20,E20&amp;"、","")&amp;IF(E23=K23,E23&amp;"、","")&amp;IF(E30=K30,E30&amp;"、","")&amp;IF(E43=K43,E43&amp;"、","")&amp;IF(E66=K66,E66&amp;"、","")&amp;IF(E71=K71,E71&amp;"、","")&amp;IF(E76=K76,E76&amp;"、","")&amp;IF(E95=K95,E95&amp;"、","")&amp;IF(E102=K102,E102&amp;"、","")&amp;IF(E112=K112,E112&amp;"、","")&amp;IF(E115=K115,E115&amp;"、","")&amp;IF(E118=K118,E118&amp;"、","")&amp;IF(E121=K121,E121&amp;"、","")&amp;IF(E124=K124,E124&amp;"、","")&amp;IF(E127=K127,E127&amp;"、","")&amp;IF(E130=K130,E130&amp;"、","")&amp;IF(E136=K136,E136&amp;"、","")&amp;IF(E139=K139,E139&amp;"、","")&amp;IF(E145=K145,E145&amp;"、","")&amp;IF(E148=K148,E148&amp;"、","")&amp;IF(E159=K159,E159&amp;"、","")&amp;IF(E165=K165,E165&amp;"、","")&amp;IF(E168=K168,E168&amp;"、","")&amp;IF(E171=K171,E171&amp;"、","")&amp;IF(E174=K174,E174&amp;"、","")&amp;IF(E184=K184,E184&amp;"、","")&amp;IF(E194=K194,E194&amp;"、","")&amp;IF(E198=K198,E198&amp;"、","")&amp;IF(E210=K210,E210&amp;"、","")&amp;IF(E216=K216,E216&amp;"、","")&amp;IF(E219=K219,E219&amp;"、","")&amp;IF(E222=K222,E222&amp;"、","")&amp;IF(E234=K234,E234&amp;"、","")</f>
        <v>すべて回答されました。</v>
      </c>
      <c r="L246" s="849"/>
      <c r="M246" s="849"/>
      <c r="N246" s="42"/>
      <c r="O246" s="602" t="str">
        <f t="shared" si="5"/>
        <v/>
      </c>
      <c r="Q246" s="23" t="s">
        <v>708</v>
      </c>
    </row>
    <row r="247" spans="1:17" hidden="1">
      <c r="A247" s="52"/>
      <c r="B247" s="51"/>
      <c r="C247" s="50"/>
      <c r="D247" s="50"/>
      <c r="E247" s="49" t="str">
        <f>E14</f>
        <v>OK</v>
      </c>
      <c r="F247" s="49">
        <v>14</v>
      </c>
      <c r="G247" s="49"/>
      <c r="H247" s="46"/>
      <c r="I247" s="596"/>
      <c r="J247" s="433" t="str">
        <f>J14</f>
        <v>非該当</v>
      </c>
      <c r="K247" s="49">
        <f>K14</f>
        <v>1</v>
      </c>
      <c r="L247" s="793" t="str">
        <f>L14&amp;"  ➡  "</f>
        <v xml:space="preserve">担当建築士の確認  ➡  </v>
      </c>
      <c r="M247" s="793"/>
      <c r="N247" s="42">
        <v>12</v>
      </c>
      <c r="O247" s="602" t="str">
        <f t="shared" si="5"/>
        <v>非該当</v>
      </c>
    </row>
    <row r="248" spans="1:17" hidden="1">
      <c r="A248" s="48"/>
      <c r="B248" s="47"/>
      <c r="C248" s="28"/>
      <c r="D248" s="46"/>
      <c r="E248" s="46" t="str">
        <f>E20</f>
        <v>OK</v>
      </c>
      <c r="F248" s="46">
        <v>20</v>
      </c>
      <c r="G248" s="46"/>
      <c r="H248" s="46"/>
      <c r="I248" s="596"/>
      <c r="J248" s="433" t="str">
        <f>J20</f>
        <v>非該当</v>
      </c>
      <c r="K248" s="49">
        <f>K20</f>
        <v>2</v>
      </c>
      <c r="L248" s="793" t="str">
        <f>L20&amp;"  ➡  "</f>
        <v xml:space="preserve">建築士に依頼していない場合  ➡  </v>
      </c>
      <c r="M248" s="793"/>
      <c r="N248" s="42">
        <v>18</v>
      </c>
      <c r="O248" s="602" t="str">
        <f t="shared" si="5"/>
        <v>非該当</v>
      </c>
    </row>
    <row r="249" spans="1:17" hidden="1">
      <c r="A249" s="48"/>
      <c r="B249" s="47"/>
      <c r="C249" s="28"/>
      <c r="D249" s="46"/>
      <c r="E249" s="46" t="str">
        <f>E23</f>
        <v>OK</v>
      </c>
      <c r="F249" s="46">
        <v>23</v>
      </c>
      <c r="G249" s="46"/>
      <c r="H249" s="46"/>
      <c r="I249" s="597"/>
      <c r="J249" s="520" t="str">
        <f>J23</f>
        <v>非該当</v>
      </c>
      <c r="K249" s="49">
        <f>K23</f>
        <v>3</v>
      </c>
      <c r="L249" s="793" t="str">
        <f>L23&amp;"  ➡  "</f>
        <v xml:space="preserve">保育室の有効面積について確認が必要です  ➡  </v>
      </c>
      <c r="M249" s="793"/>
      <c r="N249" s="42">
        <v>21</v>
      </c>
      <c r="O249" s="602" t="str">
        <f t="shared" si="5"/>
        <v>非該当</v>
      </c>
    </row>
    <row r="250" spans="1:17" hidden="1">
      <c r="A250" s="48"/>
      <c r="B250" s="47"/>
      <c r="C250" s="28"/>
      <c r="D250" s="46"/>
      <c r="E250" s="46" t="str">
        <f>E30</f>
        <v>OK</v>
      </c>
      <c r="F250" s="46">
        <v>30</v>
      </c>
      <c r="G250" s="46"/>
      <c r="H250" s="46"/>
      <c r="I250" s="597"/>
      <c r="J250" s="520" t="str">
        <f>J30</f>
        <v>非該当</v>
      </c>
      <c r="K250" s="54">
        <f>K30</f>
        <v>4</v>
      </c>
      <c r="L250" s="793" t="str">
        <f>L30&amp;"  ➡  "</f>
        <v xml:space="preserve">防火区画類の確認が必要です  ➡  </v>
      </c>
      <c r="M250" s="793"/>
      <c r="N250" s="42">
        <v>28</v>
      </c>
      <c r="O250" s="602" t="str">
        <f t="shared" si="5"/>
        <v>非該当</v>
      </c>
    </row>
    <row r="251" spans="1:17" hidden="1">
      <c r="A251" s="48"/>
      <c r="B251" s="47"/>
      <c r="C251" s="28"/>
      <c r="D251" s="46"/>
      <c r="E251" s="46" t="str">
        <f>E43</f>
        <v>OK</v>
      </c>
      <c r="F251" s="46">
        <v>43</v>
      </c>
      <c r="G251" s="46"/>
      <c r="H251" s="46"/>
      <c r="I251" s="597"/>
      <c r="J251" s="520" t="str">
        <f>J43</f>
        <v>非該当</v>
      </c>
      <c r="K251" s="49">
        <f>K43</f>
        <v>5</v>
      </c>
      <c r="L251" s="793" t="str">
        <f>L43&amp;"  ➡  "</f>
        <v xml:space="preserve">避難経路・歩行距離の確認が必要です  ➡  </v>
      </c>
      <c r="M251" s="793"/>
      <c r="N251" s="42">
        <v>38</v>
      </c>
      <c r="O251" s="602" t="str">
        <f t="shared" si="5"/>
        <v>非該当</v>
      </c>
    </row>
    <row r="252" spans="1:17" hidden="1">
      <c r="A252" s="48"/>
      <c r="B252" s="47"/>
      <c r="C252" s="28"/>
      <c r="D252" s="46"/>
      <c r="E252" s="46" t="str">
        <f>E66</f>
        <v>OK</v>
      </c>
      <c r="F252" s="46">
        <v>66</v>
      </c>
      <c r="G252" s="46"/>
      <c r="H252" s="46"/>
      <c r="I252" s="596"/>
      <c r="J252" s="433" t="str">
        <f>J66</f>
        <v>非該当</v>
      </c>
      <c r="K252" s="49">
        <f>K66</f>
        <v>6</v>
      </c>
      <c r="L252" s="793" t="str">
        <f>L66&amp;"  ➡  "</f>
        <v xml:space="preserve">採光・換気・排煙等の確認が必要です  ➡  </v>
      </c>
      <c r="M252" s="793"/>
      <c r="N252" s="42">
        <v>58</v>
      </c>
      <c r="O252" s="602" t="str">
        <f t="shared" si="5"/>
        <v>非該当</v>
      </c>
    </row>
    <row r="253" spans="1:17" hidden="1">
      <c r="A253" s="48"/>
      <c r="B253" s="47"/>
      <c r="C253" s="28"/>
      <c r="D253" s="46"/>
      <c r="E253" s="46" t="str">
        <f>E71</f>
        <v>OK</v>
      </c>
      <c r="F253" s="46">
        <v>71</v>
      </c>
      <c r="G253" s="46"/>
      <c r="H253" s="46"/>
      <c r="I253" s="597"/>
      <c r="J253" s="520" t="str">
        <f>J71</f>
        <v>非該当</v>
      </c>
      <c r="K253" s="49">
        <f>K71</f>
        <v>7</v>
      </c>
      <c r="L253" s="793" t="str">
        <f>L71&amp;"  ➡  "</f>
        <v xml:space="preserve">採光・換気・排煙等の確認が必要です  ➡  </v>
      </c>
      <c r="M253" s="793"/>
      <c r="N253" s="42">
        <v>63</v>
      </c>
      <c r="O253" s="602" t="str">
        <f t="shared" si="5"/>
        <v>非該当</v>
      </c>
    </row>
    <row r="254" spans="1:17" hidden="1">
      <c r="A254" s="48"/>
      <c r="B254" s="47"/>
      <c r="C254" s="28"/>
      <c r="D254" s="46"/>
      <c r="E254" s="46" t="str">
        <f>E76</f>
        <v>OK</v>
      </c>
      <c r="F254" s="46">
        <v>76</v>
      </c>
      <c r="G254" s="46"/>
      <c r="H254" s="46"/>
      <c r="I254" s="596"/>
      <c r="J254" s="433" t="str">
        <f>J76</f>
        <v>非該当</v>
      </c>
      <c r="K254" s="49">
        <f>K76</f>
        <v>8</v>
      </c>
      <c r="L254" s="793" t="str">
        <f>L76&amp;"  ➡  "</f>
        <v xml:space="preserve">居室扱いの可否について確認が必要です  ➡  </v>
      </c>
      <c r="M254" s="793"/>
      <c r="N254" s="42">
        <v>68</v>
      </c>
      <c r="O254" s="602" t="str">
        <f t="shared" si="5"/>
        <v>非該当</v>
      </c>
    </row>
    <row r="255" spans="1:17" hidden="1">
      <c r="A255" s="48"/>
      <c r="B255" s="47"/>
      <c r="C255" s="28"/>
      <c r="D255" s="46"/>
      <c r="E255" s="46" t="str">
        <f>E95</f>
        <v>OK</v>
      </c>
      <c r="F255" s="46">
        <v>95</v>
      </c>
      <c r="G255" s="46"/>
      <c r="H255" s="46"/>
      <c r="I255" s="597"/>
      <c r="J255" s="520" t="str">
        <f>J95</f>
        <v>非該当</v>
      </c>
      <c r="K255" s="49">
        <f>K95</f>
        <v>9</v>
      </c>
      <c r="L255" s="793" t="str">
        <f>L95&amp;"  ➡  "&amp;IF($H$109="該当","　　　　★　再検討が必要です　★","")</f>
        <v xml:space="preserve">病児（病後児）保育の出入口の確認が必要です  ➡  </v>
      </c>
      <c r="M255" s="793"/>
      <c r="N255" s="42">
        <v>81</v>
      </c>
      <c r="O255" s="602" t="str">
        <f t="shared" si="5"/>
        <v>非該当</v>
      </c>
    </row>
    <row r="256" spans="1:17" hidden="1">
      <c r="A256" s="48"/>
      <c r="B256" s="47"/>
      <c r="C256" s="28"/>
      <c r="D256" s="46"/>
      <c r="E256" s="46" t="str">
        <f>E102</f>
        <v>OK</v>
      </c>
      <c r="F256" s="46">
        <v>102</v>
      </c>
      <c r="G256" s="46"/>
      <c r="H256" s="46"/>
      <c r="I256" s="597"/>
      <c r="J256" s="520" t="str">
        <f>J102</f>
        <v>非該当</v>
      </c>
      <c r="K256" s="49">
        <f>K102</f>
        <v>10</v>
      </c>
      <c r="L256" s="793" t="str">
        <f>L102&amp;"  ➡  "&amp;IF($H$109="該当","　　　　★　再検討が必要です　★","")</f>
        <v xml:space="preserve">病児（病後児）保育のトイレの確認が必要です  ➡  </v>
      </c>
      <c r="M256" s="793"/>
      <c r="N256" s="42">
        <v>85</v>
      </c>
      <c r="O256" s="602" t="str">
        <f t="shared" si="5"/>
        <v>非該当</v>
      </c>
    </row>
    <row r="257" spans="1:15" hidden="1">
      <c r="A257" s="48"/>
      <c r="B257" s="47"/>
      <c r="C257" s="28"/>
      <c r="D257" s="46"/>
      <c r="E257" s="46" t="str">
        <f>E112</f>
        <v>OK</v>
      </c>
      <c r="F257" s="46">
        <v>112</v>
      </c>
      <c r="G257" s="46"/>
      <c r="H257" s="46"/>
      <c r="I257" s="596"/>
      <c r="J257" s="433" t="str">
        <f>J112</f>
        <v>非該当</v>
      </c>
      <c r="K257" s="49">
        <f>K112</f>
        <v>11</v>
      </c>
      <c r="L257" s="793" t="str">
        <f>L112&amp;"  ➡  "</f>
        <v xml:space="preserve">別紙の提出が必要です  ➡  </v>
      </c>
      <c r="M257" s="793"/>
      <c r="N257" s="42">
        <v>89</v>
      </c>
      <c r="O257" s="602" t="str">
        <f t="shared" si="5"/>
        <v>非該当</v>
      </c>
    </row>
    <row r="258" spans="1:15" hidden="1">
      <c r="A258" s="48"/>
      <c r="B258" s="47"/>
      <c r="C258" s="28"/>
      <c r="D258" s="46"/>
      <c r="E258" s="46" t="str">
        <f>E115</f>
        <v>OK</v>
      </c>
      <c r="F258" s="46">
        <v>115</v>
      </c>
      <c r="G258" s="46"/>
      <c r="H258" s="46"/>
      <c r="I258" s="596"/>
      <c r="J258" s="433" t="str">
        <f>J115</f>
        <v>非該当</v>
      </c>
      <c r="K258" s="49">
        <f>K115</f>
        <v>12</v>
      </c>
      <c r="L258" s="793" t="str">
        <f>L115&amp;"  ➡  "</f>
        <v xml:space="preserve">感染防止の仕切りの確認が必要です  ➡  </v>
      </c>
      <c r="M258" s="793"/>
      <c r="N258" s="42">
        <v>92</v>
      </c>
      <c r="O258" s="602" t="str">
        <f t="shared" si="5"/>
        <v>非該当</v>
      </c>
    </row>
    <row r="259" spans="1:15" hidden="1">
      <c r="A259" s="52"/>
      <c r="B259" s="51"/>
      <c r="C259" s="50"/>
      <c r="D259" s="49"/>
      <c r="E259" s="49" t="str">
        <f>E118</f>
        <v>OK</v>
      </c>
      <c r="F259" s="49">
        <v>118</v>
      </c>
      <c r="G259" s="49"/>
      <c r="H259" s="46"/>
      <c r="I259" s="596"/>
      <c r="J259" s="433" t="str">
        <f>J118</f>
        <v>非該当</v>
      </c>
      <c r="K259" s="49">
        <f>K118</f>
        <v>13</v>
      </c>
      <c r="L259" s="793" t="str">
        <f>L118&amp;"  ➡  "</f>
        <v xml:space="preserve">体調不良児スペースの仕切りの確認が必要です  ➡  </v>
      </c>
      <c r="M259" s="793"/>
      <c r="N259" s="42">
        <v>95</v>
      </c>
      <c r="O259" s="602" t="str">
        <f t="shared" si="5"/>
        <v>非該当</v>
      </c>
    </row>
    <row r="260" spans="1:15" hidden="1">
      <c r="A260" s="48"/>
      <c r="B260" s="47"/>
      <c r="C260" s="28"/>
      <c r="D260" s="46"/>
      <c r="E260" s="46" t="str">
        <f>E121</f>
        <v>OK</v>
      </c>
      <c r="F260" s="46">
        <v>121</v>
      </c>
      <c r="G260" s="46"/>
      <c r="H260" s="46"/>
      <c r="I260" s="596"/>
      <c r="J260" s="433" t="str">
        <f>J121</f>
        <v>非該当</v>
      </c>
      <c r="K260" s="49">
        <f>K121</f>
        <v>14</v>
      </c>
      <c r="L260" s="793" t="str">
        <f>L121&amp;"  ➡  "</f>
        <v xml:space="preserve">体調不良児スペースの安静・安全の確保が必要です  ➡  </v>
      </c>
      <c r="M260" s="793"/>
      <c r="N260" s="42">
        <v>98</v>
      </c>
      <c r="O260" s="602" t="str">
        <f t="shared" si="5"/>
        <v>非該当</v>
      </c>
    </row>
    <row r="261" spans="1:15" hidden="1">
      <c r="A261" s="52"/>
      <c r="B261" s="51"/>
      <c r="C261" s="50"/>
      <c r="D261" s="49"/>
      <c r="E261" s="49" t="str">
        <f>E124</f>
        <v>OK</v>
      </c>
      <c r="F261" s="49">
        <v>124</v>
      </c>
      <c r="G261" s="49"/>
      <c r="H261" s="46"/>
      <c r="I261" s="596"/>
      <c r="J261" s="433" t="str">
        <f>J124</f>
        <v>非該当</v>
      </c>
      <c r="K261" s="49">
        <f>K124</f>
        <v>15</v>
      </c>
      <c r="L261" s="793" t="str">
        <f>L124&amp;"  ➡  "</f>
        <v xml:space="preserve">事務室兼体調不良児室と他のスペースとの仕切りの確認が必要です  ➡  </v>
      </c>
      <c r="M261" s="793"/>
      <c r="N261" s="42">
        <v>101</v>
      </c>
      <c r="O261" s="602" t="str">
        <f t="shared" si="5"/>
        <v>非該当</v>
      </c>
    </row>
    <row r="262" spans="1:15" hidden="1">
      <c r="A262" s="48"/>
      <c r="B262" s="47"/>
      <c r="C262" s="28"/>
      <c r="D262" s="46"/>
      <c r="E262" s="46" t="str">
        <f>E127</f>
        <v>OK</v>
      </c>
      <c r="F262" s="46">
        <v>127</v>
      </c>
      <c r="G262" s="46"/>
      <c r="H262" s="46"/>
      <c r="I262" s="597"/>
      <c r="J262" s="520" t="str">
        <f>J127</f>
        <v>非該当</v>
      </c>
      <c r="K262" s="49">
        <f>K127</f>
        <v>16</v>
      </c>
      <c r="L262" s="793" t="str">
        <f>L127&amp;"  ➡  "</f>
        <v xml:space="preserve">安静室の設置が必要です  ➡  </v>
      </c>
      <c r="M262" s="793"/>
      <c r="N262" s="42">
        <v>104</v>
      </c>
      <c r="O262" s="602" t="str">
        <f t="shared" ref="O262:O280" si="6">J262</f>
        <v>非該当</v>
      </c>
    </row>
    <row r="263" spans="1:15" hidden="1">
      <c r="A263" s="52"/>
      <c r="B263" s="51"/>
      <c r="C263" s="50"/>
      <c r="D263" s="49"/>
      <c r="E263" s="49" t="str">
        <f>E130</f>
        <v>OK</v>
      </c>
      <c r="F263" s="49">
        <v>130</v>
      </c>
      <c r="G263" s="49"/>
      <c r="H263" s="46"/>
      <c r="I263" s="596"/>
      <c r="J263" s="433" t="str">
        <f>J130</f>
        <v>非該当</v>
      </c>
      <c r="K263" s="49">
        <f>K130</f>
        <v>17</v>
      </c>
      <c r="L263" s="793" t="str">
        <f>L130&amp;"  ➡  "</f>
        <v xml:space="preserve">安静室の仕切りについて確認が必要です  ➡  </v>
      </c>
      <c r="M263" s="793"/>
      <c r="N263" s="42">
        <v>107</v>
      </c>
      <c r="O263" s="602" t="str">
        <f t="shared" si="6"/>
        <v>非該当</v>
      </c>
    </row>
    <row r="264" spans="1:15" hidden="1">
      <c r="A264" s="48"/>
      <c r="B264" s="47"/>
      <c r="C264" s="28"/>
      <c r="D264" s="46"/>
      <c r="E264" s="46" t="str">
        <f>E136</f>
        <v>OK</v>
      </c>
      <c r="F264" s="46">
        <v>136</v>
      </c>
      <c r="G264" s="46"/>
      <c r="H264" s="46"/>
      <c r="I264" s="596"/>
      <c r="J264" s="433" t="str">
        <f>J136</f>
        <v>非該当</v>
      </c>
      <c r="K264" s="49">
        <f>K136</f>
        <v>18</v>
      </c>
      <c r="L264" s="793" t="str">
        <f>L136&amp;"  ➡  "</f>
        <v xml:space="preserve">一時預かり一般型の間仕切りについて確認が必要です  ➡  </v>
      </c>
      <c r="M264" s="793"/>
      <c r="N264" s="42">
        <v>111</v>
      </c>
      <c r="O264" s="602" t="str">
        <f t="shared" si="6"/>
        <v>非該当</v>
      </c>
    </row>
    <row r="265" spans="1:15" hidden="1">
      <c r="A265" s="52"/>
      <c r="B265" s="51"/>
      <c r="C265" s="50"/>
      <c r="D265" s="49"/>
      <c r="E265" s="49" t="str">
        <f>E139</f>
        <v>OK</v>
      </c>
      <c r="F265" s="49">
        <v>139</v>
      </c>
      <c r="G265" s="49"/>
      <c r="H265" s="46"/>
      <c r="I265" s="596"/>
      <c r="J265" s="433" t="str">
        <f>J139</f>
        <v>非該当</v>
      </c>
      <c r="K265" s="49">
        <f>K139</f>
        <v>19</v>
      </c>
      <c r="L265" s="793" t="str">
        <f>L139&amp;"  ➡  "</f>
        <v xml:space="preserve">地域交流スペースの整備に助成金を受けているか確認が必要です  ➡  </v>
      </c>
      <c r="M265" s="793"/>
      <c r="N265" s="42">
        <v>114</v>
      </c>
      <c r="O265" s="602" t="str">
        <f t="shared" si="6"/>
        <v>非該当</v>
      </c>
    </row>
    <row r="266" spans="1:15" hidden="1">
      <c r="A266" s="52"/>
      <c r="B266" s="51"/>
      <c r="C266" s="50"/>
      <c r="D266" s="49"/>
      <c r="E266" s="49" t="str">
        <f>E145</f>
        <v>OK</v>
      </c>
      <c r="F266" s="49">
        <v>145</v>
      </c>
      <c r="G266" s="49"/>
      <c r="H266" s="46"/>
      <c r="I266" s="596"/>
      <c r="J266" s="433" t="str">
        <f>J145</f>
        <v>非該当</v>
      </c>
      <c r="K266" s="49">
        <f>K145</f>
        <v>20</v>
      </c>
      <c r="L266" s="793" t="str">
        <f>L145&amp;"  ➡  "</f>
        <v xml:space="preserve">整備費等の返還について確認が必要です  ➡  </v>
      </c>
      <c r="M266" s="793"/>
      <c r="N266" s="42">
        <v>118</v>
      </c>
      <c r="O266" s="602" t="str">
        <f t="shared" si="6"/>
        <v>非該当</v>
      </c>
    </row>
    <row r="267" spans="1:15" hidden="1">
      <c r="A267" s="48"/>
      <c r="B267" s="47"/>
      <c r="C267" s="28"/>
      <c r="D267" s="46"/>
      <c r="E267" s="46" t="str">
        <f>E148</f>
        <v>OK</v>
      </c>
      <c r="F267" s="46">
        <v>148</v>
      </c>
      <c r="G267" s="46"/>
      <c r="H267" s="46"/>
      <c r="I267" s="597"/>
      <c r="J267" s="520" t="str">
        <f>J148</f>
        <v>非該当</v>
      </c>
      <c r="K267" s="49">
        <f>K148</f>
        <v>21</v>
      </c>
      <c r="L267" s="793" t="str">
        <f>L148&amp;"  ➡  "</f>
        <v xml:space="preserve">収容人員について確認が必要です  ➡  </v>
      </c>
      <c r="M267" s="793"/>
      <c r="N267" s="42">
        <v>122</v>
      </c>
      <c r="O267" s="602" t="str">
        <f t="shared" si="6"/>
        <v>非該当</v>
      </c>
    </row>
    <row r="268" spans="1:15" hidden="1">
      <c r="A268" s="52"/>
      <c r="B268" s="51"/>
      <c r="C268" s="50"/>
      <c r="D268" s="49"/>
      <c r="E268" s="49" t="str">
        <f>E159</f>
        <v>OK</v>
      </c>
      <c r="F268" s="49">
        <v>159</v>
      </c>
      <c r="G268" s="49"/>
      <c r="H268" s="46"/>
      <c r="I268" s="596"/>
      <c r="J268" s="433" t="str">
        <f>J159</f>
        <v>非該当</v>
      </c>
      <c r="K268" s="49">
        <f>K159</f>
        <v>22</v>
      </c>
      <c r="L268" s="793" t="str">
        <f>L159&amp;"  ➡  "</f>
        <v xml:space="preserve">建築関連工事の経費計上について確認が必要です  ➡  </v>
      </c>
      <c r="M268" s="793"/>
      <c r="N268" s="42">
        <v>131</v>
      </c>
      <c r="O268" s="602" t="str">
        <f t="shared" si="6"/>
        <v>非該当</v>
      </c>
    </row>
    <row r="269" spans="1:15" hidden="1">
      <c r="A269" s="48"/>
      <c r="B269" s="47"/>
      <c r="C269" s="28"/>
      <c r="D269" s="46"/>
      <c r="E269" s="46" t="str">
        <f>E165</f>
        <v>OK</v>
      </c>
      <c r="F269" s="46">
        <v>165</v>
      </c>
      <c r="G269" s="46"/>
      <c r="H269" s="46"/>
      <c r="I269" s="596"/>
      <c r="J269" s="433" t="str">
        <f>J165</f>
        <v>非該当</v>
      </c>
      <c r="K269" s="49">
        <f>K165</f>
        <v>23</v>
      </c>
      <c r="L269" s="793" t="str">
        <f>L165&amp;"  ➡  "</f>
        <v xml:space="preserve">便所数について確認が必要です  ➡  </v>
      </c>
      <c r="M269" s="793"/>
      <c r="N269" s="42">
        <v>135</v>
      </c>
      <c r="O269" s="602" t="str">
        <f t="shared" si="6"/>
        <v>非該当</v>
      </c>
    </row>
    <row r="270" spans="1:15" hidden="1">
      <c r="A270" s="52"/>
      <c r="B270" s="51"/>
      <c r="C270" s="50"/>
      <c r="D270" s="49"/>
      <c r="E270" s="49" t="str">
        <f>E168</f>
        <v>OK</v>
      </c>
      <c r="F270" s="49">
        <v>168</v>
      </c>
      <c r="G270" s="49"/>
      <c r="H270" s="46"/>
      <c r="I270" s="596"/>
      <c r="J270" s="433" t="str">
        <f>J168</f>
        <v>非該当</v>
      </c>
      <c r="K270" s="49">
        <f>K168</f>
        <v>24</v>
      </c>
      <c r="L270" s="793" t="str">
        <f>L168&amp;"  ➡  "</f>
        <v xml:space="preserve">便所数について確認が必要です  ➡  </v>
      </c>
      <c r="M270" s="793"/>
      <c r="N270" s="42">
        <v>138</v>
      </c>
      <c r="O270" s="602" t="str">
        <f t="shared" si="6"/>
        <v>非該当</v>
      </c>
    </row>
    <row r="271" spans="1:15" hidden="1">
      <c r="A271" s="48"/>
      <c r="B271" s="47"/>
      <c r="C271" s="28"/>
      <c r="D271" s="46"/>
      <c r="E271" s="46" t="str">
        <f>E171</f>
        <v>OK</v>
      </c>
      <c r="F271" s="46">
        <v>171</v>
      </c>
      <c r="G271" s="46"/>
      <c r="H271" s="46"/>
      <c r="I271" s="596"/>
      <c r="J271" s="433" t="str">
        <f>J171</f>
        <v>非該当</v>
      </c>
      <c r="K271" s="49">
        <f>K171</f>
        <v>25</v>
      </c>
      <c r="L271" s="793" t="str">
        <f>L171&amp;"  ➡  "</f>
        <v xml:space="preserve">定員内訳変更の施設整備内容について確認が必要です  ➡  </v>
      </c>
      <c r="M271" s="793"/>
      <c r="N271" s="42">
        <v>141</v>
      </c>
      <c r="O271" s="602" t="str">
        <f t="shared" si="6"/>
        <v>非該当</v>
      </c>
    </row>
    <row r="272" spans="1:15" hidden="1">
      <c r="A272" s="48"/>
      <c r="B272" s="47"/>
      <c r="C272" s="28"/>
      <c r="D272" s="46"/>
      <c r="E272" s="46" t="str">
        <f>E174</f>
        <v>OK</v>
      </c>
      <c r="F272" s="46">
        <v>174</v>
      </c>
      <c r="G272" s="46"/>
      <c r="H272" s="46"/>
      <c r="I272" s="597"/>
      <c r="J272" s="520" t="str">
        <f>J174</f>
        <v>非該当</v>
      </c>
      <c r="K272" s="49">
        <f>K174</f>
        <v>26</v>
      </c>
      <c r="L272" s="793" t="str">
        <f>L174&amp;"  ➡  "</f>
        <v xml:space="preserve">病児保育事業（病児対応型、病後児対応型）の施設整備内容について確認が必要です  ➡  </v>
      </c>
      <c r="M272" s="793"/>
      <c r="N272" s="42">
        <v>146</v>
      </c>
      <c r="O272" s="602" t="str">
        <f t="shared" si="6"/>
        <v>非該当</v>
      </c>
    </row>
    <row r="273" spans="1:15" hidden="1">
      <c r="A273" s="48"/>
      <c r="B273" s="47"/>
      <c r="C273" s="28"/>
      <c r="D273" s="46"/>
      <c r="E273" s="46" t="str">
        <f>E184</f>
        <v>OK</v>
      </c>
      <c r="F273" s="46">
        <v>184</v>
      </c>
      <c r="G273" s="46"/>
      <c r="H273" s="46"/>
      <c r="I273" s="597"/>
      <c r="J273" s="520" t="str">
        <f>J184</f>
        <v>非該当</v>
      </c>
      <c r="K273" s="49">
        <f>K184</f>
        <v>27</v>
      </c>
      <c r="L273" s="23" t="str">
        <f>L184&amp;"  ➡  "</f>
        <v xml:space="preserve">病児保育事業（体調不良児対応型）の施設整備内容について確認が必要です  ➡  </v>
      </c>
      <c r="M273" s="53"/>
      <c r="N273" s="42">
        <v>156</v>
      </c>
      <c r="O273" s="602" t="str">
        <f t="shared" si="6"/>
        <v>非該当</v>
      </c>
    </row>
    <row r="274" spans="1:15" hidden="1">
      <c r="A274" s="48"/>
      <c r="B274" s="47"/>
      <c r="C274" s="28"/>
      <c r="D274" s="46"/>
      <c r="E274" s="46" t="str">
        <f>E194</f>
        <v>OK</v>
      </c>
      <c r="F274" s="46">
        <v>194</v>
      </c>
      <c r="G274" s="46"/>
      <c r="H274" s="46"/>
      <c r="I274" s="596"/>
      <c r="J274" s="433" t="str">
        <f>J194</f>
        <v>非該当</v>
      </c>
      <c r="K274" s="49">
        <f>K194</f>
        <v>28</v>
      </c>
      <c r="L274" s="793" t="str">
        <f>L194&amp;"  ➡  "</f>
        <v xml:space="preserve">一時預かり保育事業（一般型）の施設整備内容について確認が必要です  ➡  </v>
      </c>
      <c r="M274" s="793"/>
      <c r="N274" s="42">
        <v>166</v>
      </c>
      <c r="O274" s="602" t="str">
        <f t="shared" si="6"/>
        <v>非該当</v>
      </c>
    </row>
    <row r="275" spans="1:15" hidden="1">
      <c r="A275" s="52"/>
      <c r="B275" s="51"/>
      <c r="C275" s="50"/>
      <c r="D275" s="49"/>
      <c r="E275" s="49" t="str">
        <f>E198</f>
        <v>OK</v>
      </c>
      <c r="F275" s="49">
        <v>198</v>
      </c>
      <c r="G275" s="49"/>
      <c r="H275" s="46"/>
      <c r="I275" s="596"/>
      <c r="J275" s="433" t="str">
        <f>J198</f>
        <v>非該当</v>
      </c>
      <c r="K275" s="49">
        <f>K198</f>
        <v>29</v>
      </c>
      <c r="L275" s="793" t="str">
        <f>L198&amp;"  ➡  "</f>
        <v xml:space="preserve">保育課もしくは保健所の確認が必要な場合があります  ➡  </v>
      </c>
      <c r="M275" s="793"/>
      <c r="N275" s="42">
        <v>170</v>
      </c>
      <c r="O275" s="602" t="str">
        <f t="shared" si="6"/>
        <v>非該当</v>
      </c>
    </row>
    <row r="276" spans="1:15" hidden="1">
      <c r="A276" s="52"/>
      <c r="B276" s="51"/>
      <c r="C276" s="50"/>
      <c r="D276" s="49"/>
      <c r="E276" s="49" t="str">
        <f>E210</f>
        <v>OK</v>
      </c>
      <c r="F276" s="49">
        <v>210</v>
      </c>
      <c r="G276" s="49"/>
      <c r="H276" s="46"/>
      <c r="I276" s="596"/>
      <c r="J276" s="433" t="str">
        <f>J210</f>
        <v>非該当</v>
      </c>
      <c r="K276" s="49">
        <f>K210</f>
        <v>30</v>
      </c>
      <c r="L276" s="793" t="str">
        <f>L210&amp;"  ➡  "</f>
        <v xml:space="preserve">調理室設置について確認が必要です  ➡  </v>
      </c>
      <c r="M276" s="793"/>
      <c r="N276" s="42">
        <v>182</v>
      </c>
      <c r="O276" s="602" t="str">
        <f t="shared" si="6"/>
        <v>非該当</v>
      </c>
    </row>
    <row r="277" spans="1:15" ht="15.75" hidden="1" customHeight="1">
      <c r="A277" s="48"/>
      <c r="B277" s="47"/>
      <c r="C277" s="28"/>
      <c r="D277" s="46"/>
      <c r="E277" s="46" t="str">
        <f>E216</f>
        <v>OK</v>
      </c>
      <c r="F277" s="46">
        <v>216</v>
      </c>
      <c r="G277" s="46"/>
      <c r="H277" s="46"/>
      <c r="I277" s="596"/>
      <c r="J277" s="433" t="str">
        <f>J216</f>
        <v>非該当</v>
      </c>
      <c r="K277" s="49">
        <f>K216</f>
        <v>31</v>
      </c>
      <c r="L277" s="793" t="str">
        <f>L216&amp;"  ➡  "</f>
        <v xml:space="preserve">体調不良児型を行う部屋は、居室として建築関連法令等の遵守が必要です  ➡  </v>
      </c>
      <c r="M277" s="793"/>
      <c r="N277" s="42"/>
      <c r="O277" s="602" t="str">
        <f t="shared" si="6"/>
        <v>非該当</v>
      </c>
    </row>
    <row r="278" spans="1:15" ht="15.75" hidden="1" customHeight="1">
      <c r="A278" s="48"/>
      <c r="B278" s="47"/>
      <c r="C278" s="28"/>
      <c r="D278" s="46"/>
      <c r="E278" s="46" t="str">
        <f>E219</f>
        <v>OK</v>
      </c>
      <c r="F278" s="46">
        <v>219</v>
      </c>
      <c r="G278" s="46"/>
      <c r="H278" s="46"/>
      <c r="I278" s="597"/>
      <c r="J278" s="520" t="str">
        <f>J219</f>
        <v>非該当</v>
      </c>
      <c r="K278" s="49">
        <f>K219</f>
        <v>32</v>
      </c>
      <c r="L278" s="793" t="str">
        <f>L219&amp;"  ➡  "</f>
        <v xml:space="preserve">工事にかかる費用について運営費から支出できないことの確認が必要です  ➡  </v>
      </c>
      <c r="M278" s="793"/>
      <c r="N278" s="42"/>
      <c r="O278" s="602" t="str">
        <f t="shared" si="6"/>
        <v>非該当</v>
      </c>
    </row>
    <row r="279" spans="1:15" ht="15.75" hidden="1" customHeight="1">
      <c r="A279" s="48"/>
      <c r="B279" s="47"/>
      <c r="C279" s="28"/>
      <c r="D279" s="46"/>
      <c r="E279" s="46" t="str">
        <f>E222</f>
        <v>OK</v>
      </c>
      <c r="F279" s="46">
        <v>222</v>
      </c>
      <c r="G279" s="46"/>
      <c r="H279" s="46"/>
      <c r="I279" s="597"/>
      <c r="J279" s="520" t="str">
        <f>J222</f>
        <v>非該当</v>
      </c>
      <c r="K279" s="49">
        <f>K222</f>
        <v>33</v>
      </c>
      <c r="L279" s="793" t="str">
        <f>L222&amp;"  ➡  "</f>
        <v xml:space="preserve">消防設備の設置について確認が必要です  ➡  </v>
      </c>
      <c r="M279" s="793"/>
      <c r="N279" s="42"/>
      <c r="O279" s="602" t="str">
        <f t="shared" si="6"/>
        <v>非該当</v>
      </c>
    </row>
    <row r="280" spans="1:15" ht="15.75" hidden="1" customHeight="1">
      <c r="A280" s="48"/>
      <c r="B280" s="47"/>
      <c r="C280" s="28"/>
      <c r="D280" s="46"/>
      <c r="E280" s="46" t="str">
        <f>E234</f>
        <v>OK</v>
      </c>
      <c r="F280" s="46">
        <v>234</v>
      </c>
      <c r="G280" s="46"/>
      <c r="H280" s="46"/>
      <c r="I280" s="596"/>
      <c r="J280" s="433" t="str">
        <f>J234</f>
        <v>非該当</v>
      </c>
      <c r="K280" s="49">
        <f>K234</f>
        <v>34</v>
      </c>
      <c r="L280" s="793" t="str">
        <f>L234&amp;"  ➡  "</f>
        <v xml:space="preserve">最終ページの自由記載欄に具体的な変更内容を記載してください  ➡  </v>
      </c>
      <c r="M280" s="793"/>
      <c r="N280" s="42"/>
      <c r="O280" s="602" t="str">
        <f t="shared" si="6"/>
        <v>非該当</v>
      </c>
    </row>
    <row r="281" spans="1:15" ht="20.25" hidden="1" customHeight="1">
      <c r="A281" s="48"/>
      <c r="B281" s="47"/>
      <c r="C281" s="28"/>
      <c r="D281" s="46"/>
      <c r="E281" s="46"/>
      <c r="F281" s="46"/>
      <c r="G281" s="46"/>
      <c r="H281" s="46"/>
      <c r="I281" s="597"/>
      <c r="J281" s="520" t="str">
        <f>IF(Q245=8,"該当","非該当")</f>
        <v>該当</v>
      </c>
      <c r="K281" s="845" t="s">
        <v>697</v>
      </c>
      <c r="L281" s="845"/>
      <c r="M281" s="845"/>
      <c r="N281" s="42"/>
      <c r="O281" s="602" t="str">
        <f t="shared" ref="O281:O288" si="7">J281</f>
        <v>該当</v>
      </c>
    </row>
    <row r="282" spans="1:15" ht="39.75" hidden="1" customHeight="1">
      <c r="A282" s="48"/>
      <c r="B282" s="47"/>
      <c r="C282" s="28"/>
      <c r="D282" s="46"/>
      <c r="E282" s="46"/>
      <c r="F282" s="46"/>
      <c r="G282" s="46"/>
      <c r="H282" s="46"/>
      <c r="I282" s="597"/>
      <c r="J282" s="520" t="str">
        <f>IF(Q245=8,"非該当","該当")</f>
        <v>非該当</v>
      </c>
      <c r="K282" s="49"/>
      <c r="L282" s="798" t="s">
        <v>718</v>
      </c>
      <c r="M282" s="799"/>
      <c r="N282" s="42"/>
      <c r="O282" s="602" t="str">
        <f t="shared" si="7"/>
        <v>非該当</v>
      </c>
    </row>
    <row r="283" spans="1:15" ht="6" hidden="1" customHeight="1">
      <c r="A283" s="48"/>
      <c r="B283" s="47"/>
      <c r="C283" s="28"/>
      <c r="D283" s="46"/>
      <c r="E283" s="46"/>
      <c r="F283" s="46"/>
      <c r="G283" s="46"/>
      <c r="H283" s="46"/>
      <c r="I283" s="597"/>
      <c r="J283" s="520" t="s">
        <v>696</v>
      </c>
      <c r="K283" s="49"/>
      <c r="L283" s="611"/>
      <c r="M283" s="612"/>
      <c r="N283" s="42"/>
      <c r="O283" s="602"/>
    </row>
    <row r="284" spans="1:15" ht="9" hidden="1" customHeight="1">
      <c r="A284" s="48"/>
      <c r="B284" s="47"/>
      <c r="C284" s="28"/>
      <c r="D284" s="46"/>
      <c r="E284" s="46"/>
      <c r="F284" s="46"/>
      <c r="G284" s="46"/>
      <c r="H284" s="46"/>
      <c r="I284" s="597"/>
      <c r="J284" s="520" t="s">
        <v>84</v>
      </c>
      <c r="K284" s="697"/>
      <c r="L284" s="796"/>
      <c r="M284" s="797"/>
      <c r="N284" s="42"/>
    </row>
    <row r="285" spans="1:15" ht="15.75" hidden="1" customHeight="1">
      <c r="A285" s="48"/>
      <c r="B285" s="47"/>
      <c r="C285" s="28"/>
      <c r="D285" s="46"/>
      <c r="E285" s="46"/>
      <c r="F285" s="275" t="str">
        <f>INDEX(S①!$EI$9:$EI$321,MATCH(H285,S①!$BV$9:$BV$321,0),1)</f>
        <v>-</v>
      </c>
      <c r="G285" s="29">
        <f>IF(INDEX(S①!$BR$9:$BR$321,MATCH(H285,S①!$BV$9:$BV$321,0),1)=1,1,0)</f>
        <v>0</v>
      </c>
      <c r="H285" s="46" t="str">
        <f>S①!BV11</f>
        <v>AQ1=1</v>
      </c>
      <c r="I285" s="596"/>
      <c r="J285" s="520" t="str">
        <f>IF(INDEX(S①!$BR$9:$BR$321,MATCH(H285,S①!$BV$9:$BV$321,0),1)="●","該当","非該当")</f>
        <v>非該当</v>
      </c>
      <c r="K285" s="698" t="str">
        <f>LEFT(H285,3)</f>
        <v>AQ1</v>
      </c>
      <c r="L285" s="789"/>
      <c r="M285" s="790"/>
      <c r="N285" s="42"/>
      <c r="O285" s="602" t="str">
        <f t="shared" si="7"/>
        <v>非該当</v>
      </c>
    </row>
    <row r="286" spans="1:15" ht="15.75" hidden="1" customHeight="1">
      <c r="A286" s="48"/>
      <c r="B286" s="47"/>
      <c r="C286" s="28"/>
      <c r="D286" s="46"/>
      <c r="E286" s="46"/>
      <c r="F286" s="275" t="str">
        <f>INDEX(S①!$EI$9:$EI$321,MATCH(H286,S①!$BV$9:$BV$321,0),1)</f>
        <v>-</v>
      </c>
      <c r="G286" s="29">
        <f>IF(INDEX(S①!$BR$9:$BR$321,MATCH(H286,S①!$BV$9:$BV$321,0),1)=1,1,0)</f>
        <v>0</v>
      </c>
      <c r="H286" s="46" t="str">
        <f>S①!BV12</f>
        <v>AQ1=2</v>
      </c>
      <c r="I286" s="596"/>
      <c r="J286" s="438" t="str">
        <f>IF(INDEX(S①!$BR$9:$BR$321,MATCH(H286,S①!$BV$9:$BV$321,0),1)="●","該当","非該当")</f>
        <v>非該当</v>
      </c>
      <c r="K286" s="698" t="str">
        <f>LEFT(H286,3)</f>
        <v>AQ1</v>
      </c>
      <c r="L286" s="789"/>
      <c r="M286" s="790"/>
      <c r="N286" s="42"/>
      <c r="O286" s="602" t="str">
        <f t="shared" si="7"/>
        <v>非該当</v>
      </c>
    </row>
    <row r="287" spans="1:15" ht="15.75" hidden="1" customHeight="1">
      <c r="A287" s="48"/>
      <c r="B287" s="47"/>
      <c r="C287" s="28"/>
      <c r="D287" s="46"/>
      <c r="E287" s="46"/>
      <c r="F287" s="275"/>
      <c r="G287" s="275"/>
      <c r="H287" s="46"/>
      <c r="I287" s="597"/>
      <c r="J287" s="520" t="s">
        <v>458</v>
      </c>
      <c r="K287" s="698"/>
      <c r="L287" s="791" t="s">
        <v>459</v>
      </c>
      <c r="M287" s="792"/>
      <c r="N287" s="42"/>
      <c r="O287" s="602" t="str">
        <f t="shared" si="7"/>
        <v>該当</v>
      </c>
    </row>
    <row r="288" spans="1:15" ht="15.75" hidden="1" customHeight="1">
      <c r="A288" s="48"/>
      <c r="B288" s="47"/>
      <c r="C288" s="28"/>
      <c r="D288" s="46"/>
      <c r="E288" s="46"/>
      <c r="F288" s="275"/>
      <c r="G288" s="275"/>
      <c r="H288" s="46"/>
      <c r="I288" s="597"/>
      <c r="J288" s="520" t="str">
        <f>IF(COUNTIF(J289:J294,"該当")=0,"該当","非該当")</f>
        <v>該当</v>
      </c>
      <c r="K288" s="698"/>
      <c r="L288" s="789" t="s">
        <v>460</v>
      </c>
      <c r="M288" s="790"/>
      <c r="N288" s="42"/>
      <c r="O288" s="602" t="str">
        <f t="shared" si="7"/>
        <v>該当</v>
      </c>
    </row>
    <row r="289" spans="1:15" ht="15.75" hidden="1" customHeight="1">
      <c r="A289" s="48"/>
      <c r="B289" s="47"/>
      <c r="C289" s="28"/>
      <c r="D289" s="46"/>
      <c r="E289" s="46"/>
      <c r="F289" s="275" t="str">
        <f>INDEX(S①!$EI$9:$EI$321,MATCH(H289,S①!$BV$9:$BV$321,0),1)</f>
        <v>●</v>
      </c>
      <c r="G289" s="29">
        <f>IF(INDEX(S①!$BR$9:$BR$321,MATCH(H289,S①!$BV$9:$BV$321,0),1)=1,1,0)</f>
        <v>0</v>
      </c>
      <c r="H289" s="46" t="str">
        <f>S①!BV18</f>
        <v>BQ1=1</v>
      </c>
      <c r="I289" s="596"/>
      <c r="J289" s="438" t="str">
        <f>IF(INDEX(S①!$BR$9:$BR$321,MATCH(H289,S①!$BV$9:$BV$321,0),1)=1,"該当","非該当")</f>
        <v>非該当</v>
      </c>
      <c r="K289" s="698" t="str">
        <f t="shared" ref="K289:K294" si="8">LEFT(H289,3)</f>
        <v>BQ1</v>
      </c>
      <c r="L289" s="789" t="s">
        <v>461</v>
      </c>
      <c r="M289" s="790"/>
      <c r="N289" s="42"/>
      <c r="O289" s="602" t="str">
        <f>J289</f>
        <v>非該当</v>
      </c>
    </row>
    <row r="290" spans="1:15" ht="15.75" hidden="1" customHeight="1">
      <c r="A290" s="48"/>
      <c r="B290" s="47"/>
      <c r="C290" s="28"/>
      <c r="D290" s="46"/>
      <c r="E290" s="46"/>
      <c r="F290" s="275" t="str">
        <f>INDEX(S①!$EI$9:$EI$321,MATCH(H290,S①!$BV$9:$BV$321,0),1)</f>
        <v>-</v>
      </c>
      <c r="G290" s="29">
        <f>IF(INDEX(S①!$BR$9:$BR$321,MATCH(H290,S①!$BV$9:$BV$321,0),1)=1,1,0)</f>
        <v>0</v>
      </c>
      <c r="H290" s="46" t="str">
        <f>S①!BV19</f>
        <v>BQ1=2</v>
      </c>
      <c r="I290" s="596"/>
      <c r="J290" s="438" t="str">
        <f>IF(INDEX(S①!$BR$9:$BR$321,MATCH(H290,S①!$BV$9:$BV$321,0),1)=1,"該当","非該当")</f>
        <v>非該当</v>
      </c>
      <c r="K290" s="698" t="str">
        <f t="shared" si="8"/>
        <v>BQ1</v>
      </c>
      <c r="L290" s="789"/>
      <c r="M290" s="790"/>
      <c r="N290" s="42"/>
      <c r="O290" s="602" t="str">
        <f t="shared" ref="O290:O353" si="9">J290</f>
        <v>非該当</v>
      </c>
    </row>
    <row r="291" spans="1:15" ht="15.75" hidden="1" customHeight="1">
      <c r="A291" s="48"/>
      <c r="B291" s="47"/>
      <c r="C291" s="28"/>
      <c r="D291" s="46"/>
      <c r="E291" s="46"/>
      <c r="F291" s="275" t="str">
        <f>INDEX(S①!$EI$9:$EI$321,MATCH(H291,S①!$BV$9:$BV$321,0),1)</f>
        <v>●</v>
      </c>
      <c r="G291" s="29">
        <f>IF(INDEX(S①!$BR$9:$BR$321,MATCH(H291,S①!$BV$9:$BV$321,0),1)=1,1,0)</f>
        <v>0</v>
      </c>
      <c r="H291" s="46" t="str">
        <f>S①!BV23</f>
        <v>BQ2=1</v>
      </c>
      <c r="I291" s="596"/>
      <c r="J291" s="438" t="str">
        <f>IF(INDEX(S①!$BR$9:$BR$321,MATCH(H291,S①!$BV$9:$BV$321,0),1)=1,"該当","非該当")</f>
        <v>非該当</v>
      </c>
      <c r="K291" s="698" t="str">
        <f t="shared" si="8"/>
        <v>BQ2</v>
      </c>
      <c r="L291" s="789" t="s">
        <v>462</v>
      </c>
      <c r="M291" s="790"/>
      <c r="N291" s="42"/>
      <c r="O291" s="602" t="str">
        <f t="shared" si="9"/>
        <v>非該当</v>
      </c>
    </row>
    <row r="292" spans="1:15" ht="15.75" hidden="1" customHeight="1">
      <c r="A292" s="48"/>
      <c r="B292" s="47"/>
      <c r="C292" s="28"/>
      <c r="D292" s="46"/>
      <c r="E292" s="46"/>
      <c r="F292" s="275" t="str">
        <f>INDEX(S①!$EI$9:$EI$321,MATCH(H292,S①!$BV$9:$BV$321,0),1)</f>
        <v>-</v>
      </c>
      <c r="G292" s="29">
        <f>IF(INDEX(S①!$BR$9:$BR$321,MATCH(H292,S①!$BV$9:$BV$321,0),1)=1,1,0)</f>
        <v>0</v>
      </c>
      <c r="H292" s="46" t="str">
        <f>S①!BV24</f>
        <v>BQ2=2</v>
      </c>
      <c r="I292" s="596"/>
      <c r="J292" s="438" t="str">
        <f>IF(INDEX(S①!$BR$9:$BR$321,MATCH(H292,S①!$BV$9:$BV$321,0),1)=1,"該当","非該当")</f>
        <v>非該当</v>
      </c>
      <c r="K292" s="698" t="str">
        <f t="shared" si="8"/>
        <v>BQ2</v>
      </c>
      <c r="L292" s="789"/>
      <c r="M292" s="790"/>
      <c r="N292" s="42"/>
      <c r="O292" s="602" t="str">
        <f t="shared" si="9"/>
        <v>非該当</v>
      </c>
    </row>
    <row r="293" spans="1:15" ht="15.75" hidden="1" customHeight="1">
      <c r="A293" s="48"/>
      <c r="B293" s="47"/>
      <c r="C293" s="28"/>
      <c r="D293" s="46"/>
      <c r="E293" s="46"/>
      <c r="F293" s="275" t="str">
        <f>INDEX(S①!$EI$9:$EI$321,MATCH(H293,S①!$BV$9:$BV$321,0),1)</f>
        <v>●</v>
      </c>
      <c r="G293" s="29">
        <f>IF(INDEX(S①!$BR$9:$BR$321,MATCH(H293,S①!$BV$9:$BV$321,0),1)=1,1,0)</f>
        <v>0</v>
      </c>
      <c r="H293" s="46" t="str">
        <f>S①!BV28</f>
        <v>BQ3=1</v>
      </c>
      <c r="I293" s="596"/>
      <c r="J293" s="438" t="str">
        <f>IF(INDEX(S①!$BR$9:$BR$321,MATCH(H293,S①!$BV$9:$BV$321,0),1)=1,"該当","非該当")</f>
        <v>非該当</v>
      </c>
      <c r="K293" s="698" t="str">
        <f t="shared" si="8"/>
        <v>BQ3</v>
      </c>
      <c r="L293" s="789" t="s">
        <v>463</v>
      </c>
      <c r="M293" s="790"/>
      <c r="N293" s="42"/>
      <c r="O293" s="602" t="str">
        <f t="shared" si="9"/>
        <v>非該当</v>
      </c>
    </row>
    <row r="294" spans="1:15" ht="15.75" hidden="1" customHeight="1">
      <c r="A294" s="48"/>
      <c r="B294" s="47"/>
      <c r="C294" s="28"/>
      <c r="D294" s="46"/>
      <c r="E294" s="46"/>
      <c r="F294" s="275" t="str">
        <f>INDEX(S①!$EI$9:$EI$321,MATCH(H294,S①!$BV$9:$BV$321,0),1)</f>
        <v>-</v>
      </c>
      <c r="G294" s="29">
        <f>IF(INDEX(S①!$BR$9:$BR$321,MATCH(H294,S①!$BV$9:$BV$321,0),1)=1,1,0)</f>
        <v>0</v>
      </c>
      <c r="H294" s="46" t="str">
        <f>S①!BV29</f>
        <v>BQ3=2</v>
      </c>
      <c r="I294" s="596"/>
      <c r="J294" s="438" t="str">
        <f>IF(INDEX(S①!$BR$9:$BR$321,MATCH(H294,S①!$BV$9:$BV$321,0),1)=1,"該当","非該当")</f>
        <v>非該当</v>
      </c>
      <c r="K294" s="698" t="str">
        <f t="shared" si="8"/>
        <v>BQ3</v>
      </c>
      <c r="L294" s="789"/>
      <c r="M294" s="790"/>
      <c r="N294" s="42"/>
      <c r="O294" s="602" t="str">
        <f t="shared" si="9"/>
        <v>非該当</v>
      </c>
    </row>
    <row r="295" spans="1:15" ht="15.75" hidden="1" customHeight="1">
      <c r="A295" s="48"/>
      <c r="B295" s="47"/>
      <c r="C295" s="28"/>
      <c r="D295" s="46"/>
      <c r="E295" s="46"/>
      <c r="F295" s="275"/>
      <c r="G295" s="275"/>
      <c r="H295" s="46"/>
      <c r="I295" s="597"/>
      <c r="J295" s="520" t="s">
        <v>458</v>
      </c>
      <c r="K295" s="698"/>
      <c r="L295" s="794" t="s">
        <v>464</v>
      </c>
      <c r="M295" s="795"/>
      <c r="N295" s="42"/>
      <c r="O295" s="602" t="str">
        <f t="shared" si="9"/>
        <v>該当</v>
      </c>
    </row>
    <row r="296" spans="1:15" ht="15.75" hidden="1" customHeight="1">
      <c r="A296" s="48"/>
      <c r="B296" s="47"/>
      <c r="C296" s="28"/>
      <c r="D296" s="46"/>
      <c r="E296" s="46"/>
      <c r="F296" s="275"/>
      <c r="G296" s="275"/>
      <c r="H296" s="46"/>
      <c r="I296" s="596"/>
      <c r="J296" s="438" t="str">
        <f>IF(COUNTIF(J297:J392,"該当")=0,"該当","非該当")</f>
        <v>該当</v>
      </c>
      <c r="K296" s="698"/>
      <c r="L296" s="789" t="s">
        <v>460</v>
      </c>
      <c r="M296" s="790"/>
      <c r="N296" s="42"/>
      <c r="O296" s="602" t="str">
        <f t="shared" si="9"/>
        <v>該当</v>
      </c>
    </row>
    <row r="297" spans="1:15" ht="15.75" hidden="1" customHeight="1">
      <c r="A297" s="48"/>
      <c r="B297" s="47"/>
      <c r="C297" s="28"/>
      <c r="D297" s="46"/>
      <c r="E297" s="46"/>
      <c r="F297" s="275" t="str">
        <f>INDEX(S①!$EI$9:$EI$321,MATCH(H297,S①!$BV$9:$BV$321,0),1)</f>
        <v>●</v>
      </c>
      <c r="G297" s="29">
        <f>IF(INDEX(S①!$BR$9:$BR$321,MATCH(H297,S①!$BV$9:$BV$321,0),1)=1,1,0)</f>
        <v>0</v>
      </c>
      <c r="H297" s="46" t="str">
        <f>S①!BV35</f>
        <v>CQ0=1</v>
      </c>
      <c r="I297" s="596"/>
      <c r="J297" s="438" t="str">
        <f>IF(INDEX(S①!$BR$9:$BR$321,MATCH(H297,S①!$BV$9:$BV$321,0),1)=1,"該当","非該当")</f>
        <v>非該当</v>
      </c>
      <c r="K297" s="698" t="str">
        <f t="shared" ref="K297:K328" si="10">LEFT(H297,3)</f>
        <v>CQ0</v>
      </c>
      <c r="L297" s="789" t="s">
        <v>465</v>
      </c>
      <c r="M297" s="790"/>
      <c r="N297" s="42"/>
      <c r="O297" s="602" t="str">
        <f t="shared" si="9"/>
        <v>非該当</v>
      </c>
    </row>
    <row r="298" spans="1:15" ht="15.75" hidden="1" customHeight="1">
      <c r="A298" s="48"/>
      <c r="B298" s="47"/>
      <c r="C298" s="28"/>
      <c r="D298" s="46"/>
      <c r="E298" s="46"/>
      <c r="F298" s="275" t="str">
        <f>INDEX(S①!$EI$9:$EI$321,MATCH(H298,S①!$BV$9:$BV$321,0),1)</f>
        <v>-</v>
      </c>
      <c r="G298" s="29">
        <f>IF(INDEX(S①!$BR$9:$BR$321,MATCH(H298,S①!$BV$9:$BV$321,0),1)=1,1,0)</f>
        <v>0</v>
      </c>
      <c r="H298" s="46" t="str">
        <f>S①!BV36</f>
        <v>CQ0=2</v>
      </c>
      <c r="I298" s="596"/>
      <c r="J298" s="438" t="str">
        <f>IF(INDEX(S①!$BR$9:$BR$321,MATCH(H298,S①!$BV$9:$BV$321,0),1)=1,"該当","非該当")</f>
        <v>非該当</v>
      </c>
      <c r="K298" s="698" t="str">
        <f t="shared" si="10"/>
        <v>CQ0</v>
      </c>
      <c r="L298" s="789"/>
      <c r="M298" s="790"/>
      <c r="N298" s="42"/>
      <c r="O298" s="602" t="str">
        <f t="shared" si="9"/>
        <v>非該当</v>
      </c>
    </row>
    <row r="299" spans="1:15" ht="15.75" hidden="1" customHeight="1">
      <c r="A299" s="48"/>
      <c r="B299" s="47"/>
      <c r="C299" s="28"/>
      <c r="D299" s="46"/>
      <c r="E299" s="46"/>
      <c r="F299" s="275" t="str">
        <f>INDEX(S①!$EI$9:$EI$321,MATCH(H299,S①!$BV$9:$BV$321,0),1)</f>
        <v>-</v>
      </c>
      <c r="G299" s="29">
        <f>IF(INDEX(S①!$BR$9:$BR$321,MATCH(H299,S①!$BV$9:$BV$321,0),1)=1,1,0)</f>
        <v>0</v>
      </c>
      <c r="H299" s="46" t="str">
        <f>S①!BV40</f>
        <v>CQ1=1</v>
      </c>
      <c r="I299" s="596"/>
      <c r="J299" s="438" t="str">
        <f>IF(INDEX(S①!$BR$9:$BR$321,MATCH(H299,S①!$BV$9:$BV$321,0),1)=1,"該当","非該当")</f>
        <v>非該当</v>
      </c>
      <c r="K299" s="698" t="str">
        <f t="shared" si="10"/>
        <v>CQ1</v>
      </c>
      <c r="L299" s="789"/>
      <c r="M299" s="790"/>
      <c r="N299" s="42"/>
      <c r="O299" s="602" t="str">
        <f t="shared" si="9"/>
        <v>非該当</v>
      </c>
    </row>
    <row r="300" spans="1:15" ht="15.75" hidden="1" customHeight="1">
      <c r="A300" s="48"/>
      <c r="B300" s="47"/>
      <c r="C300" s="28"/>
      <c r="D300" s="46"/>
      <c r="E300" s="46"/>
      <c r="F300" s="275" t="str">
        <f>INDEX(S①!$EI$9:$EI$321,MATCH(H300,S①!$BV$9:$BV$321,0),1)</f>
        <v>-</v>
      </c>
      <c r="G300" s="29">
        <f>IF(INDEX(S①!$BR$9:$BR$321,MATCH(H300,S①!$BV$9:$BV$321,0),1)=1,1,0)</f>
        <v>0</v>
      </c>
      <c r="H300" s="46" t="str">
        <f>S①!BV41</f>
        <v>CQ1=2</v>
      </c>
      <c r="I300" s="596"/>
      <c r="J300" s="438" t="str">
        <f>IF(INDEX(S①!$BR$9:$BR$321,MATCH(H300,S①!$BV$9:$BV$321,0),1)=1,"該当","非該当")</f>
        <v>非該当</v>
      </c>
      <c r="K300" s="698" t="str">
        <f t="shared" si="10"/>
        <v>CQ1</v>
      </c>
      <c r="L300" s="789"/>
      <c r="M300" s="790"/>
      <c r="N300" s="42"/>
      <c r="O300" s="602" t="str">
        <f t="shared" si="9"/>
        <v>非該当</v>
      </c>
    </row>
    <row r="301" spans="1:15" ht="15.75" hidden="1" customHeight="1">
      <c r="A301" s="48"/>
      <c r="B301" s="47"/>
      <c r="C301" s="28"/>
      <c r="D301" s="46"/>
      <c r="E301" s="46"/>
      <c r="F301" s="275" t="str">
        <f>INDEX(S①!$EI$9:$EI$321,MATCH(H301,S①!$BV$9:$BV$321,0),1)</f>
        <v>-</v>
      </c>
      <c r="G301" s="29">
        <f>IF(INDEX(S①!$BR$9:$BR$321,MATCH(H301,S①!$BV$9:$BV$321,0),1)=1,1,0)</f>
        <v>0</v>
      </c>
      <c r="H301" s="46" t="str">
        <f>S①!BV45</f>
        <v>CQ1-1=1</v>
      </c>
      <c r="I301" s="596"/>
      <c r="J301" s="438" t="str">
        <f>IF(INDEX(S①!$BR$9:$BR$321,MATCH(H301,S①!$BV$9:$BV$321,0),1)=1,"該当","非該当")</f>
        <v>非該当</v>
      </c>
      <c r="K301" s="698" t="str">
        <f t="shared" si="10"/>
        <v>CQ1</v>
      </c>
      <c r="L301" s="789"/>
      <c r="M301" s="790"/>
      <c r="N301" s="42"/>
      <c r="O301" s="602" t="str">
        <f t="shared" si="9"/>
        <v>非該当</v>
      </c>
    </row>
    <row r="302" spans="1:15" ht="15.75" hidden="1" customHeight="1">
      <c r="A302" s="48"/>
      <c r="B302" s="47"/>
      <c r="C302" s="28"/>
      <c r="D302" s="46"/>
      <c r="E302" s="46"/>
      <c r="F302" s="275" t="str">
        <f>INDEX(S①!$EI$9:$EI$321,MATCH(H302,S①!$BV$9:$BV$321,0),1)</f>
        <v>-</v>
      </c>
      <c r="G302" s="29">
        <f>IF(INDEX(S①!$BR$9:$BR$321,MATCH(H302,S①!$BV$9:$BV$321,0),1)=1,1,0)</f>
        <v>0</v>
      </c>
      <c r="H302" s="46" t="str">
        <f>S①!BV46</f>
        <v>CQ1-1=2</v>
      </c>
      <c r="I302" s="596"/>
      <c r="J302" s="438" t="str">
        <f>IF(INDEX(S①!$BR$9:$BR$321,MATCH(H302,S①!$BV$9:$BV$321,0),1)=1,"該当","非該当")</f>
        <v>非該当</v>
      </c>
      <c r="K302" s="698" t="str">
        <f t="shared" si="10"/>
        <v>CQ1</v>
      </c>
      <c r="L302" s="789"/>
      <c r="M302" s="790"/>
      <c r="N302" s="42"/>
      <c r="O302" s="602" t="str">
        <f t="shared" si="9"/>
        <v>非該当</v>
      </c>
    </row>
    <row r="303" spans="1:15" ht="15.75" hidden="1" customHeight="1">
      <c r="A303" s="48"/>
      <c r="B303" s="47"/>
      <c r="C303" s="28"/>
      <c r="D303" s="46"/>
      <c r="E303" s="46"/>
      <c r="F303" s="275" t="str">
        <f>INDEX(S①!$EI$9:$EI$321,MATCH(H303,S①!$BV$9:$BV$321,0),1)</f>
        <v>-</v>
      </c>
      <c r="G303" s="29">
        <f>IF(INDEX(S①!$BR$9:$BR$321,MATCH(H303,S①!$BV$9:$BV$321,0),1)=1,1,0)</f>
        <v>0</v>
      </c>
      <c r="H303" s="46" t="str">
        <f>S①!BV47</f>
        <v>CQ1-1=3</v>
      </c>
      <c r="I303" s="596"/>
      <c r="J303" s="438" t="str">
        <f>IF(INDEX(S①!$BR$9:$BR$321,MATCH(H303,S①!$BV$9:$BV$321,0),1)=1,"該当","非該当")</f>
        <v>非該当</v>
      </c>
      <c r="K303" s="698" t="str">
        <f t="shared" si="10"/>
        <v>CQ1</v>
      </c>
      <c r="L303" s="789"/>
      <c r="M303" s="790"/>
      <c r="N303" s="42"/>
      <c r="O303" s="602" t="str">
        <f t="shared" si="9"/>
        <v>非該当</v>
      </c>
    </row>
    <row r="304" spans="1:15" ht="15.75" hidden="1" customHeight="1">
      <c r="A304" s="48"/>
      <c r="B304" s="47"/>
      <c r="C304" s="28"/>
      <c r="D304" s="46"/>
      <c r="E304" s="46"/>
      <c r="F304" s="275" t="str">
        <f>INDEX(S①!$EI$9:$EI$321,MATCH(H304,S①!$BV$9:$BV$321,0),1)</f>
        <v>-</v>
      </c>
      <c r="G304" s="29">
        <f>IF(INDEX(S①!$BR$9:$BR$321,MATCH(H304,S①!$BV$9:$BV$321,0),1)=1,1,0)</f>
        <v>0</v>
      </c>
      <c r="H304" s="46" t="str">
        <f>S①!BV51</f>
        <v>CQ1-2=1</v>
      </c>
      <c r="I304" s="596"/>
      <c r="J304" s="438" t="str">
        <f>IF(INDEX(S①!$BR$9:$BR$321,MATCH(H304,S①!$BV$9:$BV$321,0),1)=1,"該当","非該当")</f>
        <v>非該当</v>
      </c>
      <c r="K304" s="698" t="str">
        <f t="shared" si="10"/>
        <v>CQ1</v>
      </c>
      <c r="L304" s="789"/>
      <c r="M304" s="790"/>
      <c r="N304" s="42"/>
      <c r="O304" s="602" t="str">
        <f t="shared" si="9"/>
        <v>非該当</v>
      </c>
    </row>
    <row r="305" spans="1:15" ht="15.75" hidden="1" customHeight="1">
      <c r="A305" s="48"/>
      <c r="B305" s="47"/>
      <c r="C305" s="28"/>
      <c r="D305" s="46"/>
      <c r="E305" s="46"/>
      <c r="F305" s="275" t="str">
        <f>INDEX(S①!$EI$9:$EI$321,MATCH(H305,S①!$BV$9:$BV$321,0),1)</f>
        <v>-</v>
      </c>
      <c r="G305" s="29">
        <f>IF(INDEX(S①!$BR$9:$BR$321,MATCH(H305,S①!$BV$9:$BV$321,0),1)=1,1,0)</f>
        <v>0</v>
      </c>
      <c r="H305" s="46" t="str">
        <f>S①!BV52</f>
        <v>CQ1-2=2</v>
      </c>
      <c r="I305" s="596"/>
      <c r="J305" s="438" t="str">
        <f>IF(INDEX(S①!$BR$9:$BR$321,MATCH(H305,S①!$BV$9:$BV$321,0),1)=1,"該当","非該当")</f>
        <v>非該当</v>
      </c>
      <c r="K305" s="698" t="str">
        <f t="shared" si="10"/>
        <v>CQ1</v>
      </c>
      <c r="L305" s="789"/>
      <c r="M305" s="790"/>
      <c r="N305" s="42"/>
      <c r="O305" s="602" t="str">
        <f t="shared" si="9"/>
        <v>非該当</v>
      </c>
    </row>
    <row r="306" spans="1:15" ht="15.75" hidden="1" customHeight="1">
      <c r="A306" s="48"/>
      <c r="B306" s="47"/>
      <c r="C306" s="28"/>
      <c r="D306" s="46"/>
      <c r="E306" s="46"/>
      <c r="F306" s="275" t="str">
        <f>INDEX(S①!$EI$9:$EI$321,MATCH(H306,S①!$BV$9:$BV$321,0),1)</f>
        <v>-</v>
      </c>
      <c r="G306" s="29">
        <f>IF(INDEX(S①!$BR$9:$BR$321,MATCH(H306,S①!$BV$9:$BV$321,0),1)=1,1,0)</f>
        <v>0</v>
      </c>
      <c r="H306" s="46" t="str">
        <f>S①!BV53</f>
        <v>CQ1-2=3</v>
      </c>
      <c r="I306" s="596"/>
      <c r="J306" s="438" t="str">
        <f>IF(INDEX(S①!$BR$9:$BR$321,MATCH(H306,S①!$BV$9:$BV$321,0),1)=1,"該当","非該当")</f>
        <v>非該当</v>
      </c>
      <c r="K306" s="698" t="str">
        <f t="shared" si="10"/>
        <v>CQ1</v>
      </c>
      <c r="L306" s="789"/>
      <c r="M306" s="790"/>
      <c r="N306" s="42"/>
      <c r="O306" s="602" t="str">
        <f t="shared" si="9"/>
        <v>非該当</v>
      </c>
    </row>
    <row r="307" spans="1:15" ht="15.75" hidden="1" customHeight="1">
      <c r="A307" s="48"/>
      <c r="B307" s="47"/>
      <c r="C307" s="28"/>
      <c r="D307" s="46"/>
      <c r="E307" s="46"/>
      <c r="F307" s="275" t="str">
        <f>INDEX(S①!$EI$9:$EI$321,MATCH(H307,S①!$BV$9:$BV$321,0),1)</f>
        <v>-</v>
      </c>
      <c r="G307" s="29">
        <f>IF(INDEX(S①!$BR$9:$BR$321,MATCH(H307,S①!$BV$9:$BV$321,0),1)=1,1,0)</f>
        <v>0</v>
      </c>
      <c r="H307" s="46" t="str">
        <f>S①!BV57</f>
        <v>CQ2=1</v>
      </c>
      <c r="I307" s="596"/>
      <c r="J307" s="438" t="str">
        <f>IF(INDEX(S①!$BR$9:$BR$321,MATCH(H307,S①!$BV$9:$BV$321,0),1)=1,"該当","非該当")</f>
        <v>非該当</v>
      </c>
      <c r="K307" s="698" t="str">
        <f t="shared" si="10"/>
        <v>CQ2</v>
      </c>
      <c r="L307" s="789"/>
      <c r="M307" s="790"/>
      <c r="N307" s="42"/>
      <c r="O307" s="602" t="str">
        <f t="shared" si="9"/>
        <v>非該当</v>
      </c>
    </row>
    <row r="308" spans="1:15" ht="15.75" hidden="1" customHeight="1">
      <c r="A308" s="48"/>
      <c r="B308" s="47"/>
      <c r="C308" s="28"/>
      <c r="D308" s="46"/>
      <c r="E308" s="46"/>
      <c r="F308" s="275" t="str">
        <f>INDEX(S①!$EI$9:$EI$321,MATCH(H308,S①!$BV$9:$BV$321,0),1)</f>
        <v>-</v>
      </c>
      <c r="G308" s="29">
        <f>IF(INDEX(S①!$BR$9:$BR$321,MATCH(H308,S①!$BV$9:$BV$321,0),1)=1,1,0)</f>
        <v>0</v>
      </c>
      <c r="H308" s="46" t="str">
        <f>S①!BV58</f>
        <v>CQ2=2</v>
      </c>
      <c r="I308" s="596"/>
      <c r="J308" s="438" t="str">
        <f>IF(INDEX(S①!$BR$9:$BR$321,MATCH(H308,S①!$BV$9:$BV$321,0),1)=1,"該当","非該当")</f>
        <v>非該当</v>
      </c>
      <c r="K308" s="698" t="str">
        <f t="shared" si="10"/>
        <v>CQ2</v>
      </c>
      <c r="L308" s="789"/>
      <c r="M308" s="790"/>
      <c r="N308" s="42"/>
      <c r="O308" s="602" t="str">
        <f t="shared" si="9"/>
        <v>非該当</v>
      </c>
    </row>
    <row r="309" spans="1:15" ht="15.75" hidden="1" customHeight="1">
      <c r="A309" s="48"/>
      <c r="B309" s="47"/>
      <c r="C309" s="28"/>
      <c r="D309" s="46"/>
      <c r="E309" s="46"/>
      <c r="F309" s="275" t="str">
        <f>INDEX(S①!$EI$9:$EI$321,MATCH(H309,S①!$BV$9:$BV$321,0),1)</f>
        <v>-</v>
      </c>
      <c r="G309" s="29">
        <f>IF(INDEX(S①!$BR$9:$BR$321,MATCH(H309,S①!$BV$9:$BV$321,0),1)=1,1,0)</f>
        <v>0</v>
      </c>
      <c r="H309" s="46" t="str">
        <f>S①!BV62</f>
        <v>CQ2-1=1</v>
      </c>
      <c r="I309" s="596"/>
      <c r="J309" s="438" t="str">
        <f>IF(INDEX(S①!$BR$9:$BR$321,MATCH(H309,S①!$BV$9:$BV$321,0),1)=1,"該当","非該当")</f>
        <v>非該当</v>
      </c>
      <c r="K309" s="698" t="str">
        <f t="shared" si="10"/>
        <v>CQ2</v>
      </c>
      <c r="L309" s="789"/>
      <c r="M309" s="790"/>
      <c r="N309" s="42"/>
      <c r="O309" s="602" t="str">
        <f t="shared" si="9"/>
        <v>非該当</v>
      </c>
    </row>
    <row r="310" spans="1:15" ht="15.75" hidden="1" customHeight="1">
      <c r="A310" s="48"/>
      <c r="B310" s="47"/>
      <c r="C310" s="28"/>
      <c r="D310" s="46"/>
      <c r="E310" s="46"/>
      <c r="F310" s="275" t="str">
        <f>INDEX(S①!$EI$9:$EI$321,MATCH(H310,S①!$BV$9:$BV$321,0),1)</f>
        <v>-</v>
      </c>
      <c r="G310" s="29">
        <f>IF(INDEX(S①!$BR$9:$BR$321,MATCH(H310,S①!$BV$9:$BV$321,0),1)=1,1,0)</f>
        <v>0</v>
      </c>
      <c r="H310" s="46" t="str">
        <f>S①!BV63</f>
        <v>CQ2-1=2</v>
      </c>
      <c r="I310" s="596"/>
      <c r="J310" s="438" t="str">
        <f>IF(INDEX(S①!$BR$9:$BR$321,MATCH(H310,S①!$BV$9:$BV$321,0),1)=1,"該当","非該当")</f>
        <v>非該当</v>
      </c>
      <c r="K310" s="698" t="str">
        <f t="shared" si="10"/>
        <v>CQ2</v>
      </c>
      <c r="L310" s="789"/>
      <c r="M310" s="790"/>
      <c r="N310" s="42"/>
      <c r="O310" s="602" t="str">
        <f t="shared" si="9"/>
        <v>非該当</v>
      </c>
    </row>
    <row r="311" spans="1:15" ht="15.75" hidden="1" customHeight="1">
      <c r="A311" s="48"/>
      <c r="B311" s="47"/>
      <c r="C311" s="28"/>
      <c r="D311" s="46"/>
      <c r="E311" s="46"/>
      <c r="F311" s="275" t="str">
        <f>INDEX(S①!$EI$9:$EI$321,MATCH(H311,S①!$BV$9:$BV$321,0),1)</f>
        <v>-</v>
      </c>
      <c r="G311" s="29">
        <f>IF(INDEX(S①!$BR$9:$BR$321,MATCH(H311,S①!$BV$9:$BV$321,0),1)=1,1,0)</f>
        <v>0</v>
      </c>
      <c r="H311" s="46" t="str">
        <f>S①!BV64</f>
        <v>CQ2-1=3</v>
      </c>
      <c r="I311" s="596"/>
      <c r="J311" s="438" t="str">
        <f>IF(INDEX(S①!$BR$9:$BR$321,MATCH(H311,S①!$BV$9:$BV$321,0),1)=1,"該当","非該当")</f>
        <v>非該当</v>
      </c>
      <c r="K311" s="698" t="str">
        <f t="shared" si="10"/>
        <v>CQ2</v>
      </c>
      <c r="L311" s="789"/>
      <c r="M311" s="790"/>
      <c r="N311" s="42"/>
      <c r="O311" s="602" t="str">
        <f t="shared" si="9"/>
        <v>非該当</v>
      </c>
    </row>
    <row r="312" spans="1:15" ht="15.75" hidden="1" customHeight="1">
      <c r="A312" s="48"/>
      <c r="B312" s="47"/>
      <c r="C312" s="28"/>
      <c r="D312" s="46"/>
      <c r="E312" s="46"/>
      <c r="F312" s="275" t="str">
        <f>INDEX(S①!$EI$9:$EI$321,MATCH(H312,S①!$BV$9:$BV$321,0),1)</f>
        <v>-</v>
      </c>
      <c r="G312" s="29">
        <f>IF(INDEX(S①!$BR$9:$BR$321,MATCH(H312,S①!$BV$9:$BV$321,0),1)=1,1,0)</f>
        <v>0</v>
      </c>
      <c r="H312" s="46" t="str">
        <f>S①!BV68</f>
        <v>CQ2-2=1</v>
      </c>
      <c r="I312" s="596"/>
      <c r="J312" s="438" t="str">
        <f>IF(INDEX(S①!$BR$9:$BR$321,MATCH(H312,S①!$BV$9:$BV$321,0),1)=1,"該当","非該当")</f>
        <v>非該当</v>
      </c>
      <c r="K312" s="698" t="str">
        <f t="shared" si="10"/>
        <v>CQ2</v>
      </c>
      <c r="L312" s="789"/>
      <c r="M312" s="790"/>
      <c r="N312" s="42"/>
      <c r="O312" s="602" t="str">
        <f t="shared" si="9"/>
        <v>非該当</v>
      </c>
    </row>
    <row r="313" spans="1:15" ht="15.75" hidden="1" customHeight="1">
      <c r="A313" s="48"/>
      <c r="B313" s="47"/>
      <c r="C313" s="28"/>
      <c r="D313" s="46"/>
      <c r="E313" s="46"/>
      <c r="F313" s="275" t="str">
        <f>INDEX(S①!$EI$9:$EI$321,MATCH(H313,S①!$BV$9:$BV$321,0),1)</f>
        <v>-</v>
      </c>
      <c r="G313" s="29">
        <f>IF(INDEX(S①!$BR$9:$BR$321,MATCH(H313,S①!$BV$9:$BV$321,0),1)=1,1,0)</f>
        <v>0</v>
      </c>
      <c r="H313" s="46" t="str">
        <f>S①!BV69</f>
        <v>CQ2-2=2</v>
      </c>
      <c r="I313" s="596"/>
      <c r="J313" s="438" t="str">
        <f>IF(INDEX(S①!$BR$9:$BR$321,MATCH(H313,S①!$BV$9:$BV$321,0),1)=1,"該当","非該当")</f>
        <v>非該当</v>
      </c>
      <c r="K313" s="698" t="str">
        <f t="shared" si="10"/>
        <v>CQ2</v>
      </c>
      <c r="L313" s="789"/>
      <c r="M313" s="790"/>
      <c r="N313" s="42"/>
      <c r="O313" s="602" t="str">
        <f t="shared" si="9"/>
        <v>非該当</v>
      </c>
    </row>
    <row r="314" spans="1:15" ht="15.75" hidden="1" customHeight="1">
      <c r="A314" s="48"/>
      <c r="B314" s="47"/>
      <c r="C314" s="28"/>
      <c r="D314" s="46"/>
      <c r="E314" s="46"/>
      <c r="F314" s="275" t="str">
        <f>INDEX(S①!$EI$9:$EI$321,MATCH(H314,S①!$BV$9:$BV$321,0),1)</f>
        <v>-</v>
      </c>
      <c r="G314" s="29">
        <f>IF(INDEX(S①!$BR$9:$BR$321,MATCH(H314,S①!$BV$9:$BV$321,0),1)=1,1,0)</f>
        <v>0</v>
      </c>
      <c r="H314" s="46" t="str">
        <f>S①!BV73</f>
        <v>CQ2-3=1</v>
      </c>
      <c r="I314" s="596"/>
      <c r="J314" s="438" t="str">
        <f>IF(INDEX(S①!$BR$9:$BR$321,MATCH(H314,S①!$BV$9:$BV$321,0),1)=1,"該当","非該当")</f>
        <v>非該当</v>
      </c>
      <c r="K314" s="698" t="str">
        <f t="shared" si="10"/>
        <v>CQ2</v>
      </c>
      <c r="L314" s="789"/>
      <c r="M314" s="790"/>
      <c r="N314" s="42"/>
      <c r="O314" s="602" t="str">
        <f t="shared" si="9"/>
        <v>非該当</v>
      </c>
    </row>
    <row r="315" spans="1:15" ht="15.75" hidden="1" customHeight="1">
      <c r="A315" s="48"/>
      <c r="B315" s="47"/>
      <c r="C315" s="28"/>
      <c r="D315" s="46"/>
      <c r="E315" s="46"/>
      <c r="F315" s="275" t="str">
        <f>INDEX(S①!$EI$9:$EI$321,MATCH(H315,S①!$BV$9:$BV$321,0),1)</f>
        <v>-</v>
      </c>
      <c r="G315" s="29">
        <f>IF(INDEX(S①!$BR$9:$BR$321,MATCH(H315,S①!$BV$9:$BV$321,0),1)=1,1,0)</f>
        <v>0</v>
      </c>
      <c r="H315" s="46" t="str">
        <f>S①!BV74</f>
        <v>CQ2-3=2</v>
      </c>
      <c r="I315" s="596"/>
      <c r="J315" s="438" t="str">
        <f>IF(INDEX(S①!$BR$9:$BR$321,MATCH(H315,S①!$BV$9:$BV$321,0),1)=1,"該当","非該当")</f>
        <v>非該当</v>
      </c>
      <c r="K315" s="698" t="str">
        <f t="shared" si="10"/>
        <v>CQ2</v>
      </c>
      <c r="L315" s="789"/>
      <c r="M315" s="790"/>
      <c r="N315" s="42"/>
      <c r="O315" s="602" t="str">
        <f t="shared" si="9"/>
        <v>非該当</v>
      </c>
    </row>
    <row r="316" spans="1:15" ht="15.75" hidden="1" customHeight="1">
      <c r="A316" s="48"/>
      <c r="B316" s="47"/>
      <c r="C316" s="28"/>
      <c r="D316" s="46"/>
      <c r="E316" s="46"/>
      <c r="F316" s="275" t="str">
        <f>INDEX(S①!$EI$9:$EI$321,MATCH(H316,S①!$BV$9:$BV$321,0),1)</f>
        <v>-</v>
      </c>
      <c r="G316" s="29">
        <f>IF(INDEX(S①!$BR$9:$BR$321,MATCH(H316,S①!$BV$9:$BV$321,0),1)=1,1,0)</f>
        <v>0</v>
      </c>
      <c r="H316" s="46" t="str">
        <f>S①!BV78</f>
        <v>CQ3=1</v>
      </c>
      <c r="I316" s="596"/>
      <c r="J316" s="438" t="str">
        <f>IF(INDEX(S①!$BR$9:$BR$321,MATCH(H316,S①!$BV$9:$BV$321,0),1)=1,"該当","非該当")</f>
        <v>非該当</v>
      </c>
      <c r="K316" s="698" t="str">
        <f t="shared" si="10"/>
        <v>CQ3</v>
      </c>
      <c r="L316" s="789"/>
      <c r="M316" s="790"/>
      <c r="N316" s="42"/>
      <c r="O316" s="602" t="str">
        <f t="shared" si="9"/>
        <v>非該当</v>
      </c>
    </row>
    <row r="317" spans="1:15" ht="15.75" hidden="1" customHeight="1">
      <c r="A317" s="48"/>
      <c r="B317" s="47"/>
      <c r="C317" s="28"/>
      <c r="D317" s="46"/>
      <c r="E317" s="46"/>
      <c r="F317" s="275" t="str">
        <f>INDEX(S①!$EI$9:$EI$321,MATCH(H317,S①!$BV$9:$BV$321,0),1)</f>
        <v>-</v>
      </c>
      <c r="G317" s="29">
        <f>IF(INDEX(S①!$BR$9:$BR$321,MATCH(H317,S①!$BV$9:$BV$321,0),1)=1,1,0)</f>
        <v>0</v>
      </c>
      <c r="H317" s="46" t="str">
        <f>S①!BV79</f>
        <v>CQ3=2</v>
      </c>
      <c r="I317" s="596"/>
      <c r="J317" s="438" t="str">
        <f>IF(INDEX(S①!$BR$9:$BR$321,MATCH(H317,S①!$BV$9:$BV$321,0),1)=1,"該当","非該当")</f>
        <v>非該当</v>
      </c>
      <c r="K317" s="698" t="str">
        <f t="shared" si="10"/>
        <v>CQ3</v>
      </c>
      <c r="L317" s="789"/>
      <c r="M317" s="790"/>
      <c r="N317" s="42"/>
      <c r="O317" s="602" t="str">
        <f t="shared" si="9"/>
        <v>非該当</v>
      </c>
    </row>
    <row r="318" spans="1:15" ht="15.75" hidden="1" customHeight="1">
      <c r="A318" s="48"/>
      <c r="B318" s="47"/>
      <c r="C318" s="28"/>
      <c r="D318" s="46"/>
      <c r="E318" s="46"/>
      <c r="F318" s="275" t="str">
        <f>INDEX(S①!$EI$9:$EI$321,MATCH(H318,S①!$BV$9:$BV$321,0),1)</f>
        <v>-</v>
      </c>
      <c r="G318" s="29">
        <f>IF(INDEX(S①!$BR$9:$BR$321,MATCH(H318,S①!$BV$9:$BV$321,0),1)=1,1,0)</f>
        <v>0</v>
      </c>
      <c r="H318" s="46" t="str">
        <f>S①!BV83</f>
        <v>CQ3-1=1</v>
      </c>
      <c r="I318" s="596"/>
      <c r="J318" s="438" t="str">
        <f>IF(INDEX(S①!$BR$9:$BR$321,MATCH(H318,S①!$BV$9:$BV$321,0),1)=1,"該当","非該当")</f>
        <v>非該当</v>
      </c>
      <c r="K318" s="698" t="str">
        <f t="shared" si="10"/>
        <v>CQ3</v>
      </c>
      <c r="L318" s="789"/>
      <c r="M318" s="790"/>
      <c r="N318" s="42"/>
      <c r="O318" s="602" t="str">
        <f t="shared" si="9"/>
        <v>非該当</v>
      </c>
    </row>
    <row r="319" spans="1:15" ht="15.75" hidden="1" customHeight="1">
      <c r="A319" s="48"/>
      <c r="B319" s="47"/>
      <c r="C319" s="28"/>
      <c r="D319" s="46"/>
      <c r="E319" s="46"/>
      <c r="F319" s="275" t="str">
        <f>INDEX(S①!$EI$9:$EI$321,MATCH(H319,S①!$BV$9:$BV$321,0),1)</f>
        <v>-</v>
      </c>
      <c r="G319" s="29">
        <f>IF(INDEX(S①!$BR$9:$BR$321,MATCH(H319,S①!$BV$9:$BV$321,0),1)=1,1,0)</f>
        <v>0</v>
      </c>
      <c r="H319" s="46" t="str">
        <f>S①!BV84</f>
        <v>CQ3-1=2</v>
      </c>
      <c r="I319" s="596"/>
      <c r="J319" s="438" t="str">
        <f>IF(INDEX(S①!$BR$9:$BR$321,MATCH(H319,S①!$BV$9:$BV$321,0),1)=1,"該当","非該当")</f>
        <v>非該当</v>
      </c>
      <c r="K319" s="698" t="str">
        <f t="shared" si="10"/>
        <v>CQ3</v>
      </c>
      <c r="L319" s="789"/>
      <c r="M319" s="790"/>
      <c r="N319" s="42"/>
      <c r="O319" s="602" t="str">
        <f t="shared" si="9"/>
        <v>非該当</v>
      </c>
    </row>
    <row r="320" spans="1:15" ht="15.75" hidden="1" customHeight="1">
      <c r="A320" s="48"/>
      <c r="B320" s="47"/>
      <c r="C320" s="28"/>
      <c r="D320" s="46"/>
      <c r="E320" s="46"/>
      <c r="F320" s="275" t="str">
        <f>INDEX(S①!$EI$9:$EI$321,MATCH(H320,S①!$BV$9:$BV$321,0),1)</f>
        <v>-</v>
      </c>
      <c r="G320" s="29">
        <f>IF(INDEX(S①!$BR$9:$BR$321,MATCH(H320,S①!$BV$9:$BV$321,0),1)=1,1,0)</f>
        <v>0</v>
      </c>
      <c r="H320" s="46" t="str">
        <f>S①!BV90</f>
        <v>DQ0=1</v>
      </c>
      <c r="I320" s="596"/>
      <c r="J320" s="438" t="str">
        <f>IF(INDEX(S①!$BR$9:$BR$321,MATCH(H320,S①!$BV$9:$BV$321,0),1)=1,"該当","非該当")</f>
        <v>非該当</v>
      </c>
      <c r="K320" s="698" t="str">
        <f t="shared" si="10"/>
        <v>DQ0</v>
      </c>
      <c r="L320" s="789"/>
      <c r="M320" s="790"/>
      <c r="N320" s="42"/>
      <c r="O320" s="602" t="str">
        <f t="shared" si="9"/>
        <v>非該当</v>
      </c>
    </row>
    <row r="321" spans="1:16" s="224" customFormat="1" ht="15.75" hidden="1" customHeight="1">
      <c r="A321" s="219"/>
      <c r="B321" s="220"/>
      <c r="C321" s="221"/>
      <c r="D321" s="222"/>
      <c r="E321" s="222"/>
      <c r="F321" s="275" t="str">
        <f>INDEX(S①!$EI$9:$EI$321,MATCH(H321,S①!$BV$9:$BV$321,0),1)</f>
        <v>-</v>
      </c>
      <c r="G321" s="29">
        <f>IF(INDEX(S①!$BR$9:$BR$321,MATCH(H321,S①!$BV$9:$BV$321,0),1)=1,1,0)</f>
        <v>0</v>
      </c>
      <c r="H321" s="46" t="str">
        <f>S①!BV91</f>
        <v>DQ0=2</v>
      </c>
      <c r="I321" s="598"/>
      <c r="J321" s="438" t="str">
        <f>IF(INDEX(S①!$BR$9:$BR$321,MATCH(H321,S①!$BV$9:$BV$321,0),1)=1,"該当","非該当")</f>
        <v>非該当</v>
      </c>
      <c r="K321" s="698" t="str">
        <f t="shared" si="10"/>
        <v>DQ0</v>
      </c>
      <c r="L321" s="789"/>
      <c r="M321" s="790"/>
      <c r="N321" s="223"/>
      <c r="O321" s="602" t="str">
        <f t="shared" si="9"/>
        <v>非該当</v>
      </c>
      <c r="P321" s="23"/>
    </row>
    <row r="322" spans="1:16" s="224" customFormat="1" ht="15.75" hidden="1" customHeight="1">
      <c r="A322" s="219"/>
      <c r="B322" s="220"/>
      <c r="C322" s="221"/>
      <c r="D322" s="222"/>
      <c r="E322" s="222"/>
      <c r="F322" s="275" t="str">
        <f>INDEX(S①!$EI$9:$EI$321,MATCH(H322,S①!$BV$9:$BV$321,0),1)</f>
        <v>●</v>
      </c>
      <c r="G322" s="29">
        <f>IF(INDEX(S①!$BR$9:$BR$321,MATCH(H322,S①!$BV$9:$BV$321,0),1)=1,1,0)</f>
        <v>0</v>
      </c>
      <c r="H322" s="46" t="str">
        <f>S①!BV95</f>
        <v>DQ1=1</v>
      </c>
      <c r="I322" s="599"/>
      <c r="J322" s="438" t="str">
        <f>IF(INDEX(S①!$BR$9:$BR$321,MATCH(H322,S①!$BV$9:$BV$321,0),1)=1,"該当","非該当")</f>
        <v>非該当</v>
      </c>
      <c r="K322" s="698" t="str">
        <f t="shared" si="10"/>
        <v>DQ1</v>
      </c>
      <c r="L322" s="789" t="s">
        <v>466</v>
      </c>
      <c r="M322" s="790"/>
      <c r="N322" s="223"/>
      <c r="O322" s="602" t="str">
        <f t="shared" si="9"/>
        <v>非該当</v>
      </c>
      <c r="P322" s="23"/>
    </row>
    <row r="323" spans="1:16" ht="15.75" hidden="1" customHeight="1">
      <c r="A323" s="48"/>
      <c r="B323" s="47"/>
      <c r="C323" s="28"/>
      <c r="D323" s="46"/>
      <c r="E323" s="46"/>
      <c r="F323" s="275" t="str">
        <f>INDEX(S①!$EI$9:$EI$321,MATCH(H323,S①!$BV$9:$BV$321,0),1)</f>
        <v>●</v>
      </c>
      <c r="G323" s="29">
        <f>IF(INDEX(S①!$BR$9:$BR$321,MATCH(H323,S①!$BV$9:$BV$321,0),1)=1,1,0)</f>
        <v>0</v>
      </c>
      <c r="H323" s="46" t="str">
        <f>S①!BV96</f>
        <v>DQ1=2</v>
      </c>
      <c r="I323" s="596"/>
      <c r="J323" s="438" t="str">
        <f>IF(INDEX(S①!$BR$9:$BR$321,MATCH(H323,S①!$BV$9:$BV$321,0),1)=1,"該当","非該当")</f>
        <v>非該当</v>
      </c>
      <c r="K323" s="698" t="str">
        <f t="shared" si="10"/>
        <v>DQ1</v>
      </c>
      <c r="L323" s="789" t="s">
        <v>467</v>
      </c>
      <c r="M323" s="790"/>
      <c r="N323" s="42"/>
      <c r="O323" s="602" t="str">
        <f t="shared" si="9"/>
        <v>非該当</v>
      </c>
    </row>
    <row r="324" spans="1:16" ht="15.75" hidden="1" customHeight="1">
      <c r="A324" s="48"/>
      <c r="B324" s="47"/>
      <c r="C324" s="28"/>
      <c r="D324" s="46"/>
      <c r="E324" s="46"/>
      <c r="F324" s="275" t="str">
        <f>INDEX(S①!$EI$9:$EI$321,MATCH(H324,S①!$BV$9:$BV$321,0),1)</f>
        <v>-</v>
      </c>
      <c r="G324" s="29">
        <f>IF(INDEX(S①!$BR$9:$BR$321,MATCH(H324,S①!$BV$9:$BV$321,0),1)=1,1,0)</f>
        <v>0</v>
      </c>
      <c r="H324" s="46" t="str">
        <f>S①!BV100</f>
        <v>DQ1-1=1</v>
      </c>
      <c r="I324" s="596"/>
      <c r="J324" s="438" t="str">
        <f>IF(INDEX(S①!$BR$9:$BR$321,MATCH(H324,S①!$BV$9:$BV$321,0),1)=1,"該当","非該当")</f>
        <v>非該当</v>
      </c>
      <c r="K324" s="698" t="str">
        <f t="shared" si="10"/>
        <v>DQ1</v>
      </c>
      <c r="L324" s="789"/>
      <c r="M324" s="790"/>
      <c r="N324" s="42"/>
      <c r="O324" s="602" t="str">
        <f t="shared" si="9"/>
        <v>非該当</v>
      </c>
    </row>
    <row r="325" spans="1:16" ht="15.75" hidden="1" customHeight="1">
      <c r="A325" s="48"/>
      <c r="B325" s="47"/>
      <c r="C325" s="28"/>
      <c r="D325" s="46"/>
      <c r="E325" s="46"/>
      <c r="F325" s="275" t="str">
        <f>INDEX(S①!$EI$9:$EI$321,MATCH(H325,S①!$BV$9:$BV$321,0),1)</f>
        <v>-</v>
      </c>
      <c r="G325" s="29">
        <f>IF(INDEX(S①!$BR$9:$BR$321,MATCH(H325,S①!$BV$9:$BV$321,0),1)=1,1,0)</f>
        <v>0</v>
      </c>
      <c r="H325" s="46" t="str">
        <f>S①!BV101</f>
        <v>DQ1-1=2</v>
      </c>
      <c r="I325" s="596"/>
      <c r="J325" s="438" t="str">
        <f>IF(INDEX(S①!$BR$9:$BR$321,MATCH(H325,S①!$BV$9:$BV$321,0),1)=1,"該当","非該当")</f>
        <v>非該当</v>
      </c>
      <c r="K325" s="698" t="str">
        <f t="shared" si="10"/>
        <v>DQ1</v>
      </c>
      <c r="L325" s="789"/>
      <c r="M325" s="790"/>
      <c r="N325" s="42"/>
      <c r="O325" s="602" t="str">
        <f t="shared" si="9"/>
        <v>非該当</v>
      </c>
    </row>
    <row r="326" spans="1:16" ht="15.75" hidden="1" customHeight="1">
      <c r="A326" s="48"/>
      <c r="B326" s="47"/>
      <c r="C326" s="28"/>
      <c r="D326" s="46"/>
      <c r="E326" s="46"/>
      <c r="F326" s="275" t="str">
        <f>INDEX(S①!$EI$9:$EI$321,MATCH(H326,S①!$BV$9:$BV$321,0),1)</f>
        <v>-</v>
      </c>
      <c r="G326" s="29">
        <f>IF(INDEX(S①!$BR$9:$BR$321,MATCH(H326,S①!$BV$9:$BV$321,0),1)=1,1,0)</f>
        <v>0</v>
      </c>
      <c r="H326" s="46" t="str">
        <f>S①!BV102</f>
        <v>DQ1-1=3</v>
      </c>
      <c r="I326" s="596"/>
      <c r="J326" s="438" t="str">
        <f>IF(INDEX(S①!$BR$9:$BR$321,MATCH(H326,S①!$BV$9:$BV$321,0),1)=1,"該当","非該当")</f>
        <v>非該当</v>
      </c>
      <c r="K326" s="698" t="str">
        <f t="shared" si="10"/>
        <v>DQ1</v>
      </c>
      <c r="L326" s="789"/>
      <c r="M326" s="790"/>
      <c r="N326" s="42"/>
      <c r="O326" s="602" t="str">
        <f t="shared" si="9"/>
        <v>非該当</v>
      </c>
    </row>
    <row r="327" spans="1:16" ht="15.75" hidden="1" customHeight="1">
      <c r="A327" s="48"/>
      <c r="B327" s="47"/>
      <c r="C327" s="28"/>
      <c r="D327" s="46"/>
      <c r="E327" s="46"/>
      <c r="F327" s="275" t="str">
        <f>INDEX(S①!$EI$9:$EI$321,MATCH(H327,S①!$BV$9:$BV$321,0),1)</f>
        <v>-</v>
      </c>
      <c r="G327" s="29">
        <f>IF(INDEX(S①!$BR$9:$BR$321,MATCH(H327,S①!$BV$9:$BV$321,0),1)=1,1,0)</f>
        <v>0</v>
      </c>
      <c r="H327" s="46" t="str">
        <f>S①!BV106</f>
        <v>DQ1-2=1</v>
      </c>
      <c r="I327" s="596"/>
      <c r="J327" s="438" t="str">
        <f>IF(INDEX(S①!$BR$9:$BR$321,MATCH(H327,S①!$BV$9:$BV$321,0),1)=1,"該当","非該当")</f>
        <v>非該当</v>
      </c>
      <c r="K327" s="698" t="str">
        <f t="shared" si="10"/>
        <v>DQ1</v>
      </c>
      <c r="L327" s="789"/>
      <c r="M327" s="790"/>
      <c r="N327" s="42"/>
      <c r="O327" s="602" t="str">
        <f t="shared" si="9"/>
        <v>非該当</v>
      </c>
    </row>
    <row r="328" spans="1:16" ht="15.75" hidden="1" customHeight="1">
      <c r="A328" s="48"/>
      <c r="B328" s="47"/>
      <c r="C328" s="28"/>
      <c r="D328" s="46"/>
      <c r="E328" s="46"/>
      <c r="F328" s="275" t="str">
        <f>INDEX(S①!$EI$9:$EI$321,MATCH(H328,S①!$BV$9:$BV$321,0),1)</f>
        <v>-</v>
      </c>
      <c r="G328" s="29">
        <f>IF(INDEX(S①!$BR$9:$BR$321,MATCH(H328,S①!$BV$9:$BV$321,0),1)=1,1,0)</f>
        <v>0</v>
      </c>
      <c r="H328" s="46" t="str">
        <f>S①!BV107</f>
        <v>DQ1-2=2</v>
      </c>
      <c r="I328" s="596"/>
      <c r="J328" s="438" t="str">
        <f>IF(INDEX(S①!$BR$9:$BR$321,MATCH(H328,S①!$BV$9:$BV$321,0),1)=1,"該当","非該当")</f>
        <v>非該当</v>
      </c>
      <c r="K328" s="698" t="str">
        <f t="shared" si="10"/>
        <v>DQ1</v>
      </c>
      <c r="L328" s="789"/>
      <c r="M328" s="790"/>
      <c r="N328" s="42"/>
      <c r="O328" s="602" t="str">
        <f t="shared" si="9"/>
        <v>非該当</v>
      </c>
    </row>
    <row r="329" spans="1:16" ht="15.75" hidden="1" customHeight="1">
      <c r="A329" s="48"/>
      <c r="B329" s="47"/>
      <c r="C329" s="28"/>
      <c r="D329" s="46"/>
      <c r="E329" s="46"/>
      <c r="F329" s="275" t="str">
        <f>INDEX(S①!$EI$9:$EI$321,MATCH(H329,S①!$BV$9:$BV$321,0),1)</f>
        <v>-</v>
      </c>
      <c r="G329" s="29">
        <f>IF(INDEX(S①!$BR$9:$BR$321,MATCH(H329,S①!$BV$9:$BV$321,0),1)=1,1,0)</f>
        <v>0</v>
      </c>
      <c r="H329" s="46" t="str">
        <f>S①!BV108</f>
        <v>DQ1-2=3</v>
      </c>
      <c r="I329" s="596"/>
      <c r="J329" s="438" t="str">
        <f>IF(INDEX(S①!$BR$9:$BR$321,MATCH(H329,S①!$BV$9:$BV$321,0),1)=1,"該当","非該当")</f>
        <v>非該当</v>
      </c>
      <c r="K329" s="698" t="str">
        <f t="shared" ref="K329:K360" si="11">LEFT(H329,3)</f>
        <v>DQ1</v>
      </c>
      <c r="L329" s="789"/>
      <c r="M329" s="790"/>
      <c r="N329" s="42"/>
      <c r="O329" s="602" t="str">
        <f t="shared" si="9"/>
        <v>非該当</v>
      </c>
    </row>
    <row r="330" spans="1:16" ht="15.75" hidden="1" customHeight="1">
      <c r="A330" s="48"/>
      <c r="B330" s="47"/>
      <c r="C330" s="28"/>
      <c r="D330" s="46"/>
      <c r="E330" s="46"/>
      <c r="F330" s="275" t="str">
        <f>INDEX(S①!$EI$9:$EI$321,MATCH(H330,S①!$BV$9:$BV$321,0),1)</f>
        <v>-</v>
      </c>
      <c r="G330" s="29">
        <f>IF(INDEX(S①!$BR$9:$BR$321,MATCH(H330,S①!$BV$9:$BV$321,0),1)=1,1,0)</f>
        <v>0</v>
      </c>
      <c r="H330" s="46" t="str">
        <f>S①!BV112</f>
        <v>DQ1-3=1</v>
      </c>
      <c r="I330" s="596"/>
      <c r="J330" s="438" t="str">
        <f>IF(INDEX(S①!$BR$9:$BR$321,MATCH(H330,S①!$BV$9:$BV$321,0),1)=1,"該当","非該当")</f>
        <v>非該当</v>
      </c>
      <c r="K330" s="698" t="str">
        <f t="shared" si="11"/>
        <v>DQ1</v>
      </c>
      <c r="L330" s="789"/>
      <c r="M330" s="790"/>
      <c r="N330" s="42"/>
      <c r="O330" s="602" t="str">
        <f t="shared" si="9"/>
        <v>非該当</v>
      </c>
    </row>
    <row r="331" spans="1:16" ht="15.75" hidden="1" customHeight="1">
      <c r="A331" s="48"/>
      <c r="B331" s="47"/>
      <c r="C331" s="28"/>
      <c r="D331" s="46"/>
      <c r="E331" s="46"/>
      <c r="F331" s="275" t="str">
        <f>INDEX(S①!$EI$9:$EI$321,MATCH(H331,S①!$BV$9:$BV$321,0),1)</f>
        <v>-</v>
      </c>
      <c r="G331" s="29">
        <f>IF(INDEX(S①!$BR$9:$BR$321,MATCH(H331,S①!$BV$9:$BV$321,0),1)=1,1,0)</f>
        <v>0</v>
      </c>
      <c r="H331" s="46" t="str">
        <f>S①!BV113</f>
        <v>DQ1-3=2</v>
      </c>
      <c r="I331" s="596"/>
      <c r="J331" s="438" t="str">
        <f>IF(INDEX(S①!$BR$9:$BR$321,MATCH(H331,S①!$BV$9:$BV$321,0),1)=1,"該当","非該当")</f>
        <v>非該当</v>
      </c>
      <c r="K331" s="698" t="str">
        <f t="shared" si="11"/>
        <v>DQ1</v>
      </c>
      <c r="L331" s="789"/>
      <c r="M331" s="790"/>
      <c r="N331" s="42"/>
      <c r="O331" s="602" t="str">
        <f t="shared" si="9"/>
        <v>非該当</v>
      </c>
    </row>
    <row r="332" spans="1:16" ht="15.75" hidden="1" customHeight="1">
      <c r="A332" s="48"/>
      <c r="B332" s="47"/>
      <c r="C332" s="28"/>
      <c r="D332" s="46"/>
      <c r="E332" s="46"/>
      <c r="F332" s="275" t="str">
        <f>INDEX(S①!$EI$9:$EI$321,MATCH(H332,S①!$BV$9:$BV$321,0),1)</f>
        <v>-</v>
      </c>
      <c r="G332" s="29">
        <f>IF(INDEX(S①!$BR$9:$BR$321,MATCH(H332,S①!$BV$9:$BV$321,0),1)=1,1,0)</f>
        <v>0</v>
      </c>
      <c r="H332" s="46" t="str">
        <f>S①!BV117</f>
        <v>DQ1-4=1</v>
      </c>
      <c r="I332" s="596"/>
      <c r="J332" s="438" t="str">
        <f>IF(INDEX(S①!$BR$9:$BR$321,MATCH(H332,S①!$BV$9:$BV$321,0),1)=1,"該当","非該当")</f>
        <v>非該当</v>
      </c>
      <c r="K332" s="698" t="str">
        <f t="shared" si="11"/>
        <v>DQ1</v>
      </c>
      <c r="L332" s="789"/>
      <c r="M332" s="790"/>
      <c r="N332" s="42"/>
      <c r="O332" s="602" t="str">
        <f t="shared" si="9"/>
        <v>非該当</v>
      </c>
    </row>
    <row r="333" spans="1:16" ht="15.75" hidden="1" customHeight="1">
      <c r="A333" s="48"/>
      <c r="B333" s="47"/>
      <c r="C333" s="28"/>
      <c r="D333" s="46"/>
      <c r="E333" s="46"/>
      <c r="F333" s="275" t="str">
        <f>INDEX(S①!$EI$9:$EI$321,MATCH(H333,S①!$BV$9:$BV$321,0),1)</f>
        <v>-</v>
      </c>
      <c r="G333" s="29">
        <f>IF(INDEX(S①!$BR$9:$BR$321,MATCH(H333,S①!$BV$9:$BV$321,0),1)=1,1,0)</f>
        <v>0</v>
      </c>
      <c r="H333" s="46" t="str">
        <f>S①!BV118</f>
        <v>DQ1-4=2</v>
      </c>
      <c r="I333" s="596"/>
      <c r="J333" s="438" t="str">
        <f>IF(INDEX(S①!$BR$9:$BR$321,MATCH(H333,S①!$BV$9:$BV$321,0),1)=1,"該当","非該当")</f>
        <v>非該当</v>
      </c>
      <c r="K333" s="698" t="str">
        <f t="shared" si="11"/>
        <v>DQ1</v>
      </c>
      <c r="L333" s="789"/>
      <c r="M333" s="790"/>
      <c r="N333" s="42"/>
      <c r="O333" s="602" t="str">
        <f t="shared" si="9"/>
        <v>非該当</v>
      </c>
    </row>
    <row r="334" spans="1:16" ht="15.75" hidden="1" customHeight="1">
      <c r="A334" s="48"/>
      <c r="B334" s="47"/>
      <c r="C334" s="28"/>
      <c r="D334" s="46"/>
      <c r="E334" s="46"/>
      <c r="F334" s="275" t="str">
        <f>INDEX(S①!$EI$9:$EI$321,MATCH(H334,S①!$BV$9:$BV$321,0),1)</f>
        <v>-</v>
      </c>
      <c r="G334" s="29">
        <f>IF(INDEX(S①!$BR$9:$BR$321,MATCH(H334,S①!$BV$9:$BV$321,0),1)=1,1,0)</f>
        <v>0</v>
      </c>
      <c r="H334" s="46" t="str">
        <f>S①!BV119</f>
        <v>DQ1-4=3</v>
      </c>
      <c r="I334" s="596"/>
      <c r="J334" s="438" t="str">
        <f>IF(INDEX(S①!$BR$9:$BR$321,MATCH(H334,S①!$BV$9:$BV$321,0),1)=1,"該当","非該当")</f>
        <v>非該当</v>
      </c>
      <c r="K334" s="698" t="str">
        <f t="shared" si="11"/>
        <v>DQ1</v>
      </c>
      <c r="L334" s="789"/>
      <c r="M334" s="790"/>
      <c r="N334" s="42"/>
      <c r="O334" s="602" t="str">
        <f t="shared" si="9"/>
        <v>非該当</v>
      </c>
    </row>
    <row r="335" spans="1:16" ht="15.75" hidden="1" customHeight="1">
      <c r="A335" s="48"/>
      <c r="B335" s="47"/>
      <c r="C335" s="28"/>
      <c r="D335" s="46"/>
      <c r="E335" s="46"/>
      <c r="F335" s="275" t="str">
        <f>INDEX(S①!$EI$9:$EI$321,MATCH(H335,S①!$BV$9:$BV$321,0),1)</f>
        <v>-</v>
      </c>
      <c r="G335" s="29">
        <f>IF(INDEX(S①!$BR$9:$BR$321,MATCH(H335,S①!$BV$9:$BV$321,0),1)=1,1,0)</f>
        <v>0</v>
      </c>
      <c r="H335" s="46" t="str">
        <f>S①!BV123</f>
        <v>DQ1-5=1</v>
      </c>
      <c r="I335" s="596"/>
      <c r="J335" s="438" t="str">
        <f>IF(INDEX(S①!$BR$9:$BR$321,MATCH(H335,S①!$BV$9:$BV$321,0),1)=1,"該当","非該当")</f>
        <v>非該当</v>
      </c>
      <c r="K335" s="698" t="str">
        <f t="shared" si="11"/>
        <v>DQ1</v>
      </c>
      <c r="L335" s="789"/>
      <c r="M335" s="790"/>
      <c r="N335" s="42"/>
      <c r="O335" s="602" t="str">
        <f t="shared" si="9"/>
        <v>非該当</v>
      </c>
    </row>
    <row r="336" spans="1:16" ht="15.75" hidden="1" customHeight="1">
      <c r="A336" s="48"/>
      <c r="B336" s="47"/>
      <c r="C336" s="28"/>
      <c r="D336" s="46"/>
      <c r="E336" s="46"/>
      <c r="F336" s="275" t="str">
        <f>INDEX(S①!$EI$9:$EI$321,MATCH(H336,S①!$BV$9:$BV$321,0),1)</f>
        <v>-</v>
      </c>
      <c r="G336" s="29">
        <f>IF(INDEX(S①!$BR$9:$BR$321,MATCH(H336,S①!$BV$9:$BV$321,0),1)=1,1,0)</f>
        <v>0</v>
      </c>
      <c r="H336" s="46" t="str">
        <f>S①!BV124</f>
        <v>DQ1-5=2</v>
      </c>
      <c r="I336" s="596"/>
      <c r="J336" s="438" t="str">
        <f>IF(INDEX(S①!$BR$9:$BR$321,MATCH(H336,S①!$BV$9:$BV$321,0),1)=1,"該当","非該当")</f>
        <v>非該当</v>
      </c>
      <c r="K336" s="698" t="str">
        <f t="shared" si="11"/>
        <v>DQ1</v>
      </c>
      <c r="L336" s="789"/>
      <c r="M336" s="790"/>
      <c r="N336" s="42"/>
      <c r="O336" s="602" t="str">
        <f t="shared" si="9"/>
        <v>非該当</v>
      </c>
    </row>
    <row r="337" spans="1:15" ht="15.75" hidden="1" customHeight="1">
      <c r="A337" s="48"/>
      <c r="B337" s="47"/>
      <c r="C337" s="28"/>
      <c r="D337" s="46"/>
      <c r="E337" s="46"/>
      <c r="F337" s="275" t="str">
        <f>INDEX(S①!$EI$9:$EI$321,MATCH(H337,S①!$BV$9:$BV$321,0),1)</f>
        <v>-</v>
      </c>
      <c r="G337" s="29">
        <f>IF(INDEX(S①!$BR$9:$BR$321,MATCH(H337,S①!$BV$9:$BV$321,0),1)=1,1,0)</f>
        <v>0</v>
      </c>
      <c r="H337" s="46" t="str">
        <f>S①!BV125</f>
        <v>DQ1-5=3</v>
      </c>
      <c r="I337" s="596"/>
      <c r="J337" s="438" t="str">
        <f>IF(INDEX(S①!$BR$9:$BR$321,MATCH(H337,S①!$BV$9:$BV$321,0),1)=1,"該当","非該当")</f>
        <v>非該当</v>
      </c>
      <c r="K337" s="698" t="str">
        <f t="shared" si="11"/>
        <v>DQ1</v>
      </c>
      <c r="L337" s="789"/>
      <c r="M337" s="790"/>
      <c r="N337" s="42"/>
      <c r="O337" s="602" t="str">
        <f t="shared" si="9"/>
        <v>非該当</v>
      </c>
    </row>
    <row r="338" spans="1:15" ht="15.75" hidden="1" customHeight="1">
      <c r="A338" s="48"/>
      <c r="B338" s="47"/>
      <c r="C338" s="28"/>
      <c r="D338" s="46"/>
      <c r="E338" s="46"/>
      <c r="F338" s="275" t="str">
        <f>INDEX(S①!$EI$9:$EI$321,MATCH(H338,S①!$BV$9:$BV$321,0),1)</f>
        <v>-</v>
      </c>
      <c r="G338" s="29">
        <f>IF(INDEX(S①!$BR$9:$BR$321,MATCH(H338,S①!$BV$9:$BV$321,0),1)=1,1,0)</f>
        <v>0</v>
      </c>
      <c r="H338" s="46" t="str">
        <f>S①!BV129</f>
        <v>DQ1-6=1</v>
      </c>
      <c r="I338" s="596"/>
      <c r="J338" s="438" t="str">
        <f>IF(INDEX(S①!$BR$9:$BR$321,MATCH(H338,S①!$BV$9:$BV$321,0),1)=1,"該当","非該当")</f>
        <v>非該当</v>
      </c>
      <c r="K338" s="698" t="str">
        <f t="shared" si="11"/>
        <v>DQ1</v>
      </c>
      <c r="L338" s="789"/>
      <c r="M338" s="790"/>
      <c r="N338" s="42"/>
      <c r="O338" s="602" t="str">
        <f t="shared" si="9"/>
        <v>非該当</v>
      </c>
    </row>
    <row r="339" spans="1:15" ht="15.75" hidden="1" customHeight="1">
      <c r="A339" s="48"/>
      <c r="B339" s="47"/>
      <c r="C339" s="28"/>
      <c r="D339" s="46"/>
      <c r="E339" s="46"/>
      <c r="F339" s="275" t="str">
        <f>INDEX(S①!$EI$9:$EI$321,MATCH(H339,S①!$BV$9:$BV$321,0),1)</f>
        <v>-</v>
      </c>
      <c r="G339" s="29">
        <f>IF(INDEX(S①!$BR$9:$BR$321,MATCH(H339,S①!$BV$9:$BV$321,0),1)=1,1,0)</f>
        <v>0</v>
      </c>
      <c r="H339" s="46" t="str">
        <f>S①!BV130</f>
        <v>DQ1-6=2</v>
      </c>
      <c r="I339" s="596"/>
      <c r="J339" s="438" t="str">
        <f>IF(INDEX(S①!$BR$9:$BR$321,MATCH(H339,S①!$BV$9:$BV$321,0),1)=1,"該当","非該当")</f>
        <v>非該当</v>
      </c>
      <c r="K339" s="698" t="str">
        <f t="shared" si="11"/>
        <v>DQ1</v>
      </c>
      <c r="L339" s="789"/>
      <c r="M339" s="790"/>
      <c r="N339" s="42"/>
      <c r="O339" s="602" t="str">
        <f t="shared" si="9"/>
        <v>非該当</v>
      </c>
    </row>
    <row r="340" spans="1:15" ht="15.75" hidden="1" customHeight="1">
      <c r="A340" s="48"/>
      <c r="B340" s="47"/>
      <c r="C340" s="28"/>
      <c r="D340" s="46"/>
      <c r="E340" s="46"/>
      <c r="F340" s="275" t="str">
        <f>INDEX(S①!$EI$9:$EI$321,MATCH(H340,S①!$BV$9:$BV$321,0),1)</f>
        <v>-</v>
      </c>
      <c r="G340" s="29">
        <f>IF(INDEX(S①!$BR$9:$BR$321,MATCH(H340,S①!$BV$9:$BV$321,0),1)=1,1,0)</f>
        <v>0</v>
      </c>
      <c r="H340" s="46" t="str">
        <f>S①!BV131</f>
        <v>DQ1-6=3</v>
      </c>
      <c r="I340" s="596"/>
      <c r="J340" s="438" t="str">
        <f>IF(INDEX(S①!$BR$9:$BR$321,MATCH(H340,S①!$BV$9:$BV$321,0),1)=1,"該当","非該当")</f>
        <v>非該当</v>
      </c>
      <c r="K340" s="698" t="str">
        <f t="shared" si="11"/>
        <v>DQ1</v>
      </c>
      <c r="L340" s="789"/>
      <c r="M340" s="790"/>
      <c r="N340" s="42"/>
      <c r="O340" s="602" t="str">
        <f t="shared" si="9"/>
        <v>非該当</v>
      </c>
    </row>
    <row r="341" spans="1:15" ht="15.75" hidden="1" customHeight="1">
      <c r="A341" s="48"/>
      <c r="B341" s="47"/>
      <c r="C341" s="28"/>
      <c r="D341" s="46"/>
      <c r="E341" s="46"/>
      <c r="F341" s="275" t="str">
        <f>INDEX(S①!$EI$9:$EI$321,MATCH(H341,S①!$BV$9:$BV$321,0),1)</f>
        <v>-</v>
      </c>
      <c r="G341" s="29">
        <f>IF(INDEX(S①!$BR$9:$BR$321,MATCH(H341,S①!$BV$9:$BV$321,0),1)=1,1,0)</f>
        <v>0</v>
      </c>
      <c r="H341" s="46" t="str">
        <f>S①!BV132</f>
        <v>DQ1-6=4</v>
      </c>
      <c r="I341" s="596"/>
      <c r="J341" s="438" t="str">
        <f>IF(INDEX(S①!$BR$9:$BR$321,MATCH(H341,S①!$BV$9:$BV$321,0),1)=1,"該当","非該当")</f>
        <v>非該当</v>
      </c>
      <c r="K341" s="698" t="str">
        <f t="shared" si="11"/>
        <v>DQ1</v>
      </c>
      <c r="L341" s="789"/>
      <c r="M341" s="790"/>
      <c r="N341" s="42"/>
      <c r="O341" s="602" t="str">
        <f t="shared" si="9"/>
        <v>非該当</v>
      </c>
    </row>
    <row r="342" spans="1:15" ht="15.75" hidden="1" customHeight="1">
      <c r="A342" s="48"/>
      <c r="B342" s="47"/>
      <c r="C342" s="28"/>
      <c r="D342" s="46"/>
      <c r="E342" s="46"/>
      <c r="F342" s="275" t="str">
        <f>INDEX(S①!$EI$9:$EI$321,MATCH(H342,S①!$BV$9:$BV$321,0),1)</f>
        <v>-</v>
      </c>
      <c r="G342" s="29">
        <f>IF(INDEX(S①!$BR$9:$BR$321,MATCH(H342,S①!$BV$9:$BV$321,0),1)=1,1,0)</f>
        <v>0</v>
      </c>
      <c r="H342" s="46" t="str">
        <f>S①!BV138</f>
        <v>EQ0=1</v>
      </c>
      <c r="I342" s="596"/>
      <c r="J342" s="438" t="str">
        <f>IF(INDEX(S①!$BR$9:$BR$321,MATCH(H342,S①!$BV$9:$BV$321,0),1)=1,"該当","非該当")</f>
        <v>非該当</v>
      </c>
      <c r="K342" s="698" t="str">
        <f t="shared" si="11"/>
        <v>EQ0</v>
      </c>
      <c r="L342" s="789"/>
      <c r="M342" s="790"/>
      <c r="N342" s="42"/>
      <c r="O342" s="602" t="str">
        <f t="shared" si="9"/>
        <v>非該当</v>
      </c>
    </row>
    <row r="343" spans="1:15" ht="15.75" hidden="1" customHeight="1">
      <c r="A343" s="48"/>
      <c r="B343" s="47"/>
      <c r="C343" s="28"/>
      <c r="D343" s="46"/>
      <c r="E343" s="46"/>
      <c r="F343" s="275" t="str">
        <f>INDEX(S①!$EI$9:$EI$321,MATCH(H343,S①!$BV$9:$BV$321,0),1)</f>
        <v>-</v>
      </c>
      <c r="G343" s="29">
        <f>IF(INDEX(S①!$BR$9:$BR$321,MATCH(H343,S①!$BV$9:$BV$321,0),1)=1,1,0)</f>
        <v>0</v>
      </c>
      <c r="H343" s="46" t="str">
        <f>S①!BV139</f>
        <v>EQ0=2</v>
      </c>
      <c r="I343" s="596"/>
      <c r="J343" s="438" t="str">
        <f>IF(INDEX(S①!$BR$9:$BR$321,MATCH(H343,S①!$BV$9:$BV$321,0),1)=1,"該当","非該当")</f>
        <v>非該当</v>
      </c>
      <c r="K343" s="698" t="str">
        <f t="shared" si="11"/>
        <v>EQ0</v>
      </c>
      <c r="L343" s="789"/>
      <c r="M343" s="790"/>
      <c r="N343" s="42"/>
      <c r="O343" s="602" t="str">
        <f t="shared" si="9"/>
        <v>非該当</v>
      </c>
    </row>
    <row r="344" spans="1:15" ht="15.75" hidden="1" customHeight="1">
      <c r="A344" s="48"/>
      <c r="B344" s="47"/>
      <c r="C344" s="28"/>
      <c r="D344" s="46"/>
      <c r="E344" s="46"/>
      <c r="F344" s="275" t="str">
        <f>INDEX(S①!$EI$9:$EI$321,MATCH(H344,S①!$BV$9:$BV$321,0),1)</f>
        <v>●</v>
      </c>
      <c r="G344" s="29">
        <f>IF(INDEX(S①!$BR$9:$BR$321,MATCH(H344,S①!$BV$9:$BV$321,0),1)=1,1,0)</f>
        <v>0</v>
      </c>
      <c r="H344" s="46" t="str">
        <f>S①!BV143</f>
        <v>EQ1=1</v>
      </c>
      <c r="I344" s="597"/>
      <c r="J344" s="438" t="str">
        <f>IF(INDEX(S①!$BR$9:$BR$321,MATCH(H344,S①!$BV$9:$BV$321,0),1)=1,"該当","非該当")</f>
        <v>非該当</v>
      </c>
      <c r="K344" s="698" t="str">
        <f t="shared" si="11"/>
        <v>EQ1</v>
      </c>
      <c r="L344" s="789" t="s">
        <v>468</v>
      </c>
      <c r="M344" s="790"/>
      <c r="N344" s="42"/>
      <c r="O344" s="602" t="str">
        <f t="shared" si="9"/>
        <v>非該当</v>
      </c>
    </row>
    <row r="345" spans="1:15" ht="15.75" hidden="1" customHeight="1">
      <c r="A345" s="48"/>
      <c r="B345" s="47"/>
      <c r="C345" s="28"/>
      <c r="D345" s="46"/>
      <c r="E345" s="46"/>
      <c r="F345" s="275" t="str">
        <f>INDEX(S①!$EI$9:$EI$321,MATCH(H345,S①!$BV$9:$BV$321,0),1)</f>
        <v>●</v>
      </c>
      <c r="G345" s="29">
        <f>IF(INDEX(S①!$BR$9:$BR$321,MATCH(H345,S①!$BV$9:$BV$321,0),1)=1,1,0)</f>
        <v>0</v>
      </c>
      <c r="H345" s="46" t="str">
        <f>S①!BV144</f>
        <v>EQ1=2</v>
      </c>
      <c r="I345" s="596"/>
      <c r="J345" s="438" t="str">
        <f>IF(INDEX(S①!$BR$9:$BR$321,MATCH(H345,S①!$BV$9:$BV$321,0),1)=1,"該当","非該当")</f>
        <v>非該当</v>
      </c>
      <c r="K345" s="698" t="str">
        <f t="shared" si="11"/>
        <v>EQ1</v>
      </c>
      <c r="L345" s="789" t="s">
        <v>469</v>
      </c>
      <c r="M345" s="790"/>
      <c r="N345" s="42"/>
      <c r="O345" s="602" t="str">
        <f t="shared" si="9"/>
        <v>非該当</v>
      </c>
    </row>
    <row r="346" spans="1:15" ht="15.75" hidden="1" customHeight="1">
      <c r="A346" s="48"/>
      <c r="B346" s="47"/>
      <c r="C346" s="28"/>
      <c r="D346" s="46"/>
      <c r="E346" s="46"/>
      <c r="F346" s="275" t="str">
        <f>INDEX(S①!$EI$9:$EI$321,MATCH(H346,S①!$BV$9:$BV$321,0),1)</f>
        <v>-</v>
      </c>
      <c r="G346" s="29">
        <f>IF(INDEX(S①!$BR$9:$BR$321,MATCH(H346,S①!$BV$9:$BV$321,0),1)=1,1,0)</f>
        <v>0</v>
      </c>
      <c r="H346" s="46" t="str">
        <f>S①!BV148</f>
        <v>EQ1-1=1</v>
      </c>
      <c r="I346" s="596"/>
      <c r="J346" s="438" t="str">
        <f>IF(INDEX(S①!$BR$9:$BR$321,MATCH(H346,S①!$BV$9:$BV$321,0),1)=1,"該当","非該当")</f>
        <v>非該当</v>
      </c>
      <c r="K346" s="698" t="str">
        <f t="shared" si="11"/>
        <v>EQ1</v>
      </c>
      <c r="L346" s="789"/>
      <c r="M346" s="790"/>
      <c r="N346" s="42"/>
      <c r="O346" s="602" t="str">
        <f t="shared" si="9"/>
        <v>非該当</v>
      </c>
    </row>
    <row r="347" spans="1:15" ht="15.75" hidden="1" customHeight="1">
      <c r="A347" s="48"/>
      <c r="B347" s="47"/>
      <c r="C347" s="28"/>
      <c r="D347" s="46"/>
      <c r="E347" s="46"/>
      <c r="F347" s="275" t="str">
        <f>INDEX(S①!$EI$9:$EI$321,MATCH(H347,S①!$BV$9:$BV$321,0),1)</f>
        <v>-</v>
      </c>
      <c r="G347" s="29">
        <f>IF(INDEX(S①!$BR$9:$BR$321,MATCH(H347,S①!$BV$9:$BV$321,0),1)=1,1,0)</f>
        <v>0</v>
      </c>
      <c r="H347" s="46" t="str">
        <f>S①!BV149</f>
        <v>EQ1-1=2</v>
      </c>
      <c r="I347" s="596"/>
      <c r="J347" s="438" t="str">
        <f>IF(INDEX(S①!$BR$9:$BR$321,MATCH(H347,S①!$BV$9:$BV$321,0),1)=1,"該当","非該当")</f>
        <v>非該当</v>
      </c>
      <c r="K347" s="698" t="str">
        <f t="shared" si="11"/>
        <v>EQ1</v>
      </c>
      <c r="L347" s="789"/>
      <c r="M347" s="790"/>
      <c r="N347" s="42"/>
      <c r="O347" s="602" t="str">
        <f t="shared" si="9"/>
        <v>非該当</v>
      </c>
    </row>
    <row r="348" spans="1:15" ht="15.75" hidden="1" customHeight="1">
      <c r="A348" s="48"/>
      <c r="B348" s="47"/>
      <c r="C348" s="28"/>
      <c r="D348" s="46"/>
      <c r="E348" s="46"/>
      <c r="F348" s="275" t="str">
        <f>INDEX(S①!$EI$9:$EI$321,MATCH(H348,S①!$BV$9:$BV$321,0),1)</f>
        <v>-</v>
      </c>
      <c r="G348" s="29">
        <f>IF(INDEX(S①!$BR$9:$BR$321,MATCH(H348,S①!$BV$9:$BV$321,0),1)=1,1,0)</f>
        <v>0</v>
      </c>
      <c r="H348" s="46" t="str">
        <f>S①!BV150</f>
        <v>EQ1-1=3</v>
      </c>
      <c r="I348" s="596"/>
      <c r="J348" s="438" t="str">
        <f>IF(INDEX(S①!$BR$9:$BR$321,MATCH(H348,S①!$BV$9:$BV$321,0),1)=1,"該当","非該当")</f>
        <v>非該当</v>
      </c>
      <c r="K348" s="698" t="str">
        <f t="shared" si="11"/>
        <v>EQ1</v>
      </c>
      <c r="L348" s="789"/>
      <c r="M348" s="790"/>
      <c r="N348" s="42"/>
      <c r="O348" s="602" t="str">
        <f t="shared" si="9"/>
        <v>非該当</v>
      </c>
    </row>
    <row r="349" spans="1:15" ht="15.75" hidden="1" customHeight="1">
      <c r="A349" s="48"/>
      <c r="B349" s="47"/>
      <c r="C349" s="28"/>
      <c r="D349" s="46"/>
      <c r="E349" s="46"/>
      <c r="F349" s="275" t="str">
        <f>INDEX(S①!$EI$9:$EI$321,MATCH(H349,S①!$BV$9:$BV$321,0),1)</f>
        <v>-</v>
      </c>
      <c r="G349" s="29">
        <f>IF(INDEX(S①!$BR$9:$BR$321,MATCH(H349,S①!$BV$9:$BV$321,0),1)=1,1,0)</f>
        <v>0</v>
      </c>
      <c r="H349" s="46" t="str">
        <f>S①!BV154</f>
        <v>EQ1-2=1</v>
      </c>
      <c r="I349" s="596"/>
      <c r="J349" s="438" t="str">
        <f>IF(INDEX(S①!$BR$9:$BR$321,MATCH(H349,S①!$BV$9:$BV$321,0),1)=1,"該当","非該当")</f>
        <v>非該当</v>
      </c>
      <c r="K349" s="698" t="str">
        <f t="shared" si="11"/>
        <v>EQ1</v>
      </c>
      <c r="L349" s="789"/>
      <c r="M349" s="790"/>
      <c r="N349" s="42"/>
      <c r="O349" s="602" t="str">
        <f t="shared" si="9"/>
        <v>非該当</v>
      </c>
    </row>
    <row r="350" spans="1:15" ht="15.75" hidden="1" customHeight="1">
      <c r="A350" s="48"/>
      <c r="B350" s="47"/>
      <c r="C350" s="28"/>
      <c r="D350" s="46"/>
      <c r="E350" s="46"/>
      <c r="F350" s="275" t="str">
        <f>INDEX(S①!$EI$9:$EI$321,MATCH(H350,S①!$BV$9:$BV$321,0),1)</f>
        <v>-</v>
      </c>
      <c r="G350" s="29">
        <f>IF(INDEX(S①!$BR$9:$BR$321,MATCH(H350,S①!$BV$9:$BV$321,0),1)=1,1,0)</f>
        <v>0</v>
      </c>
      <c r="H350" s="46" t="str">
        <f>S①!BV155</f>
        <v>EQ1-2=2</v>
      </c>
      <c r="I350" s="596"/>
      <c r="J350" s="438" t="str">
        <f>IF(INDEX(S①!$BR$9:$BR$321,MATCH(H350,S①!$BV$9:$BV$321,0),1)=1,"該当","非該当")</f>
        <v>非該当</v>
      </c>
      <c r="K350" s="698" t="str">
        <f t="shared" si="11"/>
        <v>EQ1</v>
      </c>
      <c r="L350" s="789"/>
      <c r="M350" s="790"/>
      <c r="N350" s="42"/>
      <c r="O350" s="602" t="str">
        <f t="shared" si="9"/>
        <v>非該当</v>
      </c>
    </row>
    <row r="351" spans="1:15" ht="15.75" hidden="1" customHeight="1">
      <c r="A351" s="48"/>
      <c r="B351" s="47"/>
      <c r="C351" s="28"/>
      <c r="D351" s="46"/>
      <c r="E351" s="46"/>
      <c r="F351" s="275" t="str">
        <f>INDEX(S①!$EI$9:$EI$321,MATCH(H351,S①!$BV$9:$BV$321,0),1)</f>
        <v>-</v>
      </c>
      <c r="G351" s="29">
        <f>IF(INDEX(S①!$BR$9:$BR$321,MATCH(H351,S①!$BV$9:$BV$321,0),1)=1,1,0)</f>
        <v>0</v>
      </c>
      <c r="H351" s="46" t="str">
        <f>S①!BV156</f>
        <v>EQ1-2=3</v>
      </c>
      <c r="I351" s="596"/>
      <c r="J351" s="438" t="str">
        <f>IF(INDEX(S①!$BR$9:$BR$321,MATCH(H351,S①!$BV$9:$BV$321,0),1)=1,"該当","非該当")</f>
        <v>非該当</v>
      </c>
      <c r="K351" s="698" t="str">
        <f t="shared" si="11"/>
        <v>EQ1</v>
      </c>
      <c r="L351" s="789"/>
      <c r="M351" s="790"/>
      <c r="N351" s="42"/>
      <c r="O351" s="602" t="str">
        <f t="shared" si="9"/>
        <v>非該当</v>
      </c>
    </row>
    <row r="352" spans="1:15" ht="15.75" hidden="1" customHeight="1">
      <c r="A352" s="48"/>
      <c r="B352" s="47"/>
      <c r="C352" s="28"/>
      <c r="D352" s="46"/>
      <c r="E352" s="46"/>
      <c r="F352" s="275" t="str">
        <f>INDEX(S①!$EI$9:$EI$321,MATCH(H352,S①!$BV$9:$BV$321,0),1)</f>
        <v>-</v>
      </c>
      <c r="G352" s="29">
        <f>IF(INDEX(S①!$BR$9:$BR$321,MATCH(H352,S①!$BV$9:$BV$321,0),1)=1,1,0)</f>
        <v>0</v>
      </c>
      <c r="H352" s="46" t="str">
        <f>S①!BV160</f>
        <v>EQ1-3=1</v>
      </c>
      <c r="I352" s="596"/>
      <c r="J352" s="438" t="str">
        <f>IF(INDEX(S①!$BR$9:$BR$321,MATCH(H352,S①!$BV$9:$BV$321,0),1)=1,"該当","非該当")</f>
        <v>非該当</v>
      </c>
      <c r="K352" s="698" t="str">
        <f t="shared" si="11"/>
        <v>EQ1</v>
      </c>
      <c r="L352" s="789"/>
      <c r="M352" s="790"/>
      <c r="N352" s="42"/>
      <c r="O352" s="602" t="str">
        <f t="shared" si="9"/>
        <v>非該当</v>
      </c>
    </row>
    <row r="353" spans="1:15" ht="15.75" hidden="1" customHeight="1">
      <c r="A353" s="48"/>
      <c r="B353" s="47"/>
      <c r="C353" s="28"/>
      <c r="D353" s="46"/>
      <c r="E353" s="46"/>
      <c r="F353" s="275" t="str">
        <f>INDEX(S①!$EI$9:$EI$321,MATCH(H353,S①!$BV$9:$BV$321,0),1)</f>
        <v>-</v>
      </c>
      <c r="G353" s="29">
        <f>IF(INDEX(S①!$BR$9:$BR$321,MATCH(H353,S①!$BV$9:$BV$321,0),1)=1,1,0)</f>
        <v>0</v>
      </c>
      <c r="H353" s="46" t="str">
        <f>S①!BV161</f>
        <v>EQ1-3=2</v>
      </c>
      <c r="I353" s="596"/>
      <c r="J353" s="438" t="str">
        <f>IF(INDEX(S①!$BR$9:$BR$321,MATCH(H353,S①!$BV$9:$BV$321,0),1)=1,"該当","非該当")</f>
        <v>非該当</v>
      </c>
      <c r="K353" s="698" t="str">
        <f t="shared" si="11"/>
        <v>EQ1</v>
      </c>
      <c r="L353" s="789"/>
      <c r="M353" s="790"/>
      <c r="N353" s="42"/>
      <c r="O353" s="602" t="str">
        <f t="shared" si="9"/>
        <v>非該当</v>
      </c>
    </row>
    <row r="354" spans="1:15" ht="15.75" hidden="1" customHeight="1">
      <c r="A354" s="48"/>
      <c r="B354" s="47"/>
      <c r="C354" s="28"/>
      <c r="D354" s="46"/>
      <c r="E354" s="46"/>
      <c r="F354" s="275" t="str">
        <f>INDEX(S①!$EI$9:$EI$321,MATCH(H354,S①!$BV$9:$BV$321,0),1)</f>
        <v>-</v>
      </c>
      <c r="G354" s="29">
        <f>IF(INDEX(S①!$BR$9:$BR$321,MATCH(H354,S①!$BV$9:$BV$321,0),1)=1,1,0)</f>
        <v>0</v>
      </c>
      <c r="H354" s="46" t="str">
        <f>S①!BV165</f>
        <v>EQ1-4=1</v>
      </c>
      <c r="I354" s="596"/>
      <c r="J354" s="438" t="str">
        <f>IF(INDEX(S①!$BR$9:$BR$321,MATCH(H354,S①!$BV$9:$BV$321,0),1)=1,"該当","非該当")</f>
        <v>非該当</v>
      </c>
      <c r="K354" s="698" t="str">
        <f t="shared" si="11"/>
        <v>EQ1</v>
      </c>
      <c r="L354" s="789"/>
      <c r="M354" s="790"/>
      <c r="N354" s="42"/>
      <c r="O354" s="602" t="str">
        <f t="shared" ref="O354:O417" si="12">J354</f>
        <v>非該当</v>
      </c>
    </row>
    <row r="355" spans="1:15" ht="15.75" hidden="1" customHeight="1">
      <c r="A355" s="48"/>
      <c r="B355" s="47"/>
      <c r="C355" s="28"/>
      <c r="D355" s="46"/>
      <c r="E355" s="46"/>
      <c r="F355" s="275" t="str">
        <f>INDEX(S①!$EI$9:$EI$321,MATCH(H355,S①!$BV$9:$BV$321,0),1)</f>
        <v>-</v>
      </c>
      <c r="G355" s="29">
        <f>IF(INDEX(S①!$BR$9:$BR$321,MATCH(H355,S①!$BV$9:$BV$321,0),1)=1,1,0)</f>
        <v>0</v>
      </c>
      <c r="H355" s="46" t="str">
        <f>S①!BV166</f>
        <v>EQ1-4=2</v>
      </c>
      <c r="I355" s="596"/>
      <c r="J355" s="438" t="str">
        <f>IF(INDEX(S①!$BR$9:$BR$321,MATCH(H355,S①!$BV$9:$BV$321,0),1)=1,"該当","非該当")</f>
        <v>非該当</v>
      </c>
      <c r="K355" s="698" t="str">
        <f t="shared" si="11"/>
        <v>EQ1</v>
      </c>
      <c r="L355" s="789"/>
      <c r="M355" s="790"/>
      <c r="N355" s="42"/>
      <c r="O355" s="602" t="str">
        <f t="shared" si="12"/>
        <v>非該当</v>
      </c>
    </row>
    <row r="356" spans="1:15" ht="15.75" hidden="1" customHeight="1">
      <c r="A356" s="48"/>
      <c r="B356" s="47"/>
      <c r="C356" s="28"/>
      <c r="D356" s="46"/>
      <c r="E356" s="46"/>
      <c r="F356" s="275" t="str">
        <f>INDEX(S①!$EI$9:$EI$321,MATCH(H356,S①!$BV$9:$BV$321,0),1)</f>
        <v>-</v>
      </c>
      <c r="G356" s="29">
        <f>IF(INDEX(S①!$BR$9:$BR$321,MATCH(H356,S①!$BV$9:$BV$321,0),1)=1,1,0)</f>
        <v>0</v>
      </c>
      <c r="H356" s="46" t="str">
        <f>S①!BV167</f>
        <v>EQ1-4=3</v>
      </c>
      <c r="I356" s="596"/>
      <c r="J356" s="438" t="str">
        <f>IF(INDEX(S①!$BR$9:$BR$321,MATCH(H356,S①!$BV$9:$BV$321,0),1)=1,"該当","非該当")</f>
        <v>非該当</v>
      </c>
      <c r="K356" s="698" t="str">
        <f t="shared" si="11"/>
        <v>EQ1</v>
      </c>
      <c r="L356" s="789"/>
      <c r="M356" s="790"/>
      <c r="N356" s="42"/>
      <c r="O356" s="602" t="str">
        <f t="shared" si="12"/>
        <v>非該当</v>
      </c>
    </row>
    <row r="357" spans="1:15" ht="15.75" hidden="1" customHeight="1">
      <c r="A357" s="48"/>
      <c r="B357" s="47"/>
      <c r="C357" s="28"/>
      <c r="D357" s="46"/>
      <c r="E357" s="46"/>
      <c r="F357" s="275" t="str">
        <f>INDEX(S①!$EI$9:$EI$321,MATCH(H357,S①!$BV$9:$BV$321,0),1)</f>
        <v>-</v>
      </c>
      <c r="G357" s="29">
        <f>IF(INDEX(S①!$BR$9:$BR$321,MATCH(H357,S①!$BV$9:$BV$321,0),1)=1,1,0)</f>
        <v>0</v>
      </c>
      <c r="H357" s="46" t="str">
        <f>S①!BV171</f>
        <v>EQ1-5=1</v>
      </c>
      <c r="I357" s="596"/>
      <c r="J357" s="438" t="str">
        <f>IF(INDEX(S①!$BR$9:$BR$321,MATCH(H357,S①!$BV$9:$BV$321,0),1)=1,"該当","非該当")</f>
        <v>非該当</v>
      </c>
      <c r="K357" s="698" t="str">
        <f t="shared" si="11"/>
        <v>EQ1</v>
      </c>
      <c r="L357" s="789"/>
      <c r="M357" s="790"/>
      <c r="N357" s="42"/>
      <c r="O357" s="602" t="str">
        <f t="shared" si="12"/>
        <v>非該当</v>
      </c>
    </row>
    <row r="358" spans="1:15" ht="15.75" hidden="1" customHeight="1">
      <c r="A358" s="48"/>
      <c r="B358" s="47"/>
      <c r="C358" s="28"/>
      <c r="D358" s="46"/>
      <c r="E358" s="46"/>
      <c r="F358" s="275" t="str">
        <f>INDEX(S①!$EI$9:$EI$321,MATCH(H358,S①!$BV$9:$BV$321,0),1)</f>
        <v>-</v>
      </c>
      <c r="G358" s="29">
        <f>IF(INDEX(S①!$BR$9:$BR$321,MATCH(H358,S①!$BV$9:$BV$321,0),1)=1,1,0)</f>
        <v>0</v>
      </c>
      <c r="H358" s="46" t="str">
        <f>S①!BV172</f>
        <v>EQ1-5=2</v>
      </c>
      <c r="I358" s="596"/>
      <c r="J358" s="438" t="str">
        <f>IF(INDEX(S①!$BR$9:$BR$321,MATCH(H358,S①!$BV$9:$BV$321,0),1)=1,"該当","非該当")</f>
        <v>非該当</v>
      </c>
      <c r="K358" s="698" t="str">
        <f t="shared" si="11"/>
        <v>EQ1</v>
      </c>
      <c r="L358" s="789"/>
      <c r="M358" s="790"/>
      <c r="N358" s="42"/>
      <c r="O358" s="602" t="str">
        <f t="shared" si="12"/>
        <v>非該当</v>
      </c>
    </row>
    <row r="359" spans="1:15" ht="15.75" hidden="1" customHeight="1">
      <c r="A359" s="48"/>
      <c r="B359" s="47"/>
      <c r="C359" s="28"/>
      <c r="D359" s="46"/>
      <c r="E359" s="46"/>
      <c r="F359" s="275" t="str">
        <f>INDEX(S①!$EI$9:$EI$321,MATCH(H359,S①!$BV$9:$BV$321,0),1)</f>
        <v>-</v>
      </c>
      <c r="G359" s="29">
        <f>IF(INDEX(S①!$BR$9:$BR$321,MATCH(H359,S①!$BV$9:$BV$321,0),1)=1,1,0)</f>
        <v>0</v>
      </c>
      <c r="H359" s="46" t="str">
        <f>S①!BV173</f>
        <v>EQ1-5=3</v>
      </c>
      <c r="I359" s="596"/>
      <c r="J359" s="438" t="str">
        <f>IF(INDEX(S①!$BR$9:$BR$321,MATCH(H359,S①!$BV$9:$BV$321,0),1)=1,"該当","非該当")</f>
        <v>非該当</v>
      </c>
      <c r="K359" s="698" t="str">
        <f t="shared" si="11"/>
        <v>EQ1</v>
      </c>
      <c r="L359" s="789"/>
      <c r="M359" s="790"/>
      <c r="N359" s="42"/>
      <c r="O359" s="602" t="str">
        <f t="shared" si="12"/>
        <v>非該当</v>
      </c>
    </row>
    <row r="360" spans="1:15" ht="15.75" hidden="1" customHeight="1">
      <c r="A360" s="48"/>
      <c r="B360" s="47"/>
      <c r="C360" s="28"/>
      <c r="D360" s="46"/>
      <c r="E360" s="46"/>
      <c r="F360" s="275" t="str">
        <f>INDEX(S①!$EI$9:$EI$321,MATCH(H360,S①!$BV$9:$BV$321,0),1)</f>
        <v>-</v>
      </c>
      <c r="G360" s="29">
        <f>IF(INDEX(S①!$BR$9:$BR$321,MATCH(H360,S①!$BV$9:$BV$321,0),1)=1,1,0)</f>
        <v>0</v>
      </c>
      <c r="H360" s="46" t="str">
        <f>S①!BV177</f>
        <v>EQ1-6=1</v>
      </c>
      <c r="I360" s="596"/>
      <c r="J360" s="438" t="str">
        <f>IF(INDEX(S①!$BR$9:$BR$321,MATCH(H360,S①!$BV$9:$BV$321,0),1)=1,"該当","非該当")</f>
        <v>非該当</v>
      </c>
      <c r="K360" s="698" t="str">
        <f t="shared" si="11"/>
        <v>EQ1</v>
      </c>
      <c r="L360" s="789"/>
      <c r="M360" s="790"/>
      <c r="N360" s="42"/>
      <c r="O360" s="602" t="str">
        <f t="shared" si="12"/>
        <v>非該当</v>
      </c>
    </row>
    <row r="361" spans="1:15" ht="15.75" hidden="1" customHeight="1">
      <c r="A361" s="48"/>
      <c r="B361" s="47"/>
      <c r="C361" s="28"/>
      <c r="D361" s="46"/>
      <c r="E361" s="46"/>
      <c r="F361" s="275" t="str">
        <f>INDEX(S①!$EI$9:$EI$321,MATCH(H361,S①!$BV$9:$BV$321,0),1)</f>
        <v>-</v>
      </c>
      <c r="G361" s="29">
        <f>IF(INDEX(S①!$BR$9:$BR$321,MATCH(H361,S①!$BV$9:$BV$321,0),1)=1,1,0)</f>
        <v>0</v>
      </c>
      <c r="H361" s="46" t="str">
        <f>S①!BV178</f>
        <v>EQ1-6=2</v>
      </c>
      <c r="I361" s="596"/>
      <c r="J361" s="438" t="str">
        <f>IF(INDEX(S①!$BR$9:$BR$321,MATCH(H361,S①!$BV$9:$BV$321,0),1)=1,"該当","非該当")</f>
        <v>非該当</v>
      </c>
      <c r="K361" s="698" t="str">
        <f t="shared" ref="K361:K392" si="13">LEFT(H361,3)</f>
        <v>EQ1</v>
      </c>
      <c r="L361" s="789"/>
      <c r="M361" s="790"/>
      <c r="N361" s="42"/>
      <c r="O361" s="602" t="str">
        <f t="shared" si="12"/>
        <v>非該当</v>
      </c>
    </row>
    <row r="362" spans="1:15" ht="15.75" hidden="1" customHeight="1">
      <c r="A362" s="48"/>
      <c r="B362" s="47"/>
      <c r="C362" s="28"/>
      <c r="D362" s="46"/>
      <c r="E362" s="46"/>
      <c r="F362" s="275" t="str">
        <f>INDEX(S①!$EI$9:$EI$321,MATCH(H362,S①!$BV$9:$BV$321,0),1)</f>
        <v>-</v>
      </c>
      <c r="G362" s="29">
        <f>IF(INDEX(S①!$BR$9:$BR$321,MATCH(H362,S①!$BV$9:$BV$321,0),1)=1,1,0)</f>
        <v>0</v>
      </c>
      <c r="H362" s="46" t="str">
        <f>S①!BV179</f>
        <v>EQ1-6=3</v>
      </c>
      <c r="I362" s="596"/>
      <c r="J362" s="438" t="str">
        <f>IF(INDEX(S①!$BR$9:$BR$321,MATCH(H362,S①!$BV$9:$BV$321,0),1)=1,"該当","非該当")</f>
        <v>非該当</v>
      </c>
      <c r="K362" s="698" t="str">
        <f t="shared" si="13"/>
        <v>EQ1</v>
      </c>
      <c r="L362" s="789"/>
      <c r="M362" s="790"/>
      <c r="N362" s="42"/>
      <c r="O362" s="602" t="str">
        <f t="shared" si="12"/>
        <v>非該当</v>
      </c>
    </row>
    <row r="363" spans="1:15" ht="15.75" hidden="1" customHeight="1">
      <c r="A363" s="48"/>
      <c r="B363" s="47"/>
      <c r="C363" s="28"/>
      <c r="D363" s="46"/>
      <c r="E363" s="46"/>
      <c r="F363" s="275" t="str">
        <f>INDEX(S①!$EI$9:$EI$321,MATCH(H363,S①!$BV$9:$BV$321,0),1)</f>
        <v>-</v>
      </c>
      <c r="G363" s="29">
        <f>IF(INDEX(S①!$BR$9:$BR$321,MATCH(H363,S①!$BV$9:$BV$321,0),1)=1,1,0)</f>
        <v>0</v>
      </c>
      <c r="H363" s="46" t="str">
        <f>S①!BV186</f>
        <v>FQ0=1</v>
      </c>
      <c r="I363" s="596"/>
      <c r="J363" s="438" t="str">
        <f>IF(INDEX(S①!$BR$9:$BR$321,MATCH(H363,S①!$BV$9:$BV$321,0),1)=1,"該当","非該当")</f>
        <v>非該当</v>
      </c>
      <c r="K363" s="698" t="str">
        <f t="shared" si="13"/>
        <v>FQ0</v>
      </c>
      <c r="L363" s="789"/>
      <c r="M363" s="790"/>
      <c r="N363" s="42"/>
      <c r="O363" s="602" t="str">
        <f t="shared" si="12"/>
        <v>非該当</v>
      </c>
    </row>
    <row r="364" spans="1:15" ht="15.75" hidden="1" customHeight="1">
      <c r="A364" s="48"/>
      <c r="B364" s="47"/>
      <c r="C364" s="28"/>
      <c r="D364" s="46"/>
      <c r="E364" s="46"/>
      <c r="F364" s="275" t="str">
        <f>INDEX(S①!$EI$9:$EI$321,MATCH(H364,S①!$BV$9:$BV$321,0),1)</f>
        <v>-</v>
      </c>
      <c r="G364" s="29">
        <f>IF(INDEX(S①!$BR$9:$BR$321,MATCH(H364,S①!$BV$9:$BV$321,0),1)=1,1,0)</f>
        <v>0</v>
      </c>
      <c r="H364" s="46" t="str">
        <f>S①!BV187</f>
        <v>FQ0=2</v>
      </c>
      <c r="I364" s="596"/>
      <c r="J364" s="438" t="str">
        <f>IF(INDEX(S①!$BR$9:$BR$321,MATCH(H364,S①!$BV$9:$BV$321,0),1)=1,"該当","非該当")</f>
        <v>非該当</v>
      </c>
      <c r="K364" s="698" t="str">
        <f t="shared" si="13"/>
        <v>FQ0</v>
      </c>
      <c r="L364" s="789"/>
      <c r="M364" s="790"/>
      <c r="N364" s="42"/>
      <c r="O364" s="602" t="str">
        <f t="shared" si="12"/>
        <v>非該当</v>
      </c>
    </row>
    <row r="365" spans="1:15" ht="15.75" hidden="1" customHeight="1">
      <c r="A365" s="48"/>
      <c r="B365" s="47"/>
      <c r="C365" s="28"/>
      <c r="D365" s="46"/>
      <c r="E365" s="46"/>
      <c r="F365" s="275" t="str">
        <f>INDEX(S①!$EI$9:$EI$321,MATCH(H365,S①!$BV$9:$BV$321,0),1)</f>
        <v>●</v>
      </c>
      <c r="G365" s="29">
        <f>IF(INDEX(S①!$BR$9:$BR$321,MATCH(H365,S①!$BV$9:$BV$321,0),1)=1,1,0)</f>
        <v>0</v>
      </c>
      <c r="H365" s="46" t="str">
        <f>S①!BV191</f>
        <v>FQ1=1</v>
      </c>
      <c r="I365" s="597"/>
      <c r="J365" s="438" t="str">
        <f>IF(INDEX(S①!$BR$9:$BR$321,MATCH(H365,S①!$BV$9:$BV$321,0),1)=1,"該当","非該当")</f>
        <v>非該当</v>
      </c>
      <c r="K365" s="698" t="str">
        <f t="shared" si="13"/>
        <v>FQ1</v>
      </c>
      <c r="L365" s="789" t="s">
        <v>470</v>
      </c>
      <c r="M365" s="790"/>
      <c r="N365" s="42"/>
      <c r="O365" s="602" t="str">
        <f t="shared" si="12"/>
        <v>非該当</v>
      </c>
    </row>
    <row r="366" spans="1:15" ht="15.75" hidden="1" customHeight="1">
      <c r="A366" s="48"/>
      <c r="B366" s="47"/>
      <c r="C366" s="28"/>
      <c r="D366" s="46"/>
      <c r="E366" s="46"/>
      <c r="F366" s="275" t="str">
        <f>INDEX(S①!$EI$9:$EI$321,MATCH(H366,S①!$BV$9:$BV$321,0),1)</f>
        <v>●</v>
      </c>
      <c r="G366" s="29">
        <f>IF(INDEX(S①!$BR$9:$BR$321,MATCH(H366,S①!$BV$9:$BV$321,0),1)=1,1,0)</f>
        <v>0</v>
      </c>
      <c r="H366" s="46" t="str">
        <f>S①!BV192</f>
        <v>FQ1=2</v>
      </c>
      <c r="I366" s="596"/>
      <c r="J366" s="438" t="str">
        <f>IF(INDEX(S①!$BR$9:$BR$321,MATCH(H366,S①!$BV$9:$BV$321,0),1)=1,"該当","非該当")</f>
        <v>非該当</v>
      </c>
      <c r="K366" s="698" t="str">
        <f t="shared" si="13"/>
        <v>FQ1</v>
      </c>
      <c r="L366" s="789" t="s">
        <v>471</v>
      </c>
      <c r="M366" s="790"/>
      <c r="N366" s="42"/>
      <c r="O366" s="602" t="str">
        <f t="shared" si="12"/>
        <v>非該当</v>
      </c>
    </row>
    <row r="367" spans="1:15" ht="15.75" hidden="1" customHeight="1">
      <c r="A367" s="48"/>
      <c r="B367" s="47"/>
      <c r="C367" s="28"/>
      <c r="D367" s="46"/>
      <c r="E367" s="46"/>
      <c r="F367" s="275" t="str">
        <f>INDEX(S①!$EI$9:$EI$321,MATCH(H367,S①!$BV$9:$BV$321,0),1)</f>
        <v>-</v>
      </c>
      <c r="G367" s="29">
        <f>IF(INDEX(S①!$BR$9:$BR$321,MATCH(H367,S①!$BV$9:$BV$321,0),1)=1,1,0)</f>
        <v>0</v>
      </c>
      <c r="H367" s="46" t="str">
        <f>S①!BV196</f>
        <v>FQ1-1=1</v>
      </c>
      <c r="I367" s="596"/>
      <c r="J367" s="438" t="str">
        <f>IF(INDEX(S①!$BR$9:$BR$321,MATCH(H367,S①!$BV$9:$BV$321,0),1)=1,"該当","非該当")</f>
        <v>非該当</v>
      </c>
      <c r="K367" s="698" t="str">
        <f t="shared" si="13"/>
        <v>FQ1</v>
      </c>
      <c r="L367" s="789"/>
      <c r="M367" s="790"/>
      <c r="N367" s="42"/>
      <c r="O367" s="602" t="str">
        <f t="shared" si="12"/>
        <v>非該当</v>
      </c>
    </row>
    <row r="368" spans="1:15" ht="15.75" hidden="1" customHeight="1">
      <c r="A368" s="48"/>
      <c r="B368" s="47"/>
      <c r="C368" s="28"/>
      <c r="D368" s="46"/>
      <c r="E368" s="46"/>
      <c r="F368" s="275" t="str">
        <f>INDEX(S①!$EI$9:$EI$321,MATCH(H368,S①!$BV$9:$BV$321,0),1)</f>
        <v>-</v>
      </c>
      <c r="G368" s="29">
        <f>IF(INDEX(S①!$BR$9:$BR$321,MATCH(H368,S①!$BV$9:$BV$321,0),1)=1,1,0)</f>
        <v>0</v>
      </c>
      <c r="H368" s="46" t="str">
        <f>S①!BV197</f>
        <v>FQ1-1=2</v>
      </c>
      <c r="I368" s="596"/>
      <c r="J368" s="438" t="str">
        <f>IF(INDEX(S①!$BR$9:$BR$321,MATCH(H368,S①!$BV$9:$BV$321,0),1)=1,"該当","非該当")</f>
        <v>非該当</v>
      </c>
      <c r="K368" s="698" t="str">
        <f t="shared" si="13"/>
        <v>FQ1</v>
      </c>
      <c r="L368" s="789"/>
      <c r="M368" s="790"/>
      <c r="N368" s="42"/>
      <c r="O368" s="602" t="str">
        <f t="shared" si="12"/>
        <v>非該当</v>
      </c>
    </row>
    <row r="369" spans="1:15" ht="15.75" hidden="1" customHeight="1">
      <c r="A369" s="48"/>
      <c r="B369" s="47"/>
      <c r="C369" s="28"/>
      <c r="D369" s="46"/>
      <c r="E369" s="46"/>
      <c r="F369" s="275" t="str">
        <f>INDEX(S①!$EI$9:$EI$321,MATCH(H369,S①!$BV$9:$BV$321,0),1)</f>
        <v>-</v>
      </c>
      <c r="G369" s="29">
        <f>IF(INDEX(S①!$BR$9:$BR$321,MATCH(H369,S①!$BV$9:$BV$321,0),1)=1,1,0)</f>
        <v>0</v>
      </c>
      <c r="H369" s="46" t="str">
        <f>S①!BV198</f>
        <v>FQ1-1=3</v>
      </c>
      <c r="I369" s="596"/>
      <c r="J369" s="438" t="str">
        <f>IF(INDEX(S①!$BR$9:$BR$321,MATCH(H369,S①!$BV$9:$BV$321,0),1)=1,"該当","非該当")</f>
        <v>非該当</v>
      </c>
      <c r="K369" s="698" t="str">
        <f t="shared" si="13"/>
        <v>FQ1</v>
      </c>
      <c r="L369" s="789"/>
      <c r="M369" s="790"/>
      <c r="N369" s="42"/>
      <c r="O369" s="602" t="str">
        <f t="shared" si="12"/>
        <v>非該当</v>
      </c>
    </row>
    <row r="370" spans="1:15" ht="15.75" hidden="1" customHeight="1">
      <c r="A370" s="48"/>
      <c r="B370" s="47"/>
      <c r="C370" s="28"/>
      <c r="D370" s="46"/>
      <c r="E370" s="46"/>
      <c r="F370" s="275" t="str">
        <f>INDEX(S①!$EI$9:$EI$321,MATCH(H370,S①!$BV$9:$BV$321,0),1)</f>
        <v>-</v>
      </c>
      <c r="G370" s="29">
        <f>IF(INDEX(S①!$BR$9:$BR$321,MATCH(H370,S①!$BV$9:$BV$321,0),1)=1,1,0)</f>
        <v>0</v>
      </c>
      <c r="H370" s="46" t="str">
        <f>S①!BV202</f>
        <v>FQ1-2=1</v>
      </c>
      <c r="I370" s="596"/>
      <c r="J370" s="438" t="str">
        <f>IF(INDEX(S①!$BR$9:$BR$321,MATCH(H370,S①!$BV$9:$BV$321,0),1)=1,"該当","非該当")</f>
        <v>非該当</v>
      </c>
      <c r="K370" s="698" t="str">
        <f t="shared" si="13"/>
        <v>FQ1</v>
      </c>
      <c r="L370" s="789"/>
      <c r="M370" s="790"/>
      <c r="N370" s="42"/>
      <c r="O370" s="602" t="str">
        <f t="shared" si="12"/>
        <v>非該当</v>
      </c>
    </row>
    <row r="371" spans="1:15" ht="15.75" hidden="1" customHeight="1">
      <c r="A371" s="48"/>
      <c r="B371" s="47"/>
      <c r="C371" s="28"/>
      <c r="D371" s="46"/>
      <c r="E371" s="46"/>
      <c r="F371" s="275" t="str">
        <f>INDEX(S①!$EI$9:$EI$321,MATCH(H371,S①!$BV$9:$BV$321,0),1)</f>
        <v>-</v>
      </c>
      <c r="G371" s="29">
        <f>IF(INDEX(S①!$BR$9:$BR$321,MATCH(H371,S①!$BV$9:$BV$321,0),1)=1,1,0)</f>
        <v>0</v>
      </c>
      <c r="H371" s="46" t="str">
        <f>S①!BV203</f>
        <v>FQ1-2=2</v>
      </c>
      <c r="I371" s="596"/>
      <c r="J371" s="438" t="str">
        <f>IF(INDEX(S①!$BR$9:$BR$321,MATCH(H371,S①!$BV$9:$BV$321,0),1)=1,"該当","非該当")</f>
        <v>非該当</v>
      </c>
      <c r="K371" s="698" t="str">
        <f t="shared" si="13"/>
        <v>FQ1</v>
      </c>
      <c r="L371" s="789"/>
      <c r="M371" s="790"/>
      <c r="N371" s="42"/>
      <c r="O371" s="602" t="str">
        <f t="shared" si="12"/>
        <v>非該当</v>
      </c>
    </row>
    <row r="372" spans="1:15" ht="15.75" hidden="1" customHeight="1">
      <c r="A372" s="48"/>
      <c r="B372" s="47"/>
      <c r="C372" s="28"/>
      <c r="D372" s="46"/>
      <c r="E372" s="46"/>
      <c r="F372" s="275" t="str">
        <f>INDEX(S①!$EI$9:$EI$321,MATCH(H372,S①!$BV$9:$BV$321,0),1)</f>
        <v>-</v>
      </c>
      <c r="G372" s="29">
        <f>IF(INDEX(S①!$BR$9:$BR$321,MATCH(H372,S①!$BV$9:$BV$321,0),1)=1,1,0)</f>
        <v>0</v>
      </c>
      <c r="H372" s="46" t="str">
        <f>S①!BV204</f>
        <v>FQ1-2=3</v>
      </c>
      <c r="I372" s="596"/>
      <c r="J372" s="438" t="str">
        <f>IF(INDEX(S①!$BR$9:$BR$321,MATCH(H372,S①!$BV$9:$BV$321,0),1)=1,"該当","非該当")</f>
        <v>非該当</v>
      </c>
      <c r="K372" s="698" t="str">
        <f t="shared" si="13"/>
        <v>FQ1</v>
      </c>
      <c r="L372" s="789"/>
      <c r="M372" s="790"/>
      <c r="N372" s="42"/>
      <c r="O372" s="602" t="str">
        <f t="shared" si="12"/>
        <v>非該当</v>
      </c>
    </row>
    <row r="373" spans="1:15" ht="15.75" hidden="1" customHeight="1">
      <c r="A373" s="48"/>
      <c r="B373" s="47"/>
      <c r="C373" s="28"/>
      <c r="D373" s="46"/>
      <c r="E373" s="46"/>
      <c r="F373" s="275" t="str">
        <f>INDEX(S①!$EI$9:$EI$321,MATCH(H373,S①!$BV$9:$BV$321,0),1)</f>
        <v>-</v>
      </c>
      <c r="G373" s="29">
        <f>IF(INDEX(S①!$BR$9:$BR$321,MATCH(H373,S①!$BV$9:$BV$321,0),1)=1,1,0)</f>
        <v>0</v>
      </c>
      <c r="H373" s="46" t="str">
        <f>S①!BV210</f>
        <v>GQ0=1</v>
      </c>
      <c r="I373" s="596"/>
      <c r="J373" s="438" t="str">
        <f>IF(INDEX(S①!$BR$9:$BR$321,MATCH(H373,S①!$BV$9:$BV$321,0),1)=1,"該当","非該当")</f>
        <v>非該当</v>
      </c>
      <c r="K373" s="698" t="str">
        <f t="shared" si="13"/>
        <v>GQ0</v>
      </c>
      <c r="L373" s="789"/>
      <c r="M373" s="790"/>
      <c r="N373" s="42"/>
      <c r="O373" s="602" t="str">
        <f t="shared" si="12"/>
        <v>非該当</v>
      </c>
    </row>
    <row r="374" spans="1:15" ht="15.75" hidden="1" customHeight="1">
      <c r="A374" s="48"/>
      <c r="B374" s="47"/>
      <c r="C374" s="28"/>
      <c r="D374" s="46"/>
      <c r="E374" s="46"/>
      <c r="F374" s="275" t="str">
        <f>INDEX(S①!$EI$9:$EI$321,MATCH(H374,S①!$BV$9:$BV$321,0),1)</f>
        <v>-</v>
      </c>
      <c r="G374" s="29">
        <f>IF(INDEX(S①!$BR$9:$BR$321,MATCH(H374,S①!$BV$9:$BV$321,0),1)=1,1,0)</f>
        <v>0</v>
      </c>
      <c r="H374" s="46" t="str">
        <f>S①!BV211</f>
        <v>GQ0=2</v>
      </c>
      <c r="I374" s="596"/>
      <c r="J374" s="438" t="str">
        <f>IF(INDEX(S①!$BR$9:$BR$321,MATCH(H374,S①!$BV$9:$BV$321,0),1)=1,"該当","非該当")</f>
        <v>非該当</v>
      </c>
      <c r="K374" s="698" t="str">
        <f t="shared" si="13"/>
        <v>GQ0</v>
      </c>
      <c r="L374" s="789"/>
      <c r="M374" s="790"/>
      <c r="N374" s="42"/>
      <c r="O374" s="602" t="str">
        <f t="shared" si="12"/>
        <v>非該当</v>
      </c>
    </row>
    <row r="375" spans="1:15" ht="15.75" hidden="1" customHeight="1">
      <c r="A375" s="48"/>
      <c r="B375" s="47"/>
      <c r="C375" s="28"/>
      <c r="D375" s="46"/>
      <c r="E375" s="46"/>
      <c r="F375" s="275" t="str">
        <f>INDEX(S①!$EI$9:$EI$321,MATCH(H375,S①!$BV$9:$BV$321,0),1)</f>
        <v>●</v>
      </c>
      <c r="G375" s="29">
        <f>IF(INDEX(S①!$BR$9:$BR$321,MATCH(H375,S①!$BV$9:$BV$321,0),1)=1,1,0)</f>
        <v>0</v>
      </c>
      <c r="H375" s="46" t="str">
        <f>S①!BV215</f>
        <v>GQ1=1</v>
      </c>
      <c r="I375" s="596"/>
      <c r="J375" s="438" t="str">
        <f>IF(INDEX(S①!$BR$9:$BR$321,MATCH(H375,S①!$BV$9:$BV$321,0),1)=1,"該当","非該当")</f>
        <v>非該当</v>
      </c>
      <c r="K375" s="698" t="str">
        <f t="shared" si="13"/>
        <v>GQ1</v>
      </c>
      <c r="L375" s="789" t="s">
        <v>472</v>
      </c>
      <c r="M375" s="790"/>
      <c r="N375" s="42"/>
      <c r="O375" s="602" t="str">
        <f t="shared" si="12"/>
        <v>非該当</v>
      </c>
    </row>
    <row r="376" spans="1:15" ht="15.75" hidden="1" customHeight="1">
      <c r="A376" s="48"/>
      <c r="B376" s="47"/>
      <c r="C376" s="28"/>
      <c r="D376" s="46"/>
      <c r="E376" s="46"/>
      <c r="F376" s="275" t="str">
        <f>INDEX(S①!$EI$9:$EI$321,MATCH(H376,S①!$BV$9:$BV$321,0),1)</f>
        <v>●</v>
      </c>
      <c r="G376" s="29">
        <f>IF(INDEX(S①!$BR$9:$BR$321,MATCH(H376,S①!$BV$9:$BV$321,0),1)=1,1,0)</f>
        <v>0</v>
      </c>
      <c r="H376" s="46" t="str">
        <f>S①!BV216</f>
        <v>GQ1=2</v>
      </c>
      <c r="I376" s="597"/>
      <c r="J376" s="438" t="str">
        <f>IF(INDEX(S①!$BR$9:$BR$321,MATCH(H376,S①!$BV$9:$BV$321,0),1)=1,"該当","非該当")</f>
        <v>非該当</v>
      </c>
      <c r="K376" s="698" t="str">
        <f t="shared" si="13"/>
        <v>GQ1</v>
      </c>
      <c r="L376" s="789" t="s">
        <v>473</v>
      </c>
      <c r="M376" s="790"/>
      <c r="N376" s="42"/>
      <c r="O376" s="602" t="str">
        <f t="shared" si="12"/>
        <v>非該当</v>
      </c>
    </row>
    <row r="377" spans="1:15" ht="15.75" hidden="1" customHeight="1">
      <c r="A377" s="48"/>
      <c r="B377" s="47"/>
      <c r="C377" s="28"/>
      <c r="D377" s="46"/>
      <c r="E377" s="46"/>
      <c r="F377" s="275" t="str">
        <f>INDEX(S①!$EI$9:$EI$321,MATCH(H377,S①!$BV$9:$BV$321,0),1)</f>
        <v>-</v>
      </c>
      <c r="G377" s="29">
        <f>IF(INDEX(S①!$BR$9:$BR$321,MATCH(H377,S①!$BV$9:$BV$321,0),1)=1,1,0)</f>
        <v>0</v>
      </c>
      <c r="H377" s="46" t="str">
        <f>S①!BV220</f>
        <v>GQ1-1=1</v>
      </c>
      <c r="I377" s="596"/>
      <c r="J377" s="438" t="str">
        <f>IF(INDEX(S①!$BR$9:$BR$321,MATCH(H377,S①!$BV$9:$BV$321,0),1)=1,"該当","非該当")</f>
        <v>非該当</v>
      </c>
      <c r="K377" s="698" t="str">
        <f t="shared" si="13"/>
        <v>GQ1</v>
      </c>
      <c r="L377" s="789"/>
      <c r="M377" s="790"/>
      <c r="N377" s="42"/>
      <c r="O377" s="602" t="str">
        <f t="shared" si="12"/>
        <v>非該当</v>
      </c>
    </row>
    <row r="378" spans="1:15" ht="15.75" hidden="1" customHeight="1">
      <c r="A378" s="48"/>
      <c r="B378" s="47"/>
      <c r="C378" s="28"/>
      <c r="D378" s="46"/>
      <c r="E378" s="46"/>
      <c r="F378" s="275" t="str">
        <f>INDEX(S①!$EI$9:$EI$321,MATCH(H378,S①!$BV$9:$BV$321,0),1)</f>
        <v>-</v>
      </c>
      <c r="G378" s="29">
        <f>IF(INDEX(S①!$BR$9:$BR$321,MATCH(H378,S①!$BV$9:$BV$321,0),1)=1,1,0)</f>
        <v>0</v>
      </c>
      <c r="H378" s="46" t="str">
        <f>S①!BV221</f>
        <v>GQ1-1=2</v>
      </c>
      <c r="I378" s="596"/>
      <c r="J378" s="438" t="str">
        <f>IF(INDEX(S①!$BR$9:$BR$321,MATCH(H378,S①!$BV$9:$BV$321,0),1)=1,"該当","非該当")</f>
        <v>非該当</v>
      </c>
      <c r="K378" s="698" t="str">
        <f t="shared" si="13"/>
        <v>GQ1</v>
      </c>
      <c r="L378" s="789"/>
      <c r="M378" s="790"/>
      <c r="N378" s="42"/>
      <c r="O378" s="602" t="str">
        <f t="shared" si="12"/>
        <v>非該当</v>
      </c>
    </row>
    <row r="379" spans="1:15" ht="15.75" hidden="1" customHeight="1">
      <c r="A379" s="48"/>
      <c r="B379" s="47"/>
      <c r="C379" s="28"/>
      <c r="D379" s="46"/>
      <c r="E379" s="46"/>
      <c r="F379" s="275" t="str">
        <f>INDEX(S①!$EI$9:$EI$321,MATCH(H379,S①!$BV$9:$BV$321,0),1)</f>
        <v>-</v>
      </c>
      <c r="G379" s="29">
        <f>IF(INDEX(S①!$BR$9:$BR$321,MATCH(H379,S①!$BV$9:$BV$321,0),1)=1,1,0)</f>
        <v>0</v>
      </c>
      <c r="H379" s="46" t="str">
        <f>S①!BV222</f>
        <v>GQ1-1=3</v>
      </c>
      <c r="I379" s="596"/>
      <c r="J379" s="438" t="str">
        <f>IF(INDEX(S①!$BR$9:$BR$321,MATCH(H379,S①!$BV$9:$BV$321,0),1)=1,"該当","非該当")</f>
        <v>非該当</v>
      </c>
      <c r="K379" s="698" t="str">
        <f t="shared" si="13"/>
        <v>GQ1</v>
      </c>
      <c r="L379" s="789"/>
      <c r="M379" s="790"/>
      <c r="N379" s="42"/>
      <c r="O379" s="602" t="str">
        <f t="shared" si="12"/>
        <v>非該当</v>
      </c>
    </row>
    <row r="380" spans="1:15" ht="15.75" hidden="1" customHeight="1">
      <c r="A380" s="48"/>
      <c r="B380" s="47"/>
      <c r="C380" s="28"/>
      <c r="D380" s="46"/>
      <c r="E380" s="46"/>
      <c r="F380" s="275" t="str">
        <f>INDEX(S①!$EI$9:$EI$321,MATCH(H380,S①!$BV$9:$BV$321,0),1)</f>
        <v>-</v>
      </c>
      <c r="G380" s="29">
        <f>IF(INDEX(S①!$BR$9:$BR$321,MATCH(H380,S①!$BV$9:$BV$321,0),1)=1,1,0)</f>
        <v>0</v>
      </c>
      <c r="H380" s="46" t="str">
        <f>S①!BV227</f>
        <v>GQ1-2=1</v>
      </c>
      <c r="I380" s="596"/>
      <c r="J380" s="438" t="str">
        <f>IF(INDEX(S①!$BR$9:$BR$321,MATCH(H380,S①!$BV$9:$BV$321,0),1)=1,"該当","非該当")</f>
        <v>非該当</v>
      </c>
      <c r="K380" s="698" t="str">
        <f t="shared" si="13"/>
        <v>GQ1</v>
      </c>
      <c r="L380" s="789"/>
      <c r="M380" s="790"/>
      <c r="N380" s="42"/>
      <c r="O380" s="602" t="str">
        <f t="shared" si="12"/>
        <v>非該当</v>
      </c>
    </row>
    <row r="381" spans="1:15" ht="15.75" hidden="1" customHeight="1">
      <c r="A381" s="48"/>
      <c r="B381" s="47"/>
      <c r="C381" s="28"/>
      <c r="D381" s="46"/>
      <c r="E381" s="46"/>
      <c r="F381" s="275" t="str">
        <f>INDEX(S①!$EI$9:$EI$321,MATCH(H381,S①!$BV$9:$BV$321,0),1)</f>
        <v>-</v>
      </c>
      <c r="G381" s="29">
        <f>IF(INDEX(S①!$BR$9:$BR$321,MATCH(H381,S①!$BV$9:$BV$321,0),1)=1,1,0)</f>
        <v>0</v>
      </c>
      <c r="H381" s="46" t="str">
        <f>S①!BV228</f>
        <v>GQ1-2=2</v>
      </c>
      <c r="I381" s="596"/>
      <c r="J381" s="438" t="str">
        <f>IF(INDEX(S①!$BR$9:$BR$321,MATCH(H381,S①!$BV$9:$BV$321,0),1)=1,"該当","非該当")</f>
        <v>非該当</v>
      </c>
      <c r="K381" s="698" t="str">
        <f t="shared" si="13"/>
        <v>GQ1</v>
      </c>
      <c r="L381" s="789"/>
      <c r="M381" s="790"/>
      <c r="N381" s="42"/>
      <c r="O381" s="602" t="str">
        <f t="shared" si="12"/>
        <v>非該当</v>
      </c>
    </row>
    <row r="382" spans="1:15" ht="15.75" hidden="1" customHeight="1">
      <c r="A382" s="48"/>
      <c r="B382" s="47"/>
      <c r="C382" s="28"/>
      <c r="D382" s="46"/>
      <c r="E382" s="46"/>
      <c r="F382" s="275" t="str">
        <f>INDEX(S①!$EI$9:$EI$321,MATCH(H382,S①!$BV$9:$BV$321,0),1)</f>
        <v>-</v>
      </c>
      <c r="G382" s="29">
        <f>IF(INDEX(S①!$BR$9:$BR$321,MATCH(H382,S①!$BV$9:$BV$321,0),1)=1,1,0)</f>
        <v>0</v>
      </c>
      <c r="H382" s="46" t="str">
        <f>S①!BV229</f>
        <v>GQ1-2=3</v>
      </c>
      <c r="I382" s="596"/>
      <c r="J382" s="438" t="str">
        <f>IF(INDEX(S①!$BR$9:$BR$321,MATCH(H382,S①!$BV$9:$BV$321,0),1)=1,"該当","非該当")</f>
        <v>非該当</v>
      </c>
      <c r="K382" s="698" t="str">
        <f t="shared" si="13"/>
        <v>GQ1</v>
      </c>
      <c r="L382" s="789"/>
      <c r="M382" s="790"/>
      <c r="N382" s="42"/>
      <c r="O382" s="602" t="str">
        <f t="shared" si="12"/>
        <v>非該当</v>
      </c>
    </row>
    <row r="383" spans="1:15" ht="15.75" hidden="1" customHeight="1">
      <c r="A383" s="48"/>
      <c r="B383" s="47"/>
      <c r="C383" s="28"/>
      <c r="D383" s="46"/>
      <c r="E383" s="46"/>
      <c r="F383" s="275" t="str">
        <f>INDEX(S①!$EI$9:$EI$321,MATCH(H383,S①!$BV$9:$BV$321,0),1)</f>
        <v>-</v>
      </c>
      <c r="G383" s="29">
        <f>IF(INDEX(S①!$BR$9:$BR$321,MATCH(H383,S①!$BV$9:$BV$321,0),1)=1,1,0)</f>
        <v>0</v>
      </c>
      <c r="H383" s="46" t="str">
        <f>S①!BV233</f>
        <v>GQ1-3=1</v>
      </c>
      <c r="I383" s="596"/>
      <c r="J383" s="438" t="str">
        <f>IF(INDEX(S①!$BR$9:$BR$321,MATCH(H383,S①!$BV$9:$BV$321,0),1)=1,"該当","非該当")</f>
        <v>非該当</v>
      </c>
      <c r="K383" s="698" t="str">
        <f t="shared" si="13"/>
        <v>GQ1</v>
      </c>
      <c r="L383" s="789"/>
      <c r="M383" s="790"/>
      <c r="N383" s="42"/>
      <c r="O383" s="602" t="str">
        <f t="shared" si="12"/>
        <v>非該当</v>
      </c>
    </row>
    <row r="384" spans="1:15" ht="15.75" hidden="1" customHeight="1">
      <c r="A384" s="48"/>
      <c r="B384" s="47"/>
      <c r="C384" s="28"/>
      <c r="D384" s="46"/>
      <c r="E384" s="46"/>
      <c r="F384" s="275" t="str">
        <f>INDEX(S①!$EI$9:$EI$321,MATCH(H384,S①!$BV$9:$BV$321,0),1)</f>
        <v>-</v>
      </c>
      <c r="G384" s="29">
        <f>IF(INDEX(S①!$BR$9:$BR$321,MATCH(H384,S①!$BV$9:$BV$321,0),1)=1,1,0)</f>
        <v>0</v>
      </c>
      <c r="H384" s="46" t="str">
        <f>S①!BV234</f>
        <v>GQ1-3=2</v>
      </c>
      <c r="I384" s="596"/>
      <c r="J384" s="438" t="str">
        <f>IF(INDEX(S①!$BR$9:$BR$321,MATCH(H384,S①!$BV$9:$BV$321,0),1)=1,"該当","非該当")</f>
        <v>非該当</v>
      </c>
      <c r="K384" s="698" t="str">
        <f t="shared" si="13"/>
        <v>GQ1</v>
      </c>
      <c r="L384" s="789"/>
      <c r="M384" s="790"/>
      <c r="N384" s="42"/>
      <c r="O384" s="602" t="str">
        <f t="shared" si="12"/>
        <v>非該当</v>
      </c>
    </row>
    <row r="385" spans="1:15" ht="15.75" hidden="1" customHeight="1">
      <c r="A385" s="48"/>
      <c r="B385" s="47"/>
      <c r="C385" s="28"/>
      <c r="D385" s="46"/>
      <c r="E385" s="46"/>
      <c r="F385" s="275" t="str">
        <f>INDEX(S①!$EI$9:$EI$321,MATCH(H385,S①!$BV$9:$BV$321,0),1)</f>
        <v>-</v>
      </c>
      <c r="G385" s="29">
        <f>IF(INDEX(S①!$BR$9:$BR$321,MATCH(H385,S①!$BV$9:$BV$321,0),1)=1,1,0)</f>
        <v>0</v>
      </c>
      <c r="H385" s="46" t="str">
        <f>S①!BV238</f>
        <v>GQ1-4=1</v>
      </c>
      <c r="I385" s="596"/>
      <c r="J385" s="438" t="str">
        <f>IF(INDEX(S①!$BR$9:$BR$321,MATCH(H385,S①!$BV$9:$BV$321,0),1)=1,"該当","非該当")</f>
        <v>非該当</v>
      </c>
      <c r="K385" s="698" t="str">
        <f t="shared" si="13"/>
        <v>GQ1</v>
      </c>
      <c r="L385" s="789"/>
      <c r="M385" s="790"/>
      <c r="N385" s="42"/>
      <c r="O385" s="602" t="str">
        <f t="shared" si="12"/>
        <v>非該当</v>
      </c>
    </row>
    <row r="386" spans="1:15" ht="15.75" hidden="1" customHeight="1">
      <c r="A386" s="48"/>
      <c r="B386" s="47"/>
      <c r="C386" s="28"/>
      <c r="D386" s="46"/>
      <c r="E386" s="46"/>
      <c r="F386" s="275" t="str">
        <f>INDEX(S①!$EI$9:$EI$321,MATCH(H386,S①!$BV$9:$BV$321,0),1)</f>
        <v>-</v>
      </c>
      <c r="G386" s="29">
        <f>IF(INDEX(S①!$BR$9:$BR$321,MATCH(H386,S①!$BV$9:$BV$321,0),1)=1,1,0)</f>
        <v>0</v>
      </c>
      <c r="H386" s="46" t="str">
        <f>S①!BV239</f>
        <v>GQ1-4=2</v>
      </c>
      <c r="I386" s="596"/>
      <c r="J386" s="438" t="str">
        <f>IF(INDEX(S①!$BR$9:$BR$321,MATCH(H386,S①!$BV$9:$BV$321,0),1)=1,"該当","非該当")</f>
        <v>非該当</v>
      </c>
      <c r="K386" s="698" t="str">
        <f t="shared" si="13"/>
        <v>GQ1</v>
      </c>
      <c r="L386" s="789"/>
      <c r="M386" s="790"/>
      <c r="N386" s="42"/>
      <c r="O386" s="602" t="str">
        <f t="shared" si="12"/>
        <v>非該当</v>
      </c>
    </row>
    <row r="387" spans="1:15" ht="15.75" hidden="1" customHeight="1">
      <c r="A387" s="48"/>
      <c r="B387" s="47"/>
      <c r="C387" s="28"/>
      <c r="D387" s="46"/>
      <c r="E387" s="46"/>
      <c r="F387" s="275" t="str">
        <f>INDEX(S①!$EI$9:$EI$321,MATCH(H387,S①!$BV$9:$BV$321,0),1)</f>
        <v>-</v>
      </c>
      <c r="G387" s="29">
        <f>IF(INDEX(S①!$BR$9:$BR$321,MATCH(H387,S①!$BV$9:$BV$321,0),1)=1,1,0)</f>
        <v>0</v>
      </c>
      <c r="H387" s="46" t="str">
        <f>S①!BV241</f>
        <v>GQ1-4=4</v>
      </c>
      <c r="I387" s="596"/>
      <c r="J387" s="438" t="str">
        <f>IF(INDEX(S①!$BR$9:$BR$321,MATCH(H387,S①!$BV$9:$BV$321,0),1)=1,"該当","非該当")</f>
        <v>非該当</v>
      </c>
      <c r="K387" s="698" t="str">
        <f t="shared" si="13"/>
        <v>GQ1</v>
      </c>
      <c r="L387" s="789"/>
      <c r="M387" s="790"/>
      <c r="N387" s="42"/>
      <c r="O387" s="602" t="str">
        <f t="shared" si="12"/>
        <v>非該当</v>
      </c>
    </row>
    <row r="388" spans="1:15" ht="15.75" hidden="1" customHeight="1">
      <c r="A388" s="48"/>
      <c r="B388" s="47"/>
      <c r="C388" s="28"/>
      <c r="D388" s="46"/>
      <c r="E388" s="46"/>
      <c r="F388" s="275" t="str">
        <f>INDEX(S①!$EI$9:$EI$321,MATCH(H388,S①!$BV$9:$BV$321,0),1)</f>
        <v>-</v>
      </c>
      <c r="G388" s="29">
        <f>IF(INDEX(S①!$BR$9:$BR$321,MATCH(H388,S①!$BV$9:$BV$321,0),1)=1,1,0)</f>
        <v>0</v>
      </c>
      <c r="H388" s="46" t="str">
        <f>S①!BV245</f>
        <v>GQ1-5=1</v>
      </c>
      <c r="I388" s="596"/>
      <c r="J388" s="438" t="str">
        <f>IF(INDEX(S①!$BR$9:$BR$321,MATCH(H388,S①!$BV$9:$BV$321,0),1)=1,"該当","非該当")</f>
        <v>非該当</v>
      </c>
      <c r="K388" s="698" t="str">
        <f t="shared" si="13"/>
        <v>GQ1</v>
      </c>
      <c r="L388" s="789"/>
      <c r="M388" s="790"/>
      <c r="N388" s="42"/>
      <c r="O388" s="602" t="str">
        <f t="shared" si="12"/>
        <v>非該当</v>
      </c>
    </row>
    <row r="389" spans="1:15" ht="15.75" hidden="1" customHeight="1">
      <c r="A389" s="48"/>
      <c r="B389" s="47"/>
      <c r="C389" s="28"/>
      <c r="D389" s="46"/>
      <c r="E389" s="46"/>
      <c r="F389" s="275" t="str">
        <f>INDEX(S①!$EI$9:$EI$321,MATCH(H389,S①!$BV$9:$BV$321,0),1)</f>
        <v>-</v>
      </c>
      <c r="G389" s="29">
        <f>IF(INDEX(S①!$BR$9:$BR$321,MATCH(H389,S①!$BV$9:$BV$321,0),1)=1,1,0)</f>
        <v>0</v>
      </c>
      <c r="H389" s="46" t="str">
        <f>S①!BV246</f>
        <v>GQ1-5=2</v>
      </c>
      <c r="I389" s="596"/>
      <c r="J389" s="438" t="str">
        <f>IF(INDEX(S①!$BR$9:$BR$321,MATCH(H389,S①!$BV$9:$BV$321,0),1)=1,"該当","非該当")</f>
        <v>非該当</v>
      </c>
      <c r="K389" s="698" t="str">
        <f t="shared" si="13"/>
        <v>GQ1</v>
      </c>
      <c r="L389" s="789"/>
      <c r="M389" s="790"/>
      <c r="N389" s="42"/>
      <c r="O389" s="602" t="str">
        <f t="shared" si="12"/>
        <v>非該当</v>
      </c>
    </row>
    <row r="390" spans="1:15" ht="15.75" hidden="1" customHeight="1">
      <c r="A390" s="48"/>
      <c r="B390" s="47"/>
      <c r="C390" s="28"/>
      <c r="D390" s="46"/>
      <c r="E390" s="46"/>
      <c r="F390" s="275" t="str">
        <f>INDEX(S①!$EI$9:$EI$321,MATCH(H390,S①!$BV$9:$BV$321,0),1)</f>
        <v>-</v>
      </c>
      <c r="G390" s="29">
        <f>IF(INDEX(S①!$BR$9:$BR$321,MATCH(H390,S①!$BV$9:$BV$321,0),1)=1,1,0)</f>
        <v>0</v>
      </c>
      <c r="H390" s="46" t="str">
        <f>S①!BV247</f>
        <v>GQ1-5=3</v>
      </c>
      <c r="I390" s="596"/>
      <c r="J390" s="438" t="str">
        <f>IF(INDEX(S①!$BR$9:$BR$321,MATCH(H390,S①!$BV$9:$BV$321,0),1)=1,"該当","非該当")</f>
        <v>非該当</v>
      </c>
      <c r="K390" s="698" t="str">
        <f t="shared" si="13"/>
        <v>GQ1</v>
      </c>
      <c r="L390" s="789"/>
      <c r="M390" s="790"/>
      <c r="N390" s="42"/>
      <c r="O390" s="602" t="str">
        <f t="shared" si="12"/>
        <v>非該当</v>
      </c>
    </row>
    <row r="391" spans="1:15" ht="15.75" hidden="1" customHeight="1">
      <c r="A391" s="48"/>
      <c r="B391" s="47"/>
      <c r="C391" s="28"/>
      <c r="D391" s="46"/>
      <c r="E391" s="46"/>
      <c r="F391" s="275" t="str">
        <f>INDEX(S①!$EI$9:$EI$321,MATCH(H391,S①!$BV$9:$BV$321,0),1)</f>
        <v>-</v>
      </c>
      <c r="G391" s="29">
        <f>IF(INDEX(S①!$BR$9:$BR$321,MATCH(H391,S①!$BV$9:$BV$321,0),1)=1,1,0)</f>
        <v>0</v>
      </c>
      <c r="H391" s="46" t="str">
        <f>S①!BV251</f>
        <v>GQ1-6=1</v>
      </c>
      <c r="I391" s="596"/>
      <c r="J391" s="438" t="str">
        <f>IF(INDEX(S①!$BR$9:$BR$321,MATCH(H391,S①!$BV$9:$BV$321,0),1)=1,"該当","非該当")</f>
        <v>非該当</v>
      </c>
      <c r="K391" s="698" t="str">
        <f t="shared" si="13"/>
        <v>GQ1</v>
      </c>
      <c r="L391" s="789"/>
      <c r="M391" s="790"/>
      <c r="N391" s="42"/>
      <c r="O391" s="602" t="str">
        <f t="shared" si="12"/>
        <v>非該当</v>
      </c>
    </row>
    <row r="392" spans="1:15" ht="15.75" hidden="1" customHeight="1">
      <c r="A392" s="48"/>
      <c r="B392" s="47"/>
      <c r="C392" s="28"/>
      <c r="D392" s="46"/>
      <c r="E392" s="46"/>
      <c r="F392" s="275" t="str">
        <f>INDEX(S①!$EI$9:$EI$321,MATCH(H392,S①!$BV$9:$BV$321,0),1)</f>
        <v>-</v>
      </c>
      <c r="G392" s="29">
        <f>IF(INDEX(S①!$BR$9:$BR$321,MATCH(H392,S①!$BV$9:$BV$321,0),1)=1,1,0)</f>
        <v>0</v>
      </c>
      <c r="H392" s="46" t="str">
        <f>S①!BV252</f>
        <v>GQ1-6=2</v>
      </c>
      <c r="I392" s="596"/>
      <c r="J392" s="438" t="str">
        <f>IF(INDEX(S①!$BR$9:$BR$321,MATCH(H392,S①!$BV$9:$BV$321,0),1)=1,"該当","非該当")</f>
        <v>非該当</v>
      </c>
      <c r="K392" s="698" t="str">
        <f t="shared" si="13"/>
        <v>GQ1</v>
      </c>
      <c r="L392" s="789"/>
      <c r="M392" s="790"/>
      <c r="N392" s="42"/>
      <c r="O392" s="602" t="str">
        <f t="shared" si="12"/>
        <v>非該当</v>
      </c>
    </row>
    <row r="393" spans="1:15" ht="15.75" hidden="1" customHeight="1">
      <c r="A393" s="48"/>
      <c r="B393" s="47"/>
      <c r="C393" s="28"/>
      <c r="D393" s="46"/>
      <c r="E393" s="46"/>
      <c r="F393" s="275"/>
      <c r="G393" s="275"/>
      <c r="H393" s="46"/>
      <c r="I393" s="597"/>
      <c r="J393" s="520" t="s">
        <v>458</v>
      </c>
      <c r="K393" s="698"/>
      <c r="L393" s="791" t="s">
        <v>474</v>
      </c>
      <c r="M393" s="792"/>
      <c r="N393" s="42"/>
      <c r="O393" s="602" t="str">
        <f t="shared" si="12"/>
        <v>該当</v>
      </c>
    </row>
    <row r="394" spans="1:15" ht="15.75" hidden="1" customHeight="1">
      <c r="A394" s="48"/>
      <c r="B394" s="47"/>
      <c r="C394" s="28"/>
      <c r="D394" s="46"/>
      <c r="E394" s="46"/>
      <c r="F394" s="275"/>
      <c r="G394" s="275"/>
      <c r="H394" s="46"/>
      <c r="I394" s="597"/>
      <c r="J394" s="520" t="str">
        <f>IF(COUNTIF(J395:J425,"該当")=0,"該当","非該当")</f>
        <v>該当</v>
      </c>
      <c r="K394" s="698"/>
      <c r="L394" s="789" t="s">
        <v>460</v>
      </c>
      <c r="M394" s="790"/>
      <c r="N394" s="42"/>
      <c r="O394" s="602" t="str">
        <f t="shared" si="12"/>
        <v>該当</v>
      </c>
    </row>
    <row r="395" spans="1:15" ht="15.75" hidden="1" customHeight="1">
      <c r="A395" s="48"/>
      <c r="B395" s="47"/>
      <c r="C395" s="28"/>
      <c r="D395" s="46"/>
      <c r="E395" s="46"/>
      <c r="F395" s="275" t="str">
        <f>INDEX(S①!$EI$9:$EI$321,MATCH(H395,S①!$BV$9:$BV$321,0),1)</f>
        <v>●</v>
      </c>
      <c r="G395" s="29">
        <f>IF(INDEX(S①!$BR$9:$BR$321,MATCH(H395,S①!$BV$9:$BV$321,0),1)=1,1,0)</f>
        <v>0</v>
      </c>
      <c r="H395" s="46" t="str">
        <f>S①!BV258</f>
        <v>HQ1=1</v>
      </c>
      <c r="I395" s="596"/>
      <c r="J395" s="438" t="str">
        <f>IF(INDEX(S①!$BR$9:$BR$321,MATCH(H395,S①!$BV$9:$BV$321,0),1)=1,"該当","非該当")</f>
        <v>非該当</v>
      </c>
      <c r="K395" s="698" t="str">
        <f t="shared" ref="K395:K416" si="14">LEFT(H395,3)</f>
        <v>HQ1</v>
      </c>
      <c r="L395" s="789" t="s">
        <v>475</v>
      </c>
      <c r="M395" s="790"/>
      <c r="N395" s="42"/>
      <c r="O395" s="602" t="str">
        <f t="shared" si="12"/>
        <v>非該当</v>
      </c>
    </row>
    <row r="396" spans="1:15" ht="15.75" hidden="1" customHeight="1">
      <c r="A396" s="48"/>
      <c r="B396" s="47"/>
      <c r="C396" s="28"/>
      <c r="D396" s="46"/>
      <c r="E396" s="46"/>
      <c r="F396" s="275" t="str">
        <f>INDEX(S①!$EI$9:$EI$321,MATCH(H396,S①!$BV$9:$BV$321,0),1)</f>
        <v>-</v>
      </c>
      <c r="G396" s="29">
        <f>IF(INDEX(S①!$BR$9:$BR$321,MATCH(H396,S①!$BV$9:$BV$321,0),1)=1,1,0)</f>
        <v>0</v>
      </c>
      <c r="H396" s="46" t="str">
        <f>S①!BV259</f>
        <v>HQ1=2</v>
      </c>
      <c r="I396" s="596"/>
      <c r="J396" s="438" t="str">
        <f>IF(INDEX(S①!$BR$9:$BR$321,MATCH(H396,S①!$BV$9:$BV$321,0),1)=1,"該当","非該当")</f>
        <v>非該当</v>
      </c>
      <c r="K396" s="698" t="str">
        <f t="shared" si="14"/>
        <v>HQ1</v>
      </c>
      <c r="L396" s="789"/>
      <c r="M396" s="790"/>
      <c r="N396" s="42"/>
      <c r="O396" s="602" t="str">
        <f t="shared" si="12"/>
        <v>非該当</v>
      </c>
    </row>
    <row r="397" spans="1:15" ht="15.75" hidden="1" customHeight="1">
      <c r="A397" s="48"/>
      <c r="B397" s="47"/>
      <c r="C397" s="28"/>
      <c r="D397" s="46"/>
      <c r="E397" s="46"/>
      <c r="F397" s="275" t="str">
        <f>INDEX(S①!$EI$9:$EI$321,MATCH(H397,S①!$BV$9:$BV$321,0),1)</f>
        <v>●</v>
      </c>
      <c r="G397" s="29">
        <f>IF(INDEX(S①!$BR$9:$BR$321,MATCH(H397,S①!$BV$9:$BV$321,0),1)=1,1,0)</f>
        <v>0</v>
      </c>
      <c r="H397" s="46" t="str">
        <f>S①!BV263</f>
        <v>HQ2=1</v>
      </c>
      <c r="I397" s="596"/>
      <c r="J397" s="438" t="str">
        <f>IF(INDEX(S①!$BR$9:$BR$321,MATCH(H397,S①!$BV$9:$BV$321,0),1)=1,"該当","非該当")</f>
        <v>非該当</v>
      </c>
      <c r="K397" s="698" t="str">
        <f t="shared" si="14"/>
        <v>HQ2</v>
      </c>
      <c r="L397" s="789" t="s">
        <v>476</v>
      </c>
      <c r="M397" s="790"/>
      <c r="N397" s="42"/>
      <c r="O397" s="602" t="str">
        <f t="shared" si="12"/>
        <v>非該当</v>
      </c>
    </row>
    <row r="398" spans="1:15" ht="15.75" hidden="1" customHeight="1">
      <c r="A398" s="48"/>
      <c r="B398" s="47"/>
      <c r="C398" s="28"/>
      <c r="D398" s="46"/>
      <c r="E398" s="46"/>
      <c r="F398" s="275" t="str">
        <f>INDEX(S①!$EI$9:$EI$321,MATCH(H398,S①!$BV$9:$BV$321,0),1)</f>
        <v>-</v>
      </c>
      <c r="G398" s="29">
        <f>IF(INDEX(S①!$BR$9:$BR$321,MATCH(H398,S①!$BV$9:$BV$321,0),1)=1,1,0)</f>
        <v>0</v>
      </c>
      <c r="H398" s="46" t="str">
        <f>S①!BV264</f>
        <v>HQ2=2</v>
      </c>
      <c r="I398" s="596"/>
      <c r="J398" s="438" t="str">
        <f>IF(INDEX(S①!$BR$9:$BR$321,MATCH(H398,S①!$BV$9:$BV$321,0),1)=1,"該当","非該当")</f>
        <v>非該当</v>
      </c>
      <c r="K398" s="698" t="str">
        <f t="shared" si="14"/>
        <v>HQ2</v>
      </c>
      <c r="L398" s="789"/>
      <c r="M398" s="790"/>
      <c r="N398" s="42"/>
      <c r="O398" s="602" t="str">
        <f t="shared" si="12"/>
        <v>非該当</v>
      </c>
    </row>
    <row r="399" spans="1:15" ht="15.75" hidden="1" customHeight="1">
      <c r="A399" s="48"/>
      <c r="B399" s="47"/>
      <c r="C399" s="28"/>
      <c r="D399" s="46"/>
      <c r="E399" s="46"/>
      <c r="F399" s="275" t="str">
        <f>INDEX(S①!$EI$9:$EI$321,MATCH(H399,S①!$BV$9:$BV$321,0),1)</f>
        <v>●</v>
      </c>
      <c r="G399" s="29">
        <f>IF(INDEX(S①!$BR$9:$BR$321,MATCH(H399,S①!$BV$9:$BV$321,0),1)=1,1,0)</f>
        <v>0</v>
      </c>
      <c r="H399" s="46" t="str">
        <f>S①!BV268</f>
        <v>HQ3=1</v>
      </c>
      <c r="I399" s="596"/>
      <c r="J399" s="438" t="str">
        <f>IF(INDEX(S①!$BR$9:$BR$321,MATCH(H399,S①!$BV$9:$BV$321,0),1)=1,"該当","非該当")</f>
        <v>非該当</v>
      </c>
      <c r="K399" s="698" t="str">
        <f t="shared" si="14"/>
        <v>HQ3</v>
      </c>
      <c r="L399" s="789" t="s">
        <v>477</v>
      </c>
      <c r="M399" s="790"/>
      <c r="N399" s="42"/>
      <c r="O399" s="602" t="str">
        <f t="shared" si="12"/>
        <v>非該当</v>
      </c>
    </row>
    <row r="400" spans="1:15" ht="15.75" hidden="1" customHeight="1">
      <c r="A400" s="48"/>
      <c r="B400" s="47"/>
      <c r="C400" s="28"/>
      <c r="D400" s="46"/>
      <c r="E400" s="46"/>
      <c r="F400" s="275" t="str">
        <f>INDEX(S①!$EI$9:$EI$321,MATCH(H400,S①!$BV$9:$BV$321,0),1)</f>
        <v>-</v>
      </c>
      <c r="G400" s="29">
        <f>IF(INDEX(S①!$BR$9:$BR$321,MATCH(H400,S①!$BV$9:$BV$321,0),1)=1,1,0)</f>
        <v>0</v>
      </c>
      <c r="H400" s="46" t="str">
        <f>S①!BV269</f>
        <v>HQ3=2</v>
      </c>
      <c r="I400" s="596"/>
      <c r="J400" s="438" t="str">
        <f>IF(INDEX(S①!$BR$9:$BR$321,MATCH(H400,S①!$BV$9:$BV$321,0),1)=1,"該当","非該当")</f>
        <v>非該当</v>
      </c>
      <c r="K400" s="698" t="str">
        <f t="shared" si="14"/>
        <v>HQ3</v>
      </c>
      <c r="L400" s="789"/>
      <c r="M400" s="790"/>
      <c r="N400" s="42"/>
      <c r="O400" s="602" t="str">
        <f t="shared" si="12"/>
        <v>非該当</v>
      </c>
    </row>
    <row r="401" spans="1:15" ht="15.75" hidden="1" customHeight="1">
      <c r="A401" s="48"/>
      <c r="B401" s="47"/>
      <c r="C401" s="28"/>
      <c r="D401" s="46"/>
      <c r="E401" s="46"/>
      <c r="F401" s="275" t="str">
        <f>INDEX(S①!$EI$9:$EI$321,MATCH(H401,S①!$BV$9:$BV$321,0),1)</f>
        <v>●</v>
      </c>
      <c r="G401" s="29">
        <f>IF(INDEX(S①!$BR$9:$BR$321,MATCH(H401,S①!$BV$9:$BV$321,0),1)=1,1,0)</f>
        <v>0</v>
      </c>
      <c r="H401" s="46" t="str">
        <f>S①!BV273</f>
        <v>HQ4=1</v>
      </c>
      <c r="I401" s="596"/>
      <c r="J401" s="438" t="str">
        <f>IF(INDEX(S①!$BR$9:$BR$321,MATCH(H401,S①!$BV$9:$BV$321,0),1)=1,"該当","非該当")</f>
        <v>非該当</v>
      </c>
      <c r="K401" s="698" t="str">
        <f t="shared" si="14"/>
        <v>HQ4</v>
      </c>
      <c r="L401" s="789" t="s">
        <v>478</v>
      </c>
      <c r="M401" s="790"/>
      <c r="N401" s="42"/>
      <c r="O401" s="602" t="str">
        <f t="shared" si="12"/>
        <v>非該当</v>
      </c>
    </row>
    <row r="402" spans="1:15" ht="15.75" hidden="1" customHeight="1">
      <c r="A402" s="48"/>
      <c r="B402" s="47"/>
      <c r="C402" s="28"/>
      <c r="D402" s="46"/>
      <c r="E402" s="46"/>
      <c r="F402" s="275" t="str">
        <f>INDEX(S①!$EI$9:$EI$321,MATCH(H402,S①!$BV$9:$BV$321,0),1)</f>
        <v>-</v>
      </c>
      <c r="G402" s="29">
        <f>IF(INDEX(S①!$BR$9:$BR$321,MATCH(H402,S①!$BV$9:$BV$321,0),1)=1,1,0)</f>
        <v>0</v>
      </c>
      <c r="H402" s="46" t="str">
        <f>S①!BV274</f>
        <v>HQ4=2</v>
      </c>
      <c r="I402" s="596"/>
      <c r="J402" s="438" t="str">
        <f>IF(INDEX(S①!$BR$9:$BR$321,MATCH(H402,S①!$BV$9:$BV$321,0),1)=1,"該当","非該当")</f>
        <v>非該当</v>
      </c>
      <c r="K402" s="698" t="str">
        <f t="shared" si="14"/>
        <v>HQ4</v>
      </c>
      <c r="L402" s="789"/>
      <c r="M402" s="790"/>
      <c r="N402" s="42"/>
      <c r="O402" s="602" t="str">
        <f t="shared" si="12"/>
        <v>非該当</v>
      </c>
    </row>
    <row r="403" spans="1:15" ht="15.75" hidden="1" customHeight="1">
      <c r="A403" s="48"/>
      <c r="B403" s="47"/>
      <c r="C403" s="28"/>
      <c r="D403" s="46"/>
      <c r="E403" s="46"/>
      <c r="F403" s="275" t="str">
        <f>INDEX(S①!$EI$9:$EI$321,MATCH(H403,S①!$BV$9:$BV$321,0),1)</f>
        <v>●</v>
      </c>
      <c r="G403" s="29">
        <f>IF(INDEX(S①!$BR$9:$BR$321,MATCH(H403,S①!$BV$9:$BV$321,0),1)=1,1,0)</f>
        <v>0</v>
      </c>
      <c r="H403" s="46" t="str">
        <f>S①!BV278</f>
        <v>HQ5=1</v>
      </c>
      <c r="I403" s="596"/>
      <c r="J403" s="438" t="str">
        <f>IF(INDEX(S①!$BR$9:$BR$321,MATCH(H403,S①!$BV$9:$BV$321,0),1)=1,"該当","非該当")</f>
        <v>非該当</v>
      </c>
      <c r="K403" s="698" t="str">
        <f t="shared" si="14"/>
        <v>HQ5</v>
      </c>
      <c r="L403" s="789" t="s">
        <v>479</v>
      </c>
      <c r="M403" s="790"/>
      <c r="N403" s="42"/>
      <c r="O403" s="602" t="str">
        <f t="shared" si="12"/>
        <v>非該当</v>
      </c>
    </row>
    <row r="404" spans="1:15" ht="15.75" hidden="1" customHeight="1">
      <c r="A404" s="48"/>
      <c r="B404" s="47"/>
      <c r="C404" s="28"/>
      <c r="D404" s="46"/>
      <c r="E404" s="46"/>
      <c r="F404" s="275" t="str">
        <f>INDEX(S①!$EI$9:$EI$321,MATCH(H404,S①!$BV$9:$BV$321,0),1)</f>
        <v>-</v>
      </c>
      <c r="G404" s="29">
        <f>IF(INDEX(S①!$BR$9:$BR$321,MATCH(H404,S①!$BV$9:$BV$321,0),1)=1,1,0)</f>
        <v>0</v>
      </c>
      <c r="H404" s="46" t="str">
        <f>S①!BV279</f>
        <v>HQ5=2</v>
      </c>
      <c r="I404" s="596"/>
      <c r="J404" s="438" t="str">
        <f>IF(INDEX(S①!$BR$9:$BR$321,MATCH(H404,S①!$BV$9:$BV$321,0),1)=1,"該当","非該当")</f>
        <v>非該当</v>
      </c>
      <c r="K404" s="698" t="str">
        <f t="shared" si="14"/>
        <v>HQ5</v>
      </c>
      <c r="L404" s="789"/>
      <c r="M404" s="790"/>
      <c r="N404" s="42"/>
      <c r="O404" s="602" t="str">
        <f t="shared" si="12"/>
        <v>非該当</v>
      </c>
    </row>
    <row r="405" spans="1:15" ht="15.75" hidden="1" customHeight="1">
      <c r="A405" s="48"/>
      <c r="B405" s="47"/>
      <c r="C405" s="28"/>
      <c r="D405" s="46"/>
      <c r="E405" s="46"/>
      <c r="F405" s="275" t="str">
        <f>INDEX(S①!$EI$9:$EI$321,MATCH(H405,S①!$BV$9:$BV$321,0),1)</f>
        <v>-</v>
      </c>
      <c r="G405" s="29">
        <f>IF(INDEX(S①!$BR$9:$BR$321,MATCH(H405,S①!$BV$9:$BV$321,0),1)=1,1,0)</f>
        <v>0</v>
      </c>
      <c r="H405" s="46" t="str">
        <f>S①!BV283</f>
        <v>HQ6=1</v>
      </c>
      <c r="I405" s="596"/>
      <c r="J405" s="438" t="str">
        <f>IF(INDEX(S①!$BR$9:$BR$321,MATCH(H405,S①!$BV$9:$BV$321,0),1)=1,"該当","非該当")</f>
        <v>非該当</v>
      </c>
      <c r="K405" s="698" t="str">
        <f t="shared" si="14"/>
        <v>HQ6</v>
      </c>
      <c r="L405" s="789"/>
      <c r="M405" s="790"/>
      <c r="N405" s="42"/>
      <c r="O405" s="602" t="str">
        <f t="shared" si="12"/>
        <v>非該当</v>
      </c>
    </row>
    <row r="406" spans="1:15" ht="15.75" hidden="1" customHeight="1">
      <c r="A406" s="48"/>
      <c r="B406" s="47"/>
      <c r="C406" s="28"/>
      <c r="D406" s="46"/>
      <c r="E406" s="46"/>
      <c r="F406" s="275" t="str">
        <f>INDEX(S①!$EI$9:$EI$321,MATCH(H406,S①!$BV$9:$BV$321,0),1)</f>
        <v>-</v>
      </c>
      <c r="G406" s="29">
        <f>IF(INDEX(S①!$BR$9:$BR$321,MATCH(H406,S①!$BV$9:$BV$321,0),1)=1,1,0)</f>
        <v>0</v>
      </c>
      <c r="H406" s="46" t="str">
        <f>S①!BV284</f>
        <v>HQ6=2</v>
      </c>
      <c r="I406" s="596"/>
      <c r="J406" s="438" t="str">
        <f>IF(INDEX(S①!$BR$9:$BR$321,MATCH(H406,S①!$BV$9:$BV$321,0),1)=1,"該当","非該当")</f>
        <v>非該当</v>
      </c>
      <c r="K406" s="698" t="str">
        <f t="shared" si="14"/>
        <v>HQ6</v>
      </c>
      <c r="L406" s="789"/>
      <c r="M406" s="790"/>
      <c r="N406" s="42"/>
      <c r="O406" s="602" t="str">
        <f t="shared" si="12"/>
        <v>非該当</v>
      </c>
    </row>
    <row r="407" spans="1:15" ht="15.75" hidden="1" customHeight="1">
      <c r="A407" s="48"/>
      <c r="B407" s="47"/>
      <c r="C407" s="28"/>
      <c r="D407" s="46"/>
      <c r="E407" s="46"/>
      <c r="F407" s="275" t="str">
        <f>INDEX(S①!$EI$9:$EI$321,MATCH(H407,S①!$BV$9:$BV$321,0),1)</f>
        <v>-</v>
      </c>
      <c r="G407" s="29">
        <f>IF(INDEX(S①!$BR$9:$BR$321,MATCH(H407,S①!$BV$9:$BV$321,0),1)=1,1,0)</f>
        <v>0</v>
      </c>
      <c r="H407" s="46" t="str">
        <f>S①!BV285</f>
        <v>HQ6=3</v>
      </c>
      <c r="I407" s="596"/>
      <c r="J407" s="438" t="str">
        <f>IF(INDEX(S①!$BR$9:$BR$321,MATCH(H407,S①!$BV$9:$BV$321,0),1)=1,"該当","非該当")</f>
        <v>非該当</v>
      </c>
      <c r="K407" s="698" t="str">
        <f t="shared" si="14"/>
        <v>HQ6</v>
      </c>
      <c r="L407" s="789"/>
      <c r="M407" s="790"/>
      <c r="N407" s="42"/>
      <c r="O407" s="602" t="str">
        <f t="shared" si="12"/>
        <v>非該当</v>
      </c>
    </row>
    <row r="408" spans="1:15" ht="15.75" hidden="1" customHeight="1">
      <c r="A408" s="48"/>
      <c r="B408" s="47"/>
      <c r="C408" s="28"/>
      <c r="D408" s="46"/>
      <c r="E408" s="46"/>
      <c r="F408" s="275" t="str">
        <f>INDEX(S①!$EI$9:$EI$321,MATCH(H408,S①!$BV$9:$BV$321,0),1)</f>
        <v>-</v>
      </c>
      <c r="G408" s="29">
        <f>IF(INDEX(S①!$BR$9:$BR$321,MATCH(H408,S①!$BV$9:$BV$321,0),1)=1,1,0)</f>
        <v>0</v>
      </c>
      <c r="H408" s="46" t="str">
        <f>S①!BV289</f>
        <v>HQ7=1</v>
      </c>
      <c r="I408" s="596"/>
      <c r="J408" s="438" t="str">
        <f>IF(INDEX(S①!$BR$9:$BR$321,MATCH(H408,S①!$BV$9:$BV$321,0),1)=1,"該当","非該当")</f>
        <v>非該当</v>
      </c>
      <c r="K408" s="698" t="str">
        <f t="shared" si="14"/>
        <v>HQ7</v>
      </c>
      <c r="L408" s="789"/>
      <c r="M408" s="790"/>
      <c r="N408" s="42"/>
      <c r="O408" s="602" t="str">
        <f t="shared" si="12"/>
        <v>非該当</v>
      </c>
    </row>
    <row r="409" spans="1:15" ht="15.75" hidden="1" customHeight="1">
      <c r="A409" s="48"/>
      <c r="B409" s="47"/>
      <c r="C409" s="28"/>
      <c r="D409" s="46"/>
      <c r="E409" s="46"/>
      <c r="F409" s="275" t="str">
        <f>INDEX(S①!$EI$9:$EI$321,MATCH(H409,S①!$BV$9:$BV$321,0),1)</f>
        <v>-</v>
      </c>
      <c r="G409" s="29">
        <f>IF(INDEX(S①!$BR$9:$BR$321,MATCH(H409,S①!$BV$9:$BV$321,0),1)=1,1,0)</f>
        <v>0</v>
      </c>
      <c r="H409" s="46" t="str">
        <f>S①!BV290</f>
        <v>HQ7=2</v>
      </c>
      <c r="I409" s="596"/>
      <c r="J409" s="438" t="str">
        <f>IF(INDEX(S①!$BR$9:$BR$321,MATCH(H409,S①!$BV$9:$BV$321,0),1)=1,"該当","非該当")</f>
        <v>非該当</v>
      </c>
      <c r="K409" s="698" t="str">
        <f t="shared" si="14"/>
        <v>HQ7</v>
      </c>
      <c r="L409" s="789"/>
      <c r="M409" s="790"/>
      <c r="N409" s="42"/>
      <c r="O409" s="602" t="str">
        <f t="shared" si="12"/>
        <v>非該当</v>
      </c>
    </row>
    <row r="410" spans="1:15" ht="15.75" hidden="1" customHeight="1">
      <c r="A410" s="48"/>
      <c r="B410" s="47"/>
      <c r="C410" s="28"/>
      <c r="D410" s="46"/>
      <c r="E410" s="46"/>
      <c r="F410" s="275" t="str">
        <f>INDEX(S①!$EI$9:$EI$321,MATCH(H410,S①!$BV$9:$BV$321,0),1)</f>
        <v>-</v>
      </c>
      <c r="G410" s="29">
        <f>IF(INDEX(S①!$BR$9:$BR$321,MATCH(H410,S①!$BV$9:$BV$321,0),1)=1,1,0)</f>
        <v>0</v>
      </c>
      <c r="H410" s="46" t="str">
        <f>S①!BV291</f>
        <v>HQ7=3</v>
      </c>
      <c r="I410" s="596"/>
      <c r="J410" s="438" t="str">
        <f>IF(INDEX(S①!$BR$9:$BR$321,MATCH(H410,S①!$BV$9:$BV$321,0),1)=1,"該当","非該当")</f>
        <v>非該当</v>
      </c>
      <c r="K410" s="698" t="str">
        <f t="shared" si="14"/>
        <v>HQ7</v>
      </c>
      <c r="L410" s="789"/>
      <c r="M410" s="790"/>
      <c r="N410" s="42"/>
      <c r="O410" s="602" t="str">
        <f t="shared" si="12"/>
        <v>非該当</v>
      </c>
    </row>
    <row r="411" spans="1:15" ht="15.75" hidden="1" customHeight="1">
      <c r="A411" s="48"/>
      <c r="B411" s="47"/>
      <c r="C411" s="28"/>
      <c r="D411" s="46"/>
      <c r="E411" s="46"/>
      <c r="F411" s="275" t="str">
        <f>INDEX(S①!$EI$9:$EI$321,MATCH(H411,S①!$BV$9:$BV$321,0),1)</f>
        <v>-</v>
      </c>
      <c r="G411" s="29">
        <f>IF(INDEX(S①!$BR$9:$BR$321,MATCH(H411,S①!$BV$9:$BV$321,0),1)=1,1,0)</f>
        <v>0</v>
      </c>
      <c r="H411" s="46" t="str">
        <f>S①!BV295</f>
        <v>HQ8=1</v>
      </c>
      <c r="I411" s="596"/>
      <c r="J411" s="438" t="str">
        <f>IF(INDEX(S①!$BR$9:$BR$321,MATCH(H411,S①!$BV$9:$BV$321,0),1)=1,"該当","非該当")</f>
        <v>非該当</v>
      </c>
      <c r="K411" s="698" t="str">
        <f t="shared" si="14"/>
        <v>HQ8</v>
      </c>
      <c r="L411" s="789"/>
      <c r="M411" s="790"/>
      <c r="N411" s="42"/>
      <c r="O411" s="602" t="str">
        <f t="shared" si="12"/>
        <v>非該当</v>
      </c>
    </row>
    <row r="412" spans="1:15" ht="15.75" hidden="1" customHeight="1">
      <c r="A412" s="48"/>
      <c r="B412" s="47"/>
      <c r="C412" s="28"/>
      <c r="D412" s="46"/>
      <c r="E412" s="46"/>
      <c r="F412" s="275" t="str">
        <f>INDEX(S①!$EI$9:$EI$321,MATCH(H412,S①!$BV$9:$BV$321,0),1)</f>
        <v>-</v>
      </c>
      <c r="G412" s="29">
        <f>IF(INDEX(S①!$BR$9:$BR$321,MATCH(H412,S①!$BV$9:$BV$321,0),1)=1,1,0)</f>
        <v>0</v>
      </c>
      <c r="H412" s="46" t="str">
        <f>S①!BV296</f>
        <v>HQ8=2</v>
      </c>
      <c r="I412" s="596"/>
      <c r="J412" s="438" t="str">
        <f>IF(INDEX(S①!$BR$9:$BR$321,MATCH(H412,S①!$BV$9:$BV$321,0),1)=1,"該当","非該当")</f>
        <v>非該当</v>
      </c>
      <c r="K412" s="698" t="str">
        <f t="shared" si="14"/>
        <v>HQ8</v>
      </c>
      <c r="L412" s="789"/>
      <c r="M412" s="790"/>
      <c r="N412" s="42"/>
      <c r="O412" s="602" t="str">
        <f t="shared" si="12"/>
        <v>非該当</v>
      </c>
    </row>
    <row r="413" spans="1:15" ht="15.75" hidden="1" customHeight="1">
      <c r="A413" s="48"/>
      <c r="B413" s="47"/>
      <c r="C413" s="28"/>
      <c r="D413" s="46"/>
      <c r="E413" s="46"/>
      <c r="F413" s="275" t="str">
        <f>INDEX(S①!$EI$9:$EI$321,MATCH(H413,S①!$BV$9:$BV$321,0),1)</f>
        <v>-</v>
      </c>
      <c r="G413" s="29">
        <f>IF(INDEX(S①!$BR$9:$BR$321,MATCH(H413,S①!$BV$9:$BV$321,0),1)=1,1,0)</f>
        <v>0</v>
      </c>
      <c r="H413" s="46" t="str">
        <f>S①!BV297</f>
        <v>HQ8=3</v>
      </c>
      <c r="I413" s="596"/>
      <c r="J413" s="438" t="str">
        <f>IF(INDEX(S①!$BR$9:$BR$321,MATCH(H413,S①!$BV$9:$BV$321,0),1)=1,"該当","非該当")</f>
        <v>非該当</v>
      </c>
      <c r="K413" s="698" t="str">
        <f t="shared" si="14"/>
        <v>HQ8</v>
      </c>
      <c r="L413" s="789"/>
      <c r="M413" s="790"/>
      <c r="N413" s="42"/>
      <c r="O413" s="602" t="str">
        <f t="shared" si="12"/>
        <v>非該当</v>
      </c>
    </row>
    <row r="414" spans="1:15" ht="15.75" hidden="1" customHeight="1">
      <c r="A414" s="48"/>
      <c r="B414" s="47"/>
      <c r="C414" s="28"/>
      <c r="D414" s="46"/>
      <c r="E414" s="46"/>
      <c r="F414" s="275" t="str">
        <f>INDEX(S①!$EI$9:$EI$321,MATCH(H414,S①!$BV$9:$BV$321,0),1)</f>
        <v>-</v>
      </c>
      <c r="G414" s="29">
        <f>IF(INDEX(S①!$BR$9:$BR$321,MATCH(H414,S①!$BV$9:$BV$321,0),1)=1,1,0)</f>
        <v>0</v>
      </c>
      <c r="H414" s="46" t="str">
        <f>S①!BV301</f>
        <v>HQ9=1</v>
      </c>
      <c r="I414" s="596"/>
      <c r="J414" s="438" t="str">
        <f>IF(INDEX(S①!$BR$9:$BR$321,MATCH(H414,S①!$BV$9:$BV$321,0),1)=1,"該当","非該当")</f>
        <v>非該当</v>
      </c>
      <c r="K414" s="698" t="str">
        <f t="shared" si="14"/>
        <v>HQ9</v>
      </c>
      <c r="L414" s="789"/>
      <c r="M414" s="790"/>
      <c r="N414" s="42"/>
      <c r="O414" s="602" t="str">
        <f t="shared" si="12"/>
        <v>非該当</v>
      </c>
    </row>
    <row r="415" spans="1:15" ht="15.75" hidden="1" customHeight="1">
      <c r="A415" s="48"/>
      <c r="B415" s="47"/>
      <c r="C415" s="28"/>
      <c r="D415" s="46"/>
      <c r="E415" s="46"/>
      <c r="F415" s="275" t="str">
        <f>INDEX(S①!$EI$9:$EI$321,MATCH(H415,S①!$BV$9:$BV$321,0),1)</f>
        <v>-</v>
      </c>
      <c r="G415" s="29">
        <f>IF(INDEX(S①!$BR$9:$BR$321,MATCH(H415,S①!$BV$9:$BV$321,0),1)=1,1,0)</f>
        <v>0</v>
      </c>
      <c r="H415" s="46" t="str">
        <f>S①!BV302</f>
        <v>HQ9=2</v>
      </c>
      <c r="I415" s="596"/>
      <c r="J415" s="438" t="str">
        <f>IF(INDEX(S①!$BR$9:$BR$321,MATCH(H415,S①!$BV$9:$BV$321,0),1)=1,"該当","非該当")</f>
        <v>非該当</v>
      </c>
      <c r="K415" s="698" t="str">
        <f t="shared" si="14"/>
        <v>HQ9</v>
      </c>
      <c r="L415" s="789"/>
      <c r="M415" s="790"/>
      <c r="N415" s="42"/>
      <c r="O415" s="602" t="str">
        <f t="shared" si="12"/>
        <v>非該当</v>
      </c>
    </row>
    <row r="416" spans="1:15" ht="15.75" hidden="1" customHeight="1">
      <c r="A416" s="48"/>
      <c r="B416" s="47"/>
      <c r="C416" s="28"/>
      <c r="D416" s="46"/>
      <c r="E416" s="46"/>
      <c r="F416" s="275" t="str">
        <f>INDEX(S①!$EI$9:$EI$321,MATCH(H416,S①!$BV$9:$BV$321,0),1)</f>
        <v>-</v>
      </c>
      <c r="G416" s="29">
        <f>IF(INDEX(S①!$BR$9:$BR$321,MATCH(H416,S①!$BV$9:$BV$321,0),1)=1,1,0)</f>
        <v>0</v>
      </c>
      <c r="H416" s="46" t="str">
        <f>S①!BV303</f>
        <v>HQ9=3</v>
      </c>
      <c r="I416" s="596"/>
      <c r="J416" s="438" t="str">
        <f>IF(INDEX(S①!$BR$9:$BR$321,MATCH(H416,S①!$BV$9:$BV$321,0),1)=1,"該当","非該当")</f>
        <v>非該当</v>
      </c>
      <c r="K416" s="698" t="str">
        <f t="shared" si="14"/>
        <v>HQ9</v>
      </c>
      <c r="L416" s="789"/>
      <c r="M416" s="790"/>
      <c r="N416" s="42"/>
      <c r="O416" s="602" t="str">
        <f t="shared" si="12"/>
        <v>非該当</v>
      </c>
    </row>
    <row r="417" spans="1:15" ht="15.75" hidden="1" customHeight="1">
      <c r="A417" s="48"/>
      <c r="B417" s="47"/>
      <c r="C417" s="28"/>
      <c r="D417" s="46"/>
      <c r="E417" s="46"/>
      <c r="F417" s="275" t="str">
        <f>INDEX(S①!$EI$9:$EI$321,MATCH(H417,S①!$BV$9:$BV$321,0),1)</f>
        <v>-</v>
      </c>
      <c r="G417" s="29">
        <f>IF(INDEX(S①!$BR$9:$BR$321,MATCH(H417,S①!$BV$9:$BV$321,0),1)=1,1,0)</f>
        <v>0</v>
      </c>
      <c r="H417" s="46" t="str">
        <f>S①!BV307</f>
        <v>HQ10=1</v>
      </c>
      <c r="I417" s="596"/>
      <c r="J417" s="438" t="str">
        <f>IF(INDEX(S①!$BR$9:$BR$321,MATCH(H417,S①!$BV$9:$BV$321,0),1)=1,"該当","非該当")</f>
        <v>非該当</v>
      </c>
      <c r="K417" s="698" t="str">
        <f t="shared" ref="K417:K425" si="15">LEFT(H417,4)</f>
        <v>HQ10</v>
      </c>
      <c r="L417" s="789"/>
      <c r="M417" s="790"/>
      <c r="N417" s="42"/>
      <c r="O417" s="602" t="str">
        <f t="shared" si="12"/>
        <v>非該当</v>
      </c>
    </row>
    <row r="418" spans="1:15" ht="15.75" hidden="1" customHeight="1">
      <c r="A418" s="48"/>
      <c r="B418" s="47"/>
      <c r="C418" s="28"/>
      <c r="D418" s="46"/>
      <c r="E418" s="46"/>
      <c r="F418" s="275" t="str">
        <f>INDEX(S①!$EI$9:$EI$321,MATCH(H418,S①!$BV$9:$BV$321,0),1)</f>
        <v>-</v>
      </c>
      <c r="G418" s="29">
        <f>IF(INDEX(S①!$BR$9:$BR$321,MATCH(H418,S①!$BV$9:$BV$321,0),1)=1,1,0)</f>
        <v>0</v>
      </c>
      <c r="H418" s="46" t="str">
        <f>S①!BV308</f>
        <v>HQ10=2</v>
      </c>
      <c r="I418" s="596"/>
      <c r="J418" s="438" t="str">
        <f>IF(INDEX(S①!$BR$9:$BR$321,MATCH(H418,S①!$BV$9:$BV$321,0),1)=1,"該当","非該当")</f>
        <v>非該当</v>
      </c>
      <c r="K418" s="698" t="str">
        <f t="shared" si="15"/>
        <v>HQ10</v>
      </c>
      <c r="L418" s="789"/>
      <c r="M418" s="790"/>
      <c r="N418" s="42"/>
      <c r="O418" s="602" t="str">
        <f t="shared" ref="O418:O425" si="16">J418</f>
        <v>非該当</v>
      </c>
    </row>
    <row r="419" spans="1:15" ht="15.75" hidden="1" customHeight="1">
      <c r="A419" s="48"/>
      <c r="B419" s="47"/>
      <c r="C419" s="28"/>
      <c r="D419" s="46"/>
      <c r="E419" s="46"/>
      <c r="F419" s="275" t="str">
        <f>INDEX(S①!$EI$9:$EI$321,MATCH(H419,S①!$BV$9:$BV$321,0),1)</f>
        <v>-</v>
      </c>
      <c r="G419" s="29">
        <f>IF(INDEX(S①!$BR$9:$BR$321,MATCH(H419,S①!$BV$9:$BV$321,0),1)=1,1,0)</f>
        <v>0</v>
      </c>
      <c r="H419" s="46" t="str">
        <f>S①!BV309</f>
        <v>HQ10=3</v>
      </c>
      <c r="I419" s="596"/>
      <c r="J419" s="438" t="str">
        <f>IF(INDEX(S①!$BR$9:$BR$321,MATCH(H419,S①!$BV$9:$BV$321,0),1)=1,"該当","非該当")</f>
        <v>非該当</v>
      </c>
      <c r="K419" s="698" t="str">
        <f t="shared" si="15"/>
        <v>HQ10</v>
      </c>
      <c r="L419" s="789"/>
      <c r="M419" s="790"/>
      <c r="N419" s="42"/>
      <c r="O419" s="602" t="str">
        <f t="shared" si="16"/>
        <v>非該当</v>
      </c>
    </row>
    <row r="420" spans="1:15" ht="15.75" hidden="1" customHeight="1">
      <c r="A420" s="48"/>
      <c r="B420" s="47"/>
      <c r="C420" s="28"/>
      <c r="D420" s="46"/>
      <c r="E420" s="46"/>
      <c r="F420" s="275" t="str">
        <f>INDEX(S①!$EI$9:$EI$321,MATCH(H420,S①!$BV$9:$BV$321,0),1)</f>
        <v>-</v>
      </c>
      <c r="G420" s="29">
        <f>IF(INDEX(S①!$BR$9:$BR$321,MATCH(H420,S①!$BV$9:$BV$321,0),1)=1,1,0)</f>
        <v>0</v>
      </c>
      <c r="H420" s="46" t="str">
        <f>S①!BV313</f>
        <v>HQ11=1</v>
      </c>
      <c r="I420" s="596"/>
      <c r="J420" s="438" t="str">
        <f>IF(INDEX(S①!$BR$9:$BR$321,MATCH(H420,S①!$BV$9:$BV$321,0),1)=1,"該当","非該当")</f>
        <v>非該当</v>
      </c>
      <c r="K420" s="698" t="str">
        <f t="shared" si="15"/>
        <v>HQ11</v>
      </c>
      <c r="L420" s="789"/>
      <c r="M420" s="790"/>
      <c r="N420" s="42"/>
      <c r="O420" s="602" t="str">
        <f t="shared" si="16"/>
        <v>非該当</v>
      </c>
    </row>
    <row r="421" spans="1:15" ht="15.75" hidden="1" customHeight="1">
      <c r="A421" s="48"/>
      <c r="B421" s="47"/>
      <c r="C421" s="28"/>
      <c r="D421" s="46"/>
      <c r="E421" s="46"/>
      <c r="F421" s="275" t="str">
        <f>INDEX(S①!$EI$9:$EI$321,MATCH(H421,S①!$BV$9:$BV$321,0),1)</f>
        <v>-</v>
      </c>
      <c r="G421" s="29">
        <f>IF(INDEX(S①!$BR$9:$BR$321,MATCH(H421,S①!$BV$9:$BV$321,0),1)=1,1,0)</f>
        <v>0</v>
      </c>
      <c r="H421" s="46" t="str">
        <f>S①!BV314</f>
        <v>HQ11=2</v>
      </c>
      <c r="I421" s="596"/>
      <c r="J421" s="438" t="str">
        <f>IF(INDEX(S①!$BR$9:$BR$321,MATCH(H421,S①!$BV$9:$BV$321,0),1)=1,"該当","非該当")</f>
        <v>非該当</v>
      </c>
      <c r="K421" s="698" t="str">
        <f t="shared" si="15"/>
        <v>HQ11</v>
      </c>
      <c r="L421" s="789"/>
      <c r="M421" s="790"/>
      <c r="N421" s="42"/>
      <c r="O421" s="602" t="str">
        <f t="shared" si="16"/>
        <v>非該当</v>
      </c>
    </row>
    <row r="422" spans="1:15" ht="15.75" hidden="1" customHeight="1">
      <c r="A422" s="48"/>
      <c r="B422" s="47"/>
      <c r="C422" s="28"/>
      <c r="D422" s="46"/>
      <c r="E422" s="46"/>
      <c r="F422" s="275" t="str">
        <f>INDEX(S①!$EI$9:$EI$321,MATCH(H422,S①!$BV$9:$BV$321,0),1)</f>
        <v>-</v>
      </c>
      <c r="G422" s="29">
        <f>IF(INDEX(S①!$BR$9:$BR$321,MATCH(H422,S①!$BV$9:$BV$321,0),1)=1,1,0)</f>
        <v>0</v>
      </c>
      <c r="H422" s="46" t="str">
        <f>S①!BV315</f>
        <v>HQ11=3</v>
      </c>
      <c r="I422" s="596"/>
      <c r="J422" s="438" t="str">
        <f>IF(INDEX(S①!$BR$9:$BR$321,MATCH(H422,S①!$BV$9:$BV$321,0),1)=1,"該当","非該当")</f>
        <v>非該当</v>
      </c>
      <c r="K422" s="698" t="str">
        <f t="shared" si="15"/>
        <v>HQ11</v>
      </c>
      <c r="L422" s="789"/>
      <c r="M422" s="790"/>
      <c r="N422" s="42"/>
      <c r="O422" s="602" t="str">
        <f t="shared" si="16"/>
        <v>非該当</v>
      </c>
    </row>
    <row r="423" spans="1:15" ht="15.75" hidden="1" customHeight="1">
      <c r="A423" s="48"/>
      <c r="B423" s="47"/>
      <c r="C423" s="28"/>
      <c r="D423" s="46"/>
      <c r="E423" s="46"/>
      <c r="F423" s="275" t="str">
        <f>INDEX(S①!$EI$9:$EI$321,MATCH(H423,S①!$BV$9:$BV$321,0),1)</f>
        <v>-</v>
      </c>
      <c r="G423" s="29">
        <f>IF(INDEX(S①!$BR$9:$BR$321,MATCH(H423,S①!$BV$9:$BV$321,0),1)=1,1,0)</f>
        <v>0</v>
      </c>
      <c r="H423" s="46" t="str">
        <f>S①!BV319</f>
        <v>HQ12=1</v>
      </c>
      <c r="I423" s="596"/>
      <c r="J423" s="438" t="str">
        <f>IF(INDEX(S①!$BR$9:$BR$321,MATCH(H423,S①!$BV$9:$BV$321,0),1)=1,"該当","非該当")</f>
        <v>非該当</v>
      </c>
      <c r="K423" s="698" t="str">
        <f t="shared" si="15"/>
        <v>HQ12</v>
      </c>
      <c r="L423" s="789"/>
      <c r="M423" s="790"/>
      <c r="N423" s="42"/>
      <c r="O423" s="602" t="str">
        <f t="shared" si="16"/>
        <v>非該当</v>
      </c>
    </row>
    <row r="424" spans="1:15" ht="15.75" hidden="1" customHeight="1">
      <c r="A424" s="48"/>
      <c r="B424" s="47"/>
      <c r="C424" s="28"/>
      <c r="D424" s="46"/>
      <c r="E424" s="46"/>
      <c r="F424" s="275" t="str">
        <f>INDEX(S①!$EI$9:$EI$321,MATCH(H424,S①!$BV$9:$BV$321,0),1)</f>
        <v>-</v>
      </c>
      <c r="G424" s="29">
        <f>IF(INDEX(S①!$BR$9:$BR$321,MATCH(H424,S①!$BV$9:$BV$321,0),1)=1,1,0)</f>
        <v>0</v>
      </c>
      <c r="H424" s="46" t="str">
        <f>S①!BV320</f>
        <v>HQ12=2</v>
      </c>
      <c r="I424" s="596"/>
      <c r="J424" s="438" t="str">
        <f>IF(INDEX(S①!$BR$9:$BR$321,MATCH(H424,S①!$BV$9:$BV$321,0),1)=1,"該当","非該当")</f>
        <v>非該当</v>
      </c>
      <c r="K424" s="698" t="str">
        <f t="shared" si="15"/>
        <v>HQ12</v>
      </c>
      <c r="L424" s="789"/>
      <c r="M424" s="790"/>
      <c r="N424" s="42"/>
      <c r="O424" s="602" t="str">
        <f t="shared" si="16"/>
        <v>非該当</v>
      </c>
    </row>
    <row r="425" spans="1:15" ht="15.75" hidden="1" customHeight="1">
      <c r="A425" s="48"/>
      <c r="B425" s="47"/>
      <c r="C425" s="28"/>
      <c r="D425" s="46"/>
      <c r="E425" s="46"/>
      <c r="F425" s="275" t="str">
        <f>INDEX(S①!$EI$9:$EI$321,MATCH(H425,S①!$BV$9:$BV$321,0),1)</f>
        <v>-</v>
      </c>
      <c r="G425" s="29">
        <f>IF(INDEX(S①!$BR$9:$BR$321,MATCH(H425,S①!$BV$9:$BV$321,0),1)=1,1,0)</f>
        <v>0</v>
      </c>
      <c r="H425" s="46" t="str">
        <f>S①!BV321</f>
        <v>HQ12=3</v>
      </c>
      <c r="I425" s="596"/>
      <c r="J425" s="438" t="str">
        <f>IF(INDEX(S①!$BR$9:$BR$321,MATCH(H425,S①!$BV$9:$BV$321,0),1)=1,"該当","非該当")</f>
        <v>非該当</v>
      </c>
      <c r="K425" s="698" t="str">
        <f t="shared" si="15"/>
        <v>HQ12</v>
      </c>
      <c r="L425" s="789"/>
      <c r="M425" s="790"/>
      <c r="N425" s="42"/>
      <c r="O425" s="602" t="str">
        <f t="shared" si="16"/>
        <v>非該当</v>
      </c>
    </row>
    <row r="426" spans="1:15" ht="7.5" hidden="1" customHeight="1">
      <c r="A426" s="48"/>
      <c r="B426" s="47"/>
      <c r="C426" s="28"/>
      <c r="D426" s="46"/>
      <c r="E426" s="46"/>
      <c r="F426" s="46"/>
      <c r="G426" s="46"/>
      <c r="H426" s="46"/>
      <c r="I426" s="597"/>
      <c r="J426" s="520" t="s">
        <v>458</v>
      </c>
      <c r="K426" s="699"/>
      <c r="L426" s="843"/>
      <c r="M426" s="844"/>
      <c r="N426" s="42"/>
    </row>
    <row r="427" spans="1:15" ht="7.5" hidden="1" customHeight="1">
      <c r="A427" s="48"/>
      <c r="B427" s="47"/>
      <c r="C427" s="28"/>
      <c r="D427" s="46"/>
      <c r="E427" s="46"/>
      <c r="F427" s="46"/>
      <c r="G427" s="46"/>
      <c r="H427" s="46"/>
      <c r="I427" s="596"/>
      <c r="J427" s="433" t="str">
        <f>$J$234</f>
        <v>非該当</v>
      </c>
      <c r="K427" s="49"/>
      <c r="L427" s="585"/>
      <c r="M427" s="585"/>
      <c r="N427" s="42"/>
    </row>
    <row r="428" spans="1:15" ht="30" hidden="1" customHeight="1">
      <c r="A428" s="48"/>
      <c r="B428" s="47"/>
      <c r="C428" s="28"/>
      <c r="D428" s="46"/>
      <c r="E428" s="46"/>
      <c r="F428" s="46"/>
      <c r="G428" s="46"/>
      <c r="H428" s="46"/>
      <c r="I428" s="596"/>
      <c r="J428" s="433" t="str">
        <f>$J$234</f>
        <v>非該当</v>
      </c>
      <c r="K428" s="664"/>
      <c r="L428" s="775" t="s">
        <v>457</v>
      </c>
      <c r="M428" s="776"/>
      <c r="N428" s="42"/>
    </row>
    <row r="429" spans="1:15" ht="70.5" hidden="1" customHeight="1">
      <c r="A429" s="48"/>
      <c r="B429" s="47"/>
      <c r="C429" s="28"/>
      <c r="D429" s="46"/>
      <c r="E429" s="46"/>
      <c r="F429" s="46"/>
      <c r="G429" s="46"/>
      <c r="H429" s="46"/>
      <c r="I429" s="596"/>
      <c r="J429" s="433" t="str">
        <f>$J$234</f>
        <v>非該当</v>
      </c>
      <c r="K429" s="663"/>
      <c r="L429" s="777" t="s">
        <v>760</v>
      </c>
      <c r="M429" s="778"/>
      <c r="N429" s="42"/>
    </row>
    <row r="430" spans="1:15" ht="30.75" hidden="1" customHeight="1">
      <c r="A430" s="48"/>
      <c r="B430" s="47"/>
      <c r="C430" s="28"/>
      <c r="D430" s="46"/>
      <c r="E430" s="46"/>
      <c r="F430" s="46"/>
      <c r="G430" s="46"/>
      <c r="H430" s="46"/>
      <c r="I430" s="597"/>
      <c r="J430" s="520" t="s">
        <v>455</v>
      </c>
      <c r="K430" s="774" t="s">
        <v>456</v>
      </c>
      <c r="L430" s="775"/>
      <c r="M430" s="776"/>
      <c r="N430" s="42"/>
      <c r="O430" s="602" t="str">
        <f t="shared" ref="O430:O431" si="17">J430</f>
        <v>該当</v>
      </c>
    </row>
    <row r="431" spans="1:15" ht="70.5" hidden="1" customHeight="1">
      <c r="A431" s="48"/>
      <c r="B431" s="47"/>
      <c r="C431" s="28"/>
      <c r="D431" s="46"/>
      <c r="E431" s="46"/>
      <c r="F431" s="46"/>
      <c r="G431" s="46"/>
      <c r="H431" s="46"/>
      <c r="I431" s="597"/>
      <c r="J431" s="520" t="s">
        <v>455</v>
      </c>
      <c r="K431" s="663"/>
      <c r="L431" s="777" t="s">
        <v>737</v>
      </c>
      <c r="M431" s="778"/>
      <c r="N431" s="42"/>
      <c r="O431" s="602" t="str">
        <f t="shared" si="17"/>
        <v>該当</v>
      </c>
    </row>
    <row r="432" spans="1:15" ht="15.75" hidden="1" customHeight="1">
      <c r="A432" s="48"/>
      <c r="B432" s="47"/>
      <c r="C432" s="28"/>
      <c r="D432" s="46"/>
      <c r="E432" s="46"/>
      <c r="F432" s="46"/>
      <c r="G432" s="46"/>
      <c r="H432" s="46"/>
      <c r="I432" s="596"/>
      <c r="J432" s="433"/>
      <c r="K432" s="49"/>
      <c r="L432" s="23"/>
      <c r="M432" s="23"/>
      <c r="N432" s="42"/>
    </row>
    <row r="433" spans="1:15" ht="15.75" hidden="1" customHeight="1">
      <c r="A433" s="48"/>
      <c r="B433" s="47"/>
      <c r="C433" s="28"/>
      <c r="D433" s="46"/>
      <c r="E433" s="46"/>
      <c r="F433" s="46"/>
      <c r="G433" s="46"/>
      <c r="I433" s="596"/>
      <c r="J433" s="433"/>
      <c r="K433" s="49"/>
      <c r="L433" s="23"/>
      <c r="M433" s="23"/>
      <c r="N433" s="42"/>
    </row>
    <row r="434" spans="1:15" ht="15.75" hidden="1" customHeight="1">
      <c r="A434" s="48"/>
      <c r="B434" s="47"/>
      <c r="C434" s="28"/>
      <c r="D434" s="46"/>
      <c r="E434" s="46"/>
      <c r="F434" s="46"/>
      <c r="G434" s="46"/>
      <c r="H434" s="46"/>
      <c r="I434" s="597"/>
      <c r="J434" s="520" t="s">
        <v>82</v>
      </c>
      <c r="K434" s="49"/>
      <c r="L434" s="23"/>
      <c r="M434" s="23"/>
      <c r="N434" s="42"/>
      <c r="O434" s="602" t="str">
        <f t="shared" ref="O434:O436" si="18">J434</f>
        <v>該当</v>
      </c>
    </row>
    <row r="435" spans="1:15" ht="21" hidden="1" customHeight="1">
      <c r="A435" s="48"/>
      <c r="B435" s="47"/>
      <c r="C435" s="28"/>
      <c r="D435" s="46"/>
      <c r="E435" s="46"/>
      <c r="F435" s="46"/>
      <c r="G435" s="46"/>
      <c r="H435" s="46"/>
      <c r="I435" s="597"/>
      <c r="J435" s="520" t="s">
        <v>82</v>
      </c>
      <c r="K435" s="842" t="s">
        <v>527</v>
      </c>
      <c r="L435" s="842"/>
      <c r="M435" s="842"/>
      <c r="N435" s="42"/>
      <c r="O435" s="602" t="str">
        <f t="shared" si="18"/>
        <v>該当</v>
      </c>
    </row>
    <row r="436" spans="1:15" ht="15.75" hidden="1" customHeight="1">
      <c r="A436" s="48"/>
      <c r="B436" s="47"/>
      <c r="C436" s="28"/>
      <c r="D436" s="46"/>
      <c r="E436" s="46"/>
      <c r="F436" s="46"/>
      <c r="G436" s="46"/>
      <c r="H436" s="46"/>
      <c r="I436" s="597"/>
      <c r="J436" s="520" t="s">
        <v>82</v>
      </c>
      <c r="K436" s="832" t="str">
        <f>S①!B2</f>
        <v>(令和8年10月22日版)</v>
      </c>
      <c r="L436" s="832"/>
      <c r="M436" s="832"/>
      <c r="N436" s="42"/>
      <c r="O436" s="602" t="str">
        <f t="shared" si="18"/>
        <v>該当</v>
      </c>
    </row>
    <row r="437" spans="1:15" ht="20.25" hidden="1" customHeight="1">
      <c r="A437" s="41"/>
      <c r="B437" s="40"/>
      <c r="C437" s="38"/>
      <c r="D437" s="38"/>
      <c r="E437" s="45"/>
      <c r="F437" s="45"/>
      <c r="G437" s="45"/>
      <c r="H437" s="38"/>
      <c r="I437" s="521"/>
      <c r="J437" s="520" t="s">
        <v>82</v>
      </c>
      <c r="K437" s="43"/>
      <c r="L437" s="44" t="s">
        <v>83</v>
      </c>
      <c r="M437" s="43"/>
      <c r="N437" s="42"/>
    </row>
    <row r="438" spans="1:15" ht="18" hidden="1">
      <c r="A438" s="41"/>
      <c r="B438" s="40"/>
      <c r="C438" s="38"/>
      <c r="D438" s="38"/>
      <c r="E438" s="39"/>
      <c r="F438" s="841">
        <f ca="1">TODAY()</f>
        <v>46322</v>
      </c>
      <c r="G438" s="841"/>
      <c r="H438" s="38"/>
      <c r="I438" s="521"/>
      <c r="J438" s="520" t="s">
        <v>82</v>
      </c>
      <c r="K438" s="37"/>
      <c r="L438" s="36" t="str">
        <f ca="1">K440</f>
        <v xml:space="preserve">保育施設名_法令SCS_2結果入力_261027 .pdf </v>
      </c>
      <c r="M438" s="35"/>
      <c r="N438" s="633" t="s">
        <v>755</v>
      </c>
    </row>
    <row r="439" spans="1:15" ht="24" hidden="1" customHeight="1">
      <c r="K439" s="34" t="str">
        <f ca="1">'【① 基本事項】'!F282&amp;"_法令SCS_2結果入力_"&amp;TEXT('【① 基本事項】'!K16,"yymmdd")&amp;" .pdf "</f>
        <v xml:space="preserve">保育施設名_法令SCS_2結果入力_261027 .pdf </v>
      </c>
    </row>
    <row r="440" spans="1:15" ht="17.25" hidden="1" customHeight="1">
      <c r="K440" s="23" t="str">
        <f ca="1">'【① 基本事項】'!F282&amp;"_法令SCS_2結果入力_"&amp;TEXT('【① 基本事項】'!K16,"yymmdd")&amp;" .pdf "</f>
        <v xml:space="preserve">保育施設名_法令SCS_2結果入力_261027 .pdf </v>
      </c>
      <c r="L440" s="33"/>
    </row>
  </sheetData>
  <sheetProtection algorithmName="SHA-512" hashValue="I23q63S84tU5IJNi5K4FVw03f+lreCuq0ZpQxsj/sEVGt0zoEeRE/qxIMcK/2nEGmMLopfaz825QFPw/bE513g==" saltValue="dcDYQpOVqKbi/eS27E33oQ==" spinCount="100000" sheet="1" formatRows="0" selectLockedCells="1" autoFilter="0"/>
  <autoFilter ref="J2:J440" xr:uid="{00000000-0009-0000-0000-000004000000}">
    <filterColumn colId="0">
      <filters>
        <filter val="➡"/>
      </filters>
    </filterColumn>
  </autoFilter>
  <mergeCells count="278">
    <mergeCell ref="L426:M426"/>
    <mergeCell ref="K281:M281"/>
    <mergeCell ref="K13:M13"/>
    <mergeCell ref="L224:M224"/>
    <mergeCell ref="L99:M99"/>
    <mergeCell ref="L106:M106"/>
    <mergeCell ref="L196:M196"/>
    <mergeCell ref="L271:M271"/>
    <mergeCell ref="L277:M277"/>
    <mergeCell ref="L275:M275"/>
    <mergeCell ref="L199:M199"/>
    <mergeCell ref="L204:M204"/>
    <mergeCell ref="L209:M209"/>
    <mergeCell ref="L211:M211"/>
    <mergeCell ref="L175:M175"/>
    <mergeCell ref="L250:M250"/>
    <mergeCell ref="L150:M150"/>
    <mergeCell ref="L193:M193"/>
    <mergeCell ref="L153:M153"/>
    <mergeCell ref="K246:M246"/>
    <mergeCell ref="K245:M245"/>
    <mergeCell ref="L147:M147"/>
    <mergeCell ref="L161:M161"/>
    <mergeCell ref="L141:M141"/>
    <mergeCell ref="L146:M146"/>
    <mergeCell ref="L149:M149"/>
    <mergeCell ref="L152:M152"/>
    <mergeCell ref="F438:G438"/>
    <mergeCell ref="L251:M251"/>
    <mergeCell ref="L252:M252"/>
    <mergeCell ref="L253:M253"/>
    <mergeCell ref="L254:M254"/>
    <mergeCell ref="L255:M255"/>
    <mergeCell ref="L256:M256"/>
    <mergeCell ref="L267:M267"/>
    <mergeCell ref="L268:M268"/>
    <mergeCell ref="L269:M269"/>
    <mergeCell ref="L259:M259"/>
    <mergeCell ref="L260:M260"/>
    <mergeCell ref="L261:M261"/>
    <mergeCell ref="L262:M262"/>
    <mergeCell ref="K435:M435"/>
    <mergeCell ref="L278:M278"/>
    <mergeCell ref="L299:M299"/>
    <mergeCell ref="L300:M300"/>
    <mergeCell ref="L301:M301"/>
    <mergeCell ref="L302:M302"/>
    <mergeCell ref="L303:M303"/>
    <mergeCell ref="L304:M304"/>
    <mergeCell ref="L305:M305"/>
    <mergeCell ref="K436:M436"/>
    <mergeCell ref="L67:M67"/>
    <mergeCell ref="L72:M72"/>
    <mergeCell ref="L49:M49"/>
    <mergeCell ref="L82:M82"/>
    <mergeCell ref="L103:M103"/>
    <mergeCell ref="L183:M183"/>
    <mergeCell ref="L195:M195"/>
    <mergeCell ref="L185:M185"/>
    <mergeCell ref="L220:M220"/>
    <mergeCell ref="L212:M212"/>
    <mergeCell ref="L217:M217"/>
    <mergeCell ref="L200:M200"/>
    <mergeCell ref="L104:M104"/>
    <mergeCell ref="L128:M128"/>
    <mergeCell ref="L131:M131"/>
    <mergeCell ref="L55:M55"/>
    <mergeCell ref="L134:M134"/>
    <mergeCell ref="L60:M60"/>
    <mergeCell ref="L100:M100"/>
    <mergeCell ref="L172:M172"/>
    <mergeCell ref="L166:M166"/>
    <mergeCell ref="L169:M169"/>
    <mergeCell ref="L140:M140"/>
    <mergeCell ref="L158:M158"/>
    <mergeCell ref="L77:M77"/>
    <mergeCell ref="L137:M137"/>
    <mergeCell ref="L138:M138"/>
    <mergeCell ref="L116:M116"/>
    <mergeCell ref="L119:M119"/>
    <mergeCell ref="L122:M122"/>
    <mergeCell ref="L125:M125"/>
    <mergeCell ref="L126:M126"/>
    <mergeCell ref="L107:M107"/>
    <mergeCell ref="L132:M132"/>
    <mergeCell ref="L135:M135"/>
    <mergeCell ref="L78:M78"/>
    <mergeCell ref="L94:M94"/>
    <mergeCell ref="L80:M80"/>
    <mergeCell ref="L93:M93"/>
    <mergeCell ref="L96:M96"/>
    <mergeCell ref="L97:M97"/>
    <mergeCell ref="L110:M110"/>
    <mergeCell ref="L109:M109"/>
    <mergeCell ref="L86:M86"/>
    <mergeCell ref="L91:M91"/>
    <mergeCell ref="L113:M113"/>
    <mergeCell ref="L81:M81"/>
    <mergeCell ref="L65:M65"/>
    <mergeCell ref="L2:M2"/>
    <mergeCell ref="L31:M31"/>
    <mergeCell ref="L44:M44"/>
    <mergeCell ref="L32:M32"/>
    <mergeCell ref="L33:M33"/>
    <mergeCell ref="L46:M46"/>
    <mergeCell ref="L36:M36"/>
    <mergeCell ref="L42:M42"/>
    <mergeCell ref="L21:M21"/>
    <mergeCell ref="L24:M24"/>
    <mergeCell ref="L15:M15"/>
    <mergeCell ref="L4:M4"/>
    <mergeCell ref="L12:M12"/>
    <mergeCell ref="L6:M6"/>
    <mergeCell ref="K3:L3"/>
    <mergeCell ref="L5:M5"/>
    <mergeCell ref="L160:M160"/>
    <mergeCell ref="L143:M143"/>
    <mergeCell ref="L297:M297"/>
    <mergeCell ref="L298:M298"/>
    <mergeCell ref="L247:M247"/>
    <mergeCell ref="L248:M248"/>
    <mergeCell ref="L249:M249"/>
    <mergeCell ref="L263:M263"/>
    <mergeCell ref="L264:M264"/>
    <mergeCell ref="L265:M265"/>
    <mergeCell ref="L266:M266"/>
    <mergeCell ref="L257:M257"/>
    <mergeCell ref="L258:M258"/>
    <mergeCell ref="L282:M282"/>
    <mergeCell ref="L289:M289"/>
    <mergeCell ref="L290:M290"/>
    <mergeCell ref="L291:M291"/>
    <mergeCell ref="L292:M292"/>
    <mergeCell ref="L293:M293"/>
    <mergeCell ref="L294:M294"/>
    <mergeCell ref="L287:M287"/>
    <mergeCell ref="L276:M276"/>
    <mergeCell ref="L272:M272"/>
    <mergeCell ref="L274:M274"/>
    <mergeCell ref="L288:M288"/>
    <mergeCell ref="L270:M270"/>
    <mergeCell ref="L295:M295"/>
    <mergeCell ref="L296:M296"/>
    <mergeCell ref="L279:M279"/>
    <mergeCell ref="L280:M280"/>
    <mergeCell ref="L285:M285"/>
    <mergeCell ref="L328:M328"/>
    <mergeCell ref="L286:M286"/>
    <mergeCell ref="L284:M284"/>
    <mergeCell ref="L315:M315"/>
    <mergeCell ref="L316:M316"/>
    <mergeCell ref="L317:M317"/>
    <mergeCell ref="L318:M318"/>
    <mergeCell ref="L319:M319"/>
    <mergeCell ref="L306:M306"/>
    <mergeCell ref="L307:M307"/>
    <mergeCell ref="L308:M308"/>
    <mergeCell ref="L309:M309"/>
    <mergeCell ref="L310:M310"/>
    <mergeCell ref="L311:M311"/>
    <mergeCell ref="L312:M312"/>
    <mergeCell ref="L313:M313"/>
    <mergeCell ref="L314:M314"/>
    <mergeCell ref="L332:M332"/>
    <mergeCell ref="L333:M333"/>
    <mergeCell ref="L334:M334"/>
    <mergeCell ref="L335:M335"/>
    <mergeCell ref="L320:M320"/>
    <mergeCell ref="L321:M321"/>
    <mergeCell ref="L322:M322"/>
    <mergeCell ref="L323:M323"/>
    <mergeCell ref="L324:M324"/>
    <mergeCell ref="L325:M325"/>
    <mergeCell ref="L326:M326"/>
    <mergeCell ref="L327:M327"/>
    <mergeCell ref="L329:M329"/>
    <mergeCell ref="L330:M330"/>
    <mergeCell ref="L331:M331"/>
    <mergeCell ref="L344:M344"/>
    <mergeCell ref="L345:M345"/>
    <mergeCell ref="L346:M346"/>
    <mergeCell ref="L347:M347"/>
    <mergeCell ref="L348:M348"/>
    <mergeCell ref="L349:M349"/>
    <mergeCell ref="L350:M350"/>
    <mergeCell ref="L351:M351"/>
    <mergeCell ref="L336:M336"/>
    <mergeCell ref="L337:M337"/>
    <mergeCell ref="L338:M338"/>
    <mergeCell ref="L339:M339"/>
    <mergeCell ref="L340:M340"/>
    <mergeCell ref="L341:M341"/>
    <mergeCell ref="L342:M342"/>
    <mergeCell ref="L343:M343"/>
    <mergeCell ref="L360:M360"/>
    <mergeCell ref="L361:M361"/>
    <mergeCell ref="L362:M362"/>
    <mergeCell ref="L352:M352"/>
    <mergeCell ref="L353:M353"/>
    <mergeCell ref="L354:M354"/>
    <mergeCell ref="L355:M355"/>
    <mergeCell ref="L356:M356"/>
    <mergeCell ref="L357:M357"/>
    <mergeCell ref="L358:M358"/>
    <mergeCell ref="L359:M359"/>
    <mergeCell ref="L370:M370"/>
    <mergeCell ref="L371:M371"/>
    <mergeCell ref="L372:M372"/>
    <mergeCell ref="L363:M363"/>
    <mergeCell ref="L364:M364"/>
    <mergeCell ref="L365:M365"/>
    <mergeCell ref="L366:M366"/>
    <mergeCell ref="L367:M367"/>
    <mergeCell ref="L368:M368"/>
    <mergeCell ref="L369:M369"/>
    <mergeCell ref="L377:M377"/>
    <mergeCell ref="L378:M378"/>
    <mergeCell ref="L379:M379"/>
    <mergeCell ref="L380:M380"/>
    <mergeCell ref="L381:M381"/>
    <mergeCell ref="L382:M382"/>
    <mergeCell ref="L383:M383"/>
    <mergeCell ref="L384:M384"/>
    <mergeCell ref="L373:M373"/>
    <mergeCell ref="L374:M374"/>
    <mergeCell ref="L375:M375"/>
    <mergeCell ref="L376:M376"/>
    <mergeCell ref="L397:M397"/>
    <mergeCell ref="L398:M398"/>
    <mergeCell ref="L399:M399"/>
    <mergeCell ref="L400:M400"/>
    <mergeCell ref="L401:M401"/>
    <mergeCell ref="L402:M402"/>
    <mergeCell ref="L396:M396"/>
    <mergeCell ref="L395:M395"/>
    <mergeCell ref="L385:M385"/>
    <mergeCell ref="L386:M386"/>
    <mergeCell ref="L387:M387"/>
    <mergeCell ref="L388:M388"/>
    <mergeCell ref="L389:M389"/>
    <mergeCell ref="L390:M390"/>
    <mergeCell ref="L391:M391"/>
    <mergeCell ref="L392:M392"/>
    <mergeCell ref="L393:M393"/>
    <mergeCell ref="L394:M394"/>
    <mergeCell ref="L411:M411"/>
    <mergeCell ref="L412:M412"/>
    <mergeCell ref="L413:M413"/>
    <mergeCell ref="L414:M414"/>
    <mergeCell ref="L415:M415"/>
    <mergeCell ref="L416:M416"/>
    <mergeCell ref="L417:M417"/>
    <mergeCell ref="L418:M418"/>
    <mergeCell ref="L419:M419"/>
    <mergeCell ref="K430:M430"/>
    <mergeCell ref="L429:M429"/>
    <mergeCell ref="L223:M223"/>
    <mergeCell ref="L225:M225"/>
    <mergeCell ref="L227:M227"/>
    <mergeCell ref="L228:M228"/>
    <mergeCell ref="L233:M233"/>
    <mergeCell ref="L235:M235"/>
    <mergeCell ref="L431:M431"/>
    <mergeCell ref="L428:M428"/>
    <mergeCell ref="L403:M403"/>
    <mergeCell ref="L404:M404"/>
    <mergeCell ref="L405:M405"/>
    <mergeCell ref="L406:M406"/>
    <mergeCell ref="L407:M407"/>
    <mergeCell ref="L408:M408"/>
    <mergeCell ref="L409:M409"/>
    <mergeCell ref="L410:M410"/>
    <mergeCell ref="L420:M420"/>
    <mergeCell ref="L421:M421"/>
    <mergeCell ref="L422:M422"/>
    <mergeCell ref="L423:M423"/>
    <mergeCell ref="L424:M424"/>
    <mergeCell ref="L425:M425"/>
  </mergeCells>
  <phoneticPr fontId="1"/>
  <conditionalFormatting sqref="A2:H284 A285:F425 H285:H425 A426:H431 H432 A432:G433 A434:H439">
    <cfRule type="containsBlanks" dxfId="268" priority="287">
      <formula>LEN(TRIM(A2))=0</formula>
    </cfRule>
  </conditionalFormatting>
  <conditionalFormatting sqref="G287:G288">
    <cfRule type="containsBlanks" dxfId="267" priority="19">
      <formula>LEN(TRIM(G287))=0</formula>
    </cfRule>
  </conditionalFormatting>
  <conditionalFormatting sqref="G295:G296">
    <cfRule type="containsBlanks" dxfId="266" priority="20">
      <formula>LEN(TRIM(G295))=0</formula>
    </cfRule>
  </conditionalFormatting>
  <conditionalFormatting sqref="G393:G394">
    <cfRule type="containsBlanks" dxfId="265" priority="21">
      <formula>LEN(TRIM(G393))=0</formula>
    </cfRule>
  </conditionalFormatting>
  <conditionalFormatting sqref="I439:N439">
    <cfRule type="containsBlanks" dxfId="264" priority="321">
      <formula>LEN(TRIM(I439))=0</formula>
    </cfRule>
  </conditionalFormatting>
  <conditionalFormatting sqref="J3:J438">
    <cfRule type="expression" dxfId="263" priority="28">
      <formula>OR($B$6="",$B$6=0)</formula>
    </cfRule>
  </conditionalFormatting>
  <conditionalFormatting sqref="K22">
    <cfRule type="expression" dxfId="262" priority="225">
      <formula>AND($J$22="該当",$K$22="□")</formula>
    </cfRule>
  </conditionalFormatting>
  <conditionalFormatting sqref="K25">
    <cfRule type="expression" dxfId="261" priority="226">
      <formula>AND($J$25="該当",$K$25="□")</formula>
    </cfRule>
  </conditionalFormatting>
  <conditionalFormatting sqref="K26">
    <cfRule type="expression" dxfId="260" priority="227">
      <formula>AND($J$26="該当",$K$26="□")</formula>
    </cfRule>
  </conditionalFormatting>
  <conditionalFormatting sqref="K27">
    <cfRule type="expression" dxfId="259" priority="228">
      <formula>AND($J$27="該当",$K$27="□")</formula>
    </cfRule>
  </conditionalFormatting>
  <conditionalFormatting sqref="K28">
    <cfRule type="expression" dxfId="258" priority="229">
      <formula>AND($J$28="該当",$K$28="□")</formula>
    </cfRule>
  </conditionalFormatting>
  <conditionalFormatting sqref="K29">
    <cfRule type="expression" dxfId="257" priority="230">
      <formula>AND($J$29="該当",$K$29="□")</formula>
    </cfRule>
  </conditionalFormatting>
  <conditionalFormatting sqref="K32">
    <cfRule type="expression" dxfId="256" priority="231">
      <formula>AND($J$31="該当",$K$32="□")</formula>
    </cfRule>
  </conditionalFormatting>
  <conditionalFormatting sqref="K45">
    <cfRule type="expression" dxfId="255" priority="232">
      <formula>AND($J$45="該当",$K$45="□")</formula>
    </cfRule>
  </conditionalFormatting>
  <conditionalFormatting sqref="K68">
    <cfRule type="expression" dxfId="254" priority="233">
      <formula>AND($J$68="該当",$K$68="□")</formula>
    </cfRule>
  </conditionalFormatting>
  <conditionalFormatting sqref="K69">
    <cfRule type="expression" dxfId="253" priority="234">
      <formula>AND($J$69="該当",$K$69="□")</formula>
    </cfRule>
  </conditionalFormatting>
  <conditionalFormatting sqref="K70">
    <cfRule type="expression" dxfId="252" priority="235">
      <formula>AND($J$70="該当",$K$70="□")</formula>
    </cfRule>
  </conditionalFormatting>
  <conditionalFormatting sqref="K73">
    <cfRule type="expression" dxfId="251" priority="236">
      <formula>AND($J$73="該当",$K$73="□")</formula>
    </cfRule>
  </conditionalFormatting>
  <conditionalFormatting sqref="K74">
    <cfRule type="expression" dxfId="250" priority="237">
      <formula>AND($J$74="該当",$K$74="□")</formula>
    </cfRule>
  </conditionalFormatting>
  <conditionalFormatting sqref="K75">
    <cfRule type="expression" dxfId="249" priority="238">
      <formula>AND($J$75="該当",$K$75="□")</formula>
    </cfRule>
  </conditionalFormatting>
  <conditionalFormatting sqref="K114">
    <cfRule type="expression" dxfId="248" priority="246">
      <formula>AND($J$114="該当",$K$114="□")</formula>
    </cfRule>
  </conditionalFormatting>
  <conditionalFormatting sqref="K117">
    <cfRule type="expression" dxfId="247" priority="247">
      <formula>AND($J$117="該当",$K$117="□")</formula>
    </cfRule>
  </conditionalFormatting>
  <conditionalFormatting sqref="K120">
    <cfRule type="expression" dxfId="246" priority="248">
      <formula>AND($J$120="該当",$K$120="□")</formula>
    </cfRule>
  </conditionalFormatting>
  <conditionalFormatting sqref="K123">
    <cfRule type="expression" dxfId="245" priority="249">
      <formula>AND($J$123="該当",$K$123="□")</formula>
    </cfRule>
  </conditionalFormatting>
  <conditionalFormatting sqref="K126">
    <cfRule type="expression" dxfId="244" priority="250">
      <formula>AND($J$126="該当",$K$126="□")</formula>
    </cfRule>
  </conditionalFormatting>
  <conditionalFormatting sqref="K129">
    <cfRule type="expression" dxfId="243" priority="251">
      <formula>AND($J$129="該当",$K$129="□")</formula>
    </cfRule>
  </conditionalFormatting>
  <conditionalFormatting sqref="K138">
    <cfRule type="expression" dxfId="242" priority="252">
      <formula>AND($J$138="該当",$K$138="□")</formula>
    </cfRule>
  </conditionalFormatting>
  <conditionalFormatting sqref="K147">
    <cfRule type="expression" dxfId="241" priority="199">
      <formula>AND($J$147="該当",$K$147="□")</formula>
    </cfRule>
  </conditionalFormatting>
  <conditionalFormatting sqref="K167">
    <cfRule type="expression" dxfId="240" priority="253">
      <formula>AND($J$167="該当",$K$167="□")</formula>
    </cfRule>
  </conditionalFormatting>
  <conditionalFormatting sqref="K170">
    <cfRule type="expression" dxfId="239" priority="254">
      <formula>AND($J$170="該当",$K$170="□")</formula>
    </cfRule>
  </conditionalFormatting>
  <conditionalFormatting sqref="K173">
    <cfRule type="expression" dxfId="238" priority="93">
      <formula>AND($J$173="該当",$K$173="□")</formula>
    </cfRule>
  </conditionalFormatting>
  <conditionalFormatting sqref="K176">
    <cfRule type="expression" dxfId="237" priority="255">
      <formula>AND($J$174="該当",$K$176="□")</formula>
    </cfRule>
  </conditionalFormatting>
  <conditionalFormatting sqref="K177">
    <cfRule type="expression" dxfId="236" priority="256">
      <formula>AND($J$174="該当",$K$177="□")</formula>
    </cfRule>
  </conditionalFormatting>
  <conditionalFormatting sqref="K178">
    <cfRule type="expression" dxfId="235" priority="257">
      <formula>AND($J$174="該当",$K$178="□")</formula>
    </cfRule>
  </conditionalFormatting>
  <conditionalFormatting sqref="K186">
    <cfRule type="expression" dxfId="234" priority="261">
      <formula>AND($J$184="該当",$K$186="□")</formula>
    </cfRule>
  </conditionalFormatting>
  <conditionalFormatting sqref="K187">
    <cfRule type="expression" dxfId="233" priority="262">
      <formula>AND($J$184="該当",$K$187="□")</formula>
    </cfRule>
  </conditionalFormatting>
  <conditionalFormatting sqref="K188">
    <cfRule type="expression" dxfId="232" priority="263">
      <formula>AND($J$184="該当",$K$188="□")</formula>
    </cfRule>
  </conditionalFormatting>
  <conditionalFormatting sqref="K196">
    <cfRule type="expression" dxfId="231" priority="267">
      <formula>AND($J$194="該当",$K$196="□")</formula>
    </cfRule>
  </conditionalFormatting>
  <conditionalFormatting sqref="K215">
    <cfRule type="expression" dxfId="230" priority="393">
      <formula>AND($J$210="該当",$L$213="選択 【A】")</formula>
    </cfRule>
  </conditionalFormatting>
  <conditionalFormatting sqref="K218">
    <cfRule type="expression" dxfId="229" priority="275">
      <formula>AND($J$218="該当",$K$218="□")</formula>
    </cfRule>
  </conditionalFormatting>
  <conditionalFormatting sqref="K221">
    <cfRule type="expression" dxfId="228" priority="194">
      <formula>AND($J$221="該当",$K$221="□")</formula>
    </cfRule>
  </conditionalFormatting>
  <conditionalFormatting sqref="K224">
    <cfRule type="expression" dxfId="227" priority="109">
      <formula>AND($J$222="該当",$K$224="□")</formula>
    </cfRule>
  </conditionalFormatting>
  <conditionalFormatting sqref="K236">
    <cfRule type="expression" dxfId="226" priority="107">
      <formula>AND($J$234="該当",$K$236="□")</formula>
    </cfRule>
  </conditionalFormatting>
  <conditionalFormatting sqref="K247">
    <cfRule type="expression" dxfId="225" priority="22">
      <formula>$E$247=1</formula>
    </cfRule>
  </conditionalFormatting>
  <conditionalFormatting sqref="K248">
    <cfRule type="expression" dxfId="224" priority="384">
      <formula>$E$248=2</formula>
    </cfRule>
  </conditionalFormatting>
  <conditionalFormatting sqref="K249">
    <cfRule type="expression" dxfId="223" priority="383">
      <formula>$E$249=3</formula>
    </cfRule>
  </conditionalFormatting>
  <conditionalFormatting sqref="K250">
    <cfRule type="expression" dxfId="222" priority="382">
      <formula>$E$250=4</formula>
    </cfRule>
  </conditionalFormatting>
  <conditionalFormatting sqref="K251">
    <cfRule type="expression" dxfId="221" priority="381">
      <formula>$E$251=5</formula>
    </cfRule>
  </conditionalFormatting>
  <conditionalFormatting sqref="K252">
    <cfRule type="expression" dxfId="220" priority="380">
      <formula>$E$252</formula>
    </cfRule>
  </conditionalFormatting>
  <conditionalFormatting sqref="K253">
    <cfRule type="expression" dxfId="219" priority="379">
      <formula>$E$253</formula>
    </cfRule>
  </conditionalFormatting>
  <conditionalFormatting sqref="K254">
    <cfRule type="expression" dxfId="218" priority="378">
      <formula>$E$254=8</formula>
    </cfRule>
  </conditionalFormatting>
  <conditionalFormatting sqref="K255">
    <cfRule type="expression" dxfId="217" priority="377">
      <formula>$E$255=9</formula>
    </cfRule>
  </conditionalFormatting>
  <conditionalFormatting sqref="K255:K256">
    <cfRule type="expression" dxfId="216" priority="11">
      <formula>$H$109="該当"</formula>
    </cfRule>
  </conditionalFormatting>
  <conditionalFormatting sqref="K256">
    <cfRule type="expression" dxfId="215" priority="376">
      <formula>$E$256=10</formula>
    </cfRule>
  </conditionalFormatting>
  <conditionalFormatting sqref="K257">
    <cfRule type="expression" dxfId="214" priority="375">
      <formula>$E$257=11</formula>
    </cfRule>
  </conditionalFormatting>
  <conditionalFormatting sqref="K258">
    <cfRule type="expression" dxfId="213" priority="374">
      <formula>$E$258=12</formula>
    </cfRule>
  </conditionalFormatting>
  <conditionalFormatting sqref="K259">
    <cfRule type="expression" dxfId="212" priority="373">
      <formula>$E$259=13</formula>
    </cfRule>
  </conditionalFormatting>
  <conditionalFormatting sqref="K260">
    <cfRule type="expression" dxfId="211" priority="372">
      <formula>$E$260=14</formula>
    </cfRule>
  </conditionalFormatting>
  <conditionalFormatting sqref="K261">
    <cfRule type="expression" dxfId="210" priority="371">
      <formula>$E$261=15</formula>
    </cfRule>
  </conditionalFormatting>
  <conditionalFormatting sqref="K262">
    <cfRule type="expression" dxfId="209" priority="370">
      <formula>$E$262=16</formula>
    </cfRule>
  </conditionalFormatting>
  <conditionalFormatting sqref="K263">
    <cfRule type="expression" dxfId="208" priority="369">
      <formula>$E$263=17</formula>
    </cfRule>
  </conditionalFormatting>
  <conditionalFormatting sqref="K264">
    <cfRule type="expression" dxfId="207" priority="368">
      <formula>$E$264=18</formula>
    </cfRule>
  </conditionalFormatting>
  <conditionalFormatting sqref="K265">
    <cfRule type="expression" dxfId="206" priority="367">
      <formula>$E$265=19</formula>
    </cfRule>
  </conditionalFormatting>
  <conditionalFormatting sqref="K266">
    <cfRule type="expression" dxfId="205" priority="366">
      <formula>$E$266=20</formula>
    </cfRule>
  </conditionalFormatting>
  <conditionalFormatting sqref="K267">
    <cfRule type="expression" dxfId="204" priority="365">
      <formula>$E$267=21</formula>
    </cfRule>
  </conditionalFormatting>
  <conditionalFormatting sqref="K268">
    <cfRule type="expression" dxfId="203" priority="364">
      <formula>$E$268=22</formula>
    </cfRule>
  </conditionalFormatting>
  <conditionalFormatting sqref="K269">
    <cfRule type="expression" dxfId="202" priority="363">
      <formula>$E$269=23</formula>
    </cfRule>
  </conditionalFormatting>
  <conditionalFormatting sqref="K270">
    <cfRule type="expression" dxfId="201" priority="362">
      <formula>$E$270=24</formula>
    </cfRule>
  </conditionalFormatting>
  <conditionalFormatting sqref="K271">
    <cfRule type="expression" dxfId="200" priority="361">
      <formula>$E$271=25</formula>
    </cfRule>
  </conditionalFormatting>
  <conditionalFormatting sqref="K272">
    <cfRule type="expression" dxfId="199" priority="360">
      <formula>$E$272=26</formula>
    </cfRule>
  </conditionalFormatting>
  <conditionalFormatting sqref="K273">
    <cfRule type="expression" dxfId="198" priority="359">
      <formula>$E$273=27</formula>
    </cfRule>
  </conditionalFormatting>
  <conditionalFormatting sqref="K274">
    <cfRule type="expression" dxfId="197" priority="358">
      <formula>$E$274=28</formula>
    </cfRule>
  </conditionalFormatting>
  <conditionalFormatting sqref="K275">
    <cfRule type="expression" dxfId="196" priority="357">
      <formula>$E$275=29</formula>
    </cfRule>
  </conditionalFormatting>
  <conditionalFormatting sqref="K276">
    <cfRule type="expression" dxfId="195" priority="356">
      <formula>$E$276=30</formula>
    </cfRule>
  </conditionalFormatting>
  <conditionalFormatting sqref="K277">
    <cfRule type="expression" dxfId="194" priority="353">
      <formula>$E$277=31</formula>
    </cfRule>
  </conditionalFormatting>
  <conditionalFormatting sqref="K278">
    <cfRule type="expression" dxfId="193" priority="352">
      <formula>$E$278=32</formula>
    </cfRule>
  </conditionalFormatting>
  <conditionalFormatting sqref="K279">
    <cfRule type="expression" dxfId="192" priority="25">
      <formula>$E$279=33</formula>
    </cfRule>
  </conditionalFormatting>
  <conditionalFormatting sqref="K280">
    <cfRule type="expression" dxfId="191" priority="24">
      <formula>$E$280=34</formula>
    </cfRule>
  </conditionalFormatting>
  <conditionalFormatting sqref="K281">
    <cfRule type="expression" dxfId="190" priority="17">
      <formula>$J$281="非該当"</formula>
    </cfRule>
  </conditionalFormatting>
  <conditionalFormatting sqref="K80:L80">
    <cfRule type="expression" dxfId="189" priority="84">
      <formula>AND($J$79="該当",$L$79="選択 【A】")</formula>
    </cfRule>
  </conditionalFormatting>
  <conditionalFormatting sqref="K81:L81">
    <cfRule type="expression" dxfId="188" priority="87">
      <formula>AND($J$79="該当",$L$79="選択 【B】")</formula>
    </cfRule>
  </conditionalFormatting>
  <conditionalFormatting sqref="K99:L99">
    <cfRule type="expression" dxfId="187" priority="314">
      <formula>AND($J$95="該当",$L$98="選択 【A】")</formula>
    </cfRule>
  </conditionalFormatting>
  <conditionalFormatting sqref="K99:L100 K97:M98 K101:M101">
    <cfRule type="expression" dxfId="186" priority="399">
      <formula>AND($J$95="該当",$L$98="選択 【A】")</formula>
    </cfRule>
  </conditionalFormatting>
  <conditionalFormatting sqref="K99:L100 K97:M98">
    <cfRule type="expression" dxfId="185" priority="398">
      <formula>AND($J$95="該当",$L$98="選択 【B】")</formula>
    </cfRule>
  </conditionalFormatting>
  <conditionalFormatting sqref="K100:L100">
    <cfRule type="expression" dxfId="184" priority="315">
      <formula>AND($J$95="該当",$L$98="選択 【B】")</formula>
    </cfRule>
  </conditionalFormatting>
  <conditionalFormatting sqref="K106:L106 K104:M105">
    <cfRule type="expression" dxfId="183" priority="316">
      <formula>AND($J$102="該当",$L$105="選択 【B】")</formula>
    </cfRule>
  </conditionalFormatting>
  <conditionalFormatting sqref="K106:L106">
    <cfRule type="expression" dxfId="182" priority="218">
      <formula>AND($J$102="該当",$L$105="選択 【A】")</formula>
    </cfRule>
  </conditionalFormatting>
  <conditionalFormatting sqref="K144:L144">
    <cfRule type="expression" dxfId="181" priority="322">
      <formula>AND($J$139="該当",$L$142="選択 【B】")</formula>
    </cfRule>
  </conditionalFormatting>
  <conditionalFormatting sqref="K5:M434">
    <cfRule type="expression" priority="4" stopIfTrue="1">
      <formula>$B$6=1</formula>
    </cfRule>
  </conditionalFormatting>
  <conditionalFormatting sqref="K13:M13">
    <cfRule type="expression" dxfId="179" priority="12">
      <formula>AND($Q$13&gt;0,$Q$13&lt;8)</formula>
    </cfRule>
    <cfRule type="expression" dxfId="178" priority="5">
      <formula>Q245=8</formula>
    </cfRule>
    <cfRule type="expression" dxfId="177" priority="13">
      <formula>$Q$13=0</formula>
    </cfRule>
  </conditionalFormatting>
  <conditionalFormatting sqref="K14:M19">
    <cfRule type="expression" dxfId="176" priority="421">
      <formula>$J$14="非該当"</formula>
    </cfRule>
  </conditionalFormatting>
  <conditionalFormatting sqref="K20:M22">
    <cfRule type="expression" dxfId="175" priority="422">
      <formula>$J$20="非該当"</formula>
    </cfRule>
  </conditionalFormatting>
  <conditionalFormatting sqref="K23:M29">
    <cfRule type="expression" dxfId="174" priority="423">
      <formula>$J$23="非該当"</formula>
    </cfRule>
  </conditionalFormatting>
  <conditionalFormatting sqref="K30:M42">
    <cfRule type="expression" dxfId="173" priority="424">
      <formula>$J$30="非該当"</formula>
    </cfRule>
  </conditionalFormatting>
  <conditionalFormatting sqref="K33:M35 K38:M42">
    <cfRule type="expression" dxfId="172" priority="355">
      <formula>AND($J$30="該当",$L$34="選択 【B】")</formula>
    </cfRule>
  </conditionalFormatting>
  <conditionalFormatting sqref="K33:M36">
    <cfRule type="expression" dxfId="171" priority="215">
      <formula>AND($J$31="該当",$L$34="～選択してください～　　▼")</formula>
    </cfRule>
  </conditionalFormatting>
  <conditionalFormatting sqref="K35:M35">
    <cfRule type="expression" dxfId="170" priority="310">
      <formula>AND($J$31="該当",$L$34="選択 【A】")</formula>
    </cfRule>
  </conditionalFormatting>
  <conditionalFormatting sqref="K36:M36">
    <cfRule type="expression" dxfId="169" priority="311">
      <formula>AND($J$30="該当",$L$34="選択 【B】")</formula>
    </cfRule>
  </conditionalFormatting>
  <conditionalFormatting sqref="K36:M37 K33:M34">
    <cfRule type="expression" dxfId="168" priority="354">
      <formula>AND($J$31="該当",$L$34="選択 【A】")</formula>
    </cfRule>
  </conditionalFormatting>
  <conditionalFormatting sqref="K37:M42">
    <cfRule type="expression" dxfId="167" priority="276">
      <formula>AND($J$31="該当",$L$34="～選択してください～　　▼")</formula>
    </cfRule>
  </conditionalFormatting>
  <conditionalFormatting sqref="K43:M65">
    <cfRule type="expression" dxfId="166" priority="195">
      <formula>$J$44="非該当"</formula>
    </cfRule>
  </conditionalFormatting>
  <conditionalFormatting sqref="K46:M49 K51:M65">
    <cfRule type="expression" dxfId="165" priority="396">
      <formula>AND($J$43="該当",$L$47="選択 【B】")</formula>
    </cfRule>
  </conditionalFormatting>
  <conditionalFormatting sqref="K46:M49">
    <cfRule type="expression" dxfId="164" priority="216">
      <formula>AND($J$43="該当",$L$47="～選択してください～　　▼")</formula>
    </cfRule>
  </conditionalFormatting>
  <conditionalFormatting sqref="K46:M50">
    <cfRule type="expression" dxfId="163" priority="397">
      <formula>AND($J$43="該当",$L$47="選択 【A】")</formula>
    </cfRule>
  </conditionalFormatting>
  <conditionalFormatting sqref="K48:M48">
    <cfRule type="expression" dxfId="162" priority="312">
      <formula>AND($J$43="該当",$L$47="選択 【A】")</formula>
    </cfRule>
  </conditionalFormatting>
  <conditionalFormatting sqref="K49:M49">
    <cfRule type="expression" dxfId="161" priority="313">
      <formula>AND($J$43="該当",$L$47="選択 【B】")</formula>
    </cfRule>
  </conditionalFormatting>
  <conditionalFormatting sqref="K50:M65">
    <cfRule type="expression" dxfId="160" priority="277">
      <formula>AND($J$43="該当",$L$47="～選択してください～　　▼")</formula>
    </cfRule>
  </conditionalFormatting>
  <conditionalFormatting sqref="K66:M70">
    <cfRule type="expression" dxfId="159" priority="425">
      <formula>$J$66="非該当"</formula>
    </cfRule>
  </conditionalFormatting>
  <conditionalFormatting sqref="K71:M75">
    <cfRule type="expression" dxfId="158" priority="426">
      <formula>$J$71="非該当"</formula>
    </cfRule>
  </conditionalFormatting>
  <conditionalFormatting sqref="K78:M79 K80:L81 K100:L100 K101:M101">
    <cfRule type="expression" dxfId="157" priority="34">
      <formula>$J$95="非該当"</formula>
    </cfRule>
  </conditionalFormatting>
  <conditionalFormatting sqref="K78:M81">
    <cfRule type="expression" dxfId="156" priority="88">
      <formula>AND($J$78="該当",$L$79="～選択してください～　　▼")</formula>
    </cfRule>
  </conditionalFormatting>
  <conditionalFormatting sqref="K80:M80 K82:M91 K78:M78">
    <cfRule type="expression" dxfId="155" priority="85">
      <formula>AND($J$79="該当",$L$79="選択 【B】")</formula>
    </cfRule>
  </conditionalFormatting>
  <conditionalFormatting sqref="K81:M81 K78:M78 K92:M92 K93:L93 K94:M94">
    <cfRule type="expression" dxfId="154" priority="89">
      <formula>AND($J$76="該当",$L$79="選択 【A】")</formula>
    </cfRule>
  </conditionalFormatting>
  <conditionalFormatting sqref="K82:M92 K94:M94 K93:L93 K76:M77">
    <cfRule type="expression" dxfId="153" priority="427">
      <formula>$J$76="非該当"</formula>
    </cfRule>
  </conditionalFormatting>
  <conditionalFormatting sqref="K87:M91">
    <cfRule type="expression" dxfId="152" priority="82">
      <formula>$J$87="非該当"</formula>
    </cfRule>
  </conditionalFormatting>
  <conditionalFormatting sqref="K95:M98 K99:L99">
    <cfRule type="expression" dxfId="151" priority="428">
      <formula>$J$95="非該当"</formula>
    </cfRule>
  </conditionalFormatting>
  <conditionalFormatting sqref="K97:M98 K99:L100">
    <cfRule type="expression" dxfId="150" priority="217">
      <formula>AND($J$95="該当",$L$98="～選択してください～　　▼")</formula>
    </cfRule>
  </conditionalFormatting>
  <conditionalFormatting sqref="K101:M101">
    <cfRule type="expression" dxfId="149" priority="33">
      <formula>$J$101="非該当"</formula>
    </cfRule>
    <cfRule type="expression" dxfId="148" priority="38">
      <formula>AND($J$95="該当",$L$98="～選択してください～　　▼")</formula>
    </cfRule>
  </conditionalFormatting>
  <conditionalFormatting sqref="K102:M105 K106:L106 K107:M111">
    <cfRule type="expression" dxfId="147" priority="35">
      <formula>$J$102="非該当"</formula>
    </cfRule>
  </conditionalFormatting>
  <conditionalFormatting sqref="K104:M105 K106:L106 K107:M107">
    <cfRule type="expression" dxfId="146" priority="40">
      <formula>AND($J$102="該当",$L$105="～選択してください～　　▼")</formula>
    </cfRule>
  </conditionalFormatting>
  <conditionalFormatting sqref="K107:M107 K104:M105">
    <cfRule type="expression" dxfId="145" priority="400">
      <formula>AND($J$102="該当",$L$105="選択 【A】")</formula>
    </cfRule>
  </conditionalFormatting>
  <conditionalFormatting sqref="K107:M107">
    <cfRule type="expression" dxfId="144" priority="284">
      <formula>AND($J$102="該当",$L$105="選択 【B】")</formula>
    </cfRule>
  </conditionalFormatting>
  <conditionalFormatting sqref="K111:M111">
    <cfRule type="expression" dxfId="143" priority="278">
      <formula>AND($J$111="該当",$H$111="該当",$M$111&lt;&gt;"直接入力してください")</formula>
    </cfRule>
    <cfRule type="expression" dxfId="142" priority="305">
      <formula>AND($J$111="該当",$H$111&lt;&gt;"該当")</formula>
    </cfRule>
  </conditionalFormatting>
  <conditionalFormatting sqref="K112:M114">
    <cfRule type="expression" dxfId="141" priority="430">
      <formula>$J$112="非該当"</formula>
    </cfRule>
  </conditionalFormatting>
  <conditionalFormatting sqref="K115:M117">
    <cfRule type="expression" dxfId="140" priority="431">
      <formula>$J$115="非該当"</formula>
    </cfRule>
  </conditionalFormatting>
  <conditionalFormatting sqref="K118:M120">
    <cfRule type="expression" dxfId="139" priority="432">
      <formula>$J$118="非該当"</formula>
    </cfRule>
  </conditionalFormatting>
  <conditionalFormatting sqref="K121:M123">
    <cfRule type="expression" dxfId="138" priority="433">
      <formula>$J$121="非該当"</formula>
    </cfRule>
  </conditionalFormatting>
  <conditionalFormatting sqref="K124:M126">
    <cfRule type="expression" dxfId="137" priority="434">
      <formula>$J$124="非該当"</formula>
    </cfRule>
  </conditionalFormatting>
  <conditionalFormatting sqref="K127:M129">
    <cfRule type="expression" dxfId="136" priority="435">
      <formula>$J$127="非該当"</formula>
    </cfRule>
  </conditionalFormatting>
  <conditionalFormatting sqref="K130:M135">
    <cfRule type="expression" dxfId="135" priority="436">
      <formula>$J$130="非該当"</formula>
    </cfRule>
  </conditionalFormatting>
  <conditionalFormatting sqref="K132:M135">
    <cfRule type="expression" dxfId="134" priority="219">
      <formula>AND($J$130="該当",$L$133="～選択してください～　　▼")</formula>
    </cfRule>
    <cfRule type="expression" dxfId="133" priority="402">
      <formula>AND($J$130="該当",$L$133="選択 【A】")</formula>
    </cfRule>
    <cfRule type="expression" dxfId="132" priority="403">
      <formula>AND($J$130="該当",$L$133="選択 【B】")</formula>
    </cfRule>
  </conditionalFormatting>
  <conditionalFormatting sqref="K134:M134">
    <cfRule type="expression" dxfId="131" priority="318">
      <formula>AND($J$130="該当",$L$133="選択 【A】")</formula>
    </cfRule>
  </conditionalFormatting>
  <conditionalFormatting sqref="K135:M135">
    <cfRule type="expression" dxfId="130" priority="319">
      <formula>AND($J$130="該当",$L$133="選択 【B】")</formula>
    </cfRule>
  </conditionalFormatting>
  <conditionalFormatting sqref="K136:M138">
    <cfRule type="expression" dxfId="129" priority="437">
      <formula>$J$136="非該当"</formula>
    </cfRule>
  </conditionalFormatting>
  <conditionalFormatting sqref="K139:M144">
    <cfRule type="expression" dxfId="128" priority="438">
      <formula>$J$139="非該当"</formula>
    </cfRule>
  </conditionalFormatting>
  <conditionalFormatting sqref="K141:M144">
    <cfRule type="expression" dxfId="127" priority="220">
      <formula>AND($J$139="該当",$L$142="～選択してください～　　▼")</formula>
    </cfRule>
    <cfRule type="expression" dxfId="126" priority="404">
      <formula>AND($J$139="該当",$L$142="選択 【A】")</formula>
    </cfRule>
    <cfRule type="expression" dxfId="125" priority="405">
      <formula>AND($J$139="該当",$L$142="選択 【B】")</formula>
    </cfRule>
  </conditionalFormatting>
  <conditionalFormatting sqref="K143:M143">
    <cfRule type="expression" dxfId="124" priority="320">
      <formula>AND($J$139="該当",$L$142="選択 【A】")</formula>
    </cfRule>
  </conditionalFormatting>
  <conditionalFormatting sqref="K145:M147">
    <cfRule type="expression" dxfId="123" priority="439">
      <formula>$J$145="非該当"</formula>
    </cfRule>
  </conditionalFormatting>
  <conditionalFormatting sqref="K148:M158">
    <cfRule type="expression" dxfId="122" priority="440">
      <formula>$J$148="非該当"</formula>
    </cfRule>
  </conditionalFormatting>
  <conditionalFormatting sqref="K150:M153">
    <cfRule type="expression" dxfId="121" priority="221">
      <formula>AND($J$148="該当",$L$151="～選択してください～　　▼")</formula>
    </cfRule>
    <cfRule type="expression" dxfId="120" priority="406">
      <formula>AND($J$148="該当",$L$151="選択 【A】")</formula>
    </cfRule>
    <cfRule type="expression" dxfId="119" priority="407">
      <formula>AND($J$148="該当",$L$151="選択 【B】")</formula>
    </cfRule>
  </conditionalFormatting>
  <conditionalFormatting sqref="K152:M152">
    <cfRule type="expression" dxfId="118" priority="386">
      <formula>AND($J$148="該当",$L$151="選択 【A】")</formula>
    </cfRule>
  </conditionalFormatting>
  <conditionalFormatting sqref="K153:M153">
    <cfRule type="expression" dxfId="117" priority="387">
      <formula>AND($J$148="該当",$L$151="選択 【B】")</formula>
    </cfRule>
  </conditionalFormatting>
  <conditionalFormatting sqref="K154:M158">
    <cfRule type="expression" dxfId="116" priority="280">
      <formula>AND($J$148="該当",$L$151="～選択してください～　　▼")</formula>
    </cfRule>
  </conditionalFormatting>
  <conditionalFormatting sqref="K159:M164">
    <cfRule type="expression" dxfId="115" priority="441">
      <formula>$J$159="非該当"</formula>
    </cfRule>
  </conditionalFormatting>
  <conditionalFormatting sqref="K161:M164">
    <cfRule type="expression" dxfId="114" priority="409">
      <formula>AND($J$159="該当",$L$162="選択 【B】")</formula>
    </cfRule>
    <cfRule type="expression" dxfId="113" priority="408">
      <formula>AND($J$159="該当",$L$162="選択 【A】")</formula>
    </cfRule>
    <cfRule type="expression" dxfId="112" priority="222">
      <formula>AND($J$159="該当",$L$162="～選択ください～　　▼")</formula>
    </cfRule>
  </conditionalFormatting>
  <conditionalFormatting sqref="K163:M163">
    <cfRule type="expression" dxfId="111" priority="388">
      <formula>AND($J$159="該当",$L$162="選択 【A】")</formula>
    </cfRule>
  </conditionalFormatting>
  <conditionalFormatting sqref="K164:M164">
    <cfRule type="expression" dxfId="110" priority="389">
      <formula>AND($J$159="該当",$L$162="選択 【B】")</formula>
    </cfRule>
  </conditionalFormatting>
  <conditionalFormatting sqref="K165:M167">
    <cfRule type="expression" dxfId="109" priority="442">
      <formula>$J$165="非該当"</formula>
    </cfRule>
  </conditionalFormatting>
  <conditionalFormatting sqref="K168:M170">
    <cfRule type="expression" dxfId="108" priority="443">
      <formula>$J$168="非該当"</formula>
    </cfRule>
  </conditionalFormatting>
  <conditionalFormatting sqref="K171:M173">
    <cfRule type="expression" dxfId="107" priority="127">
      <formula>$J$171="非該当"</formula>
    </cfRule>
  </conditionalFormatting>
  <conditionalFormatting sqref="K174:M183">
    <cfRule type="expression" dxfId="106" priority="445">
      <formula>$J$174="非該当"</formula>
    </cfRule>
  </conditionalFormatting>
  <conditionalFormatting sqref="K184:M193">
    <cfRule type="expression" dxfId="105" priority="446">
      <formula>$J$184="非該当"</formula>
    </cfRule>
  </conditionalFormatting>
  <conditionalFormatting sqref="K197:M197 K196:L196 K194:M195">
    <cfRule type="expression" dxfId="104" priority="447">
      <formula>$J$194="非該当"</formula>
    </cfRule>
  </conditionalFormatting>
  <conditionalFormatting sqref="K198:M209">
    <cfRule type="expression" dxfId="103" priority="448">
      <formula>$J$198="非該当"</formula>
    </cfRule>
  </conditionalFormatting>
  <conditionalFormatting sqref="K210:M215">
    <cfRule type="expression" dxfId="102" priority="414">
      <formula>$J$210="非該当"</formula>
    </cfRule>
  </conditionalFormatting>
  <conditionalFormatting sqref="K212:M215">
    <cfRule type="expression" dxfId="101" priority="413">
      <formula>AND($J$207="該当",$L$213="選択 【B】")</formula>
    </cfRule>
    <cfRule type="expression" dxfId="100" priority="214">
      <formula>AND($J$210="該当",$L$213="～選択ください～　　▼")</formula>
    </cfRule>
    <cfRule type="expression" dxfId="99" priority="395">
      <formula>AND($J$210="該当",$L$213="選択 【A】")</formula>
    </cfRule>
  </conditionalFormatting>
  <conditionalFormatting sqref="K214:M214">
    <cfRule type="expression" dxfId="98" priority="290">
      <formula>AND($J$210="該当",$L$213="選択 【A】")</formula>
    </cfRule>
  </conditionalFormatting>
  <conditionalFormatting sqref="K215:M215">
    <cfRule type="expression" dxfId="97" priority="394">
      <formula>AND($J$210="該当",$L$213="選択 【B】")</formula>
    </cfRule>
  </conditionalFormatting>
  <conditionalFormatting sqref="K216:M218">
    <cfRule type="expression" dxfId="96" priority="449">
      <formula>$J$216="非該当"</formula>
    </cfRule>
  </conditionalFormatting>
  <conditionalFormatting sqref="K219:M221">
    <cfRule type="expression" dxfId="95" priority="420">
      <formula>$J$219="非該当"</formula>
    </cfRule>
  </conditionalFormatting>
  <conditionalFormatting sqref="K225:M228">
    <cfRule type="expression" dxfId="94" priority="126">
      <formula>AND($J$222="該当",$L$226="選択 【B】")</formula>
    </cfRule>
    <cfRule type="expression" dxfId="93" priority="125">
      <formula>AND($J$222="該当",$L$226="選択 【A】")</formula>
    </cfRule>
    <cfRule type="expression" dxfId="92" priority="124">
      <formula>AND($J$222="該当",$L$226="～選択してください～　　▼")</formula>
    </cfRule>
  </conditionalFormatting>
  <conditionalFormatting sqref="K225:M233 K224:L224 K222:M223">
    <cfRule type="expression" dxfId="91" priority="193">
      <formula>$J$222="非該当"</formula>
    </cfRule>
  </conditionalFormatting>
  <conditionalFormatting sqref="K227:M227">
    <cfRule type="expression" dxfId="90" priority="122">
      <formula>AND($J$222="該当",$L$226="選択 【A】")</formula>
    </cfRule>
  </conditionalFormatting>
  <conditionalFormatting sqref="K228:M228">
    <cfRule type="expression" dxfId="89" priority="123">
      <formula>AND($J$222="該当",$L$226="選択 【B】")</formula>
    </cfRule>
  </conditionalFormatting>
  <conditionalFormatting sqref="K229:M233">
    <cfRule type="expression" dxfId="88" priority="117">
      <formula>AND($J$222="該当",$L$226="～選択してください～　　▼")</formula>
    </cfRule>
  </conditionalFormatting>
  <conditionalFormatting sqref="K234:M236">
    <cfRule type="expression" dxfId="87" priority="108">
      <formula>$J$234="非該当"</formula>
    </cfRule>
  </conditionalFormatting>
  <conditionalFormatting sqref="K244:M246">
    <cfRule type="expression" dxfId="86" priority="15">
      <formula>$J$245="非該当"</formula>
    </cfRule>
  </conditionalFormatting>
  <conditionalFormatting sqref="K244:M280">
    <cfRule type="expression" priority="7" stopIfTrue="1">
      <formula>$B$12=1</formula>
    </cfRule>
  </conditionalFormatting>
  <conditionalFormatting sqref="K247:M280">
    <cfRule type="expression" dxfId="85" priority="8">
      <formula>$J247="非該当"</formula>
    </cfRule>
  </conditionalFormatting>
  <conditionalFormatting sqref="K283:M434">
    <cfRule type="expression" dxfId="84" priority="9">
      <formula>$Q$245=8</formula>
    </cfRule>
  </conditionalFormatting>
  <conditionalFormatting sqref="K285:M425">
    <cfRule type="expression" dxfId="83" priority="42">
      <formula>$J285&lt;&gt;"該当"</formula>
    </cfRule>
  </conditionalFormatting>
  <conditionalFormatting sqref="K429:M429">
    <cfRule type="expression" dxfId="82" priority="104">
      <formula>AND($J$428="該当",$J$234="該当",$L$429="No.34の該当箇所について、具体的な計画内容を記載してください")</formula>
    </cfRule>
    <cfRule type="expression" dxfId="81" priority="105">
      <formula>OR($J$428="非該当",$J$234="非該当")</formula>
    </cfRule>
  </conditionalFormatting>
  <conditionalFormatting sqref="K431:M431">
    <cfRule type="expression" dxfId="80" priority="18">
      <formula>$J$430="非該当"</formula>
    </cfRule>
    <cfRule type="expression" dxfId="79" priority="101">
      <formula>$L$431="入力は必須ではありませんが、具体的な計画や悩まれていることなどの記載があると審査を迅速に進めやすくなります"</formula>
    </cfRule>
  </conditionalFormatting>
  <conditionalFormatting sqref="L34">
    <cfRule type="expression" dxfId="78" priority="205">
      <formula>AND($J$31="該当",$L$34="～選択してください～　　▼")</formula>
    </cfRule>
    <cfRule type="expression" dxfId="77" priority="281">
      <formula>AND($J$31="該当",OR($L$34="選択 【A】",$L$34="選択 【B】"))</formula>
    </cfRule>
  </conditionalFormatting>
  <conditionalFormatting sqref="L47">
    <cfRule type="expression" dxfId="76" priority="282">
      <formula>AND($J$43="該当",OR($L$47="選択 【A】",$L$47="選択 【B】"))</formula>
    </cfRule>
    <cfRule type="expression" dxfId="75" priority="206">
      <formula>AND($J$43="該当",$L$47="～選択してください～　　▼")</formula>
    </cfRule>
  </conditionalFormatting>
  <conditionalFormatting sqref="L55">
    <cfRule type="expression" dxfId="74" priority="298">
      <formula>AND($J$43="該当",$L$47="選択 【A】",$L$55="具体的な協議内容を記載してください")</formula>
    </cfRule>
  </conditionalFormatting>
  <conditionalFormatting sqref="L60">
    <cfRule type="expression" dxfId="73" priority="301">
      <formula>AND($J$43="該当",$L$47="選択 【A】",$L$60="具体的な協議内容を記載してください")</formula>
    </cfRule>
  </conditionalFormatting>
  <conditionalFormatting sqref="L65">
    <cfRule type="expression" dxfId="72" priority="304">
      <formula>AND($J$43="該当",$L$47="選択 【A】",$L$65="具体的な協議内容を記載してください")</formula>
    </cfRule>
  </conditionalFormatting>
  <conditionalFormatting sqref="L79">
    <cfRule type="expression" dxfId="71" priority="83">
      <formula>AND($J$79="該当",$L$79="～選択してください～　　▼")</formula>
    </cfRule>
    <cfRule type="expression" dxfId="70" priority="86">
      <formula>AND($J$79="該当",OR($L$79="選択 【A】",$L$79="選択 【B】"))</formula>
    </cfRule>
  </conditionalFormatting>
  <conditionalFormatting sqref="L86">
    <cfRule type="expression" dxfId="69" priority="242">
      <formula>AND($J$86="該当",$L$86="具体的な協議内容を記載してください",$L$79="選択 【A】")</formula>
    </cfRule>
  </conditionalFormatting>
  <conditionalFormatting sqref="L91">
    <cfRule type="expression" dxfId="68" priority="245">
      <formula>AND($J$91="該当",$L$91="具体的な協議内容を記載してください",$L$79="選択 【A】")</formula>
    </cfRule>
  </conditionalFormatting>
  <conditionalFormatting sqref="L94">
    <cfRule type="expression" dxfId="67" priority="90">
      <formula>AND($J$94="該当",$L$94="根拠を記載してください",$L$79="選択 【B】")</formula>
    </cfRule>
  </conditionalFormatting>
  <conditionalFormatting sqref="L98">
    <cfRule type="expression" dxfId="66" priority="207">
      <formula>AND($J$95="該当",$L$98="～選択してください～　　▼")</formula>
    </cfRule>
    <cfRule type="expression" dxfId="65" priority="283">
      <formula>AND($J$95="該当",OR($L$98="選択 【A】",$L$98="選択 【B】"))</formula>
    </cfRule>
  </conditionalFormatting>
  <conditionalFormatting sqref="L105">
    <cfRule type="expression" dxfId="64" priority="37">
      <formula>AND($J$102="該当",$L$105="～選択してください～　　▼")</formula>
    </cfRule>
    <cfRule type="expression" dxfId="63" priority="208">
      <formula>AND($J$102="該当",OR($L$105="選択 【A】",$L$105="選択 【B】"))</formula>
    </cfRule>
  </conditionalFormatting>
  <conditionalFormatting sqref="L110">
    <cfRule type="expression" dxfId="62" priority="41">
      <formula>$H$110="該当"</formula>
    </cfRule>
  </conditionalFormatting>
  <conditionalFormatting sqref="L111">
    <cfRule type="expression" dxfId="61" priority="429">
      <formula>AND($J$102="該当",$L$105="選択 【B】",$L$98="選択 【A】",$M$111&lt;&gt;"直接入力してください")</formula>
    </cfRule>
  </conditionalFormatting>
  <conditionalFormatting sqref="L133">
    <cfRule type="expression" dxfId="60" priority="209">
      <formula>AND($J$130="該当",$L$133="～選択してください～　　▼")</formula>
    </cfRule>
    <cfRule type="expression" dxfId="59" priority="285">
      <formula>AND($J$130="該当",OR($L$133="選択 【A】",$L$133="選択 【B】"))</formula>
    </cfRule>
  </conditionalFormatting>
  <conditionalFormatting sqref="L142">
    <cfRule type="expression" dxfId="58" priority="210">
      <formula>AND($J$139="該当",$L$142="～選択してください～　　▼")</formula>
    </cfRule>
    <cfRule type="expression" dxfId="57" priority="286">
      <formula>AND($J$139="該当",OR($L$142="選択 【A】",$L$142="選択 【B】"))</formula>
    </cfRule>
  </conditionalFormatting>
  <conditionalFormatting sqref="L151">
    <cfRule type="expression" dxfId="56" priority="211">
      <formula>AND($J$148="該当",$L$151="～選択してください～　　▼")</formula>
    </cfRule>
    <cfRule type="expression" dxfId="55" priority="288">
      <formula>AND($J$148="該当",OR($L$151="選択 【A】",$L$151="選択 【B】"))</formula>
    </cfRule>
  </conditionalFormatting>
  <conditionalFormatting sqref="L162">
    <cfRule type="expression" dxfId="54" priority="212">
      <formula>AND($J$159="該当",$L$162="～選択ください～　　▼")</formula>
    </cfRule>
  </conditionalFormatting>
  <conditionalFormatting sqref="L190">
    <cfRule type="expression" dxfId="53" priority="23">
      <formula>$J$174="非該当"</formula>
    </cfRule>
  </conditionalFormatting>
  <conditionalFormatting sqref="L204">
    <cfRule type="expression" dxfId="52" priority="271">
      <formula>AND($J$198="該当",$L$204="具体的な協議内容を記載してください")</formula>
    </cfRule>
  </conditionalFormatting>
  <conditionalFormatting sqref="L213">
    <cfRule type="expression" dxfId="51" priority="224">
      <formula>AND($J$210="該当",OR($L$213="選択 【A】",$L$213="選択 【B】"))</formula>
    </cfRule>
    <cfRule type="expression" dxfId="50" priority="198">
      <formula>AND($J$210="該当",$L$213="～選択ください～　　▼")</formula>
    </cfRule>
  </conditionalFormatting>
  <conditionalFormatting sqref="L226">
    <cfRule type="expression" dxfId="49" priority="118">
      <formula>AND($J$222="該当",OR($L$226="選択 【A】",$L$226="選択 【B】"))</formula>
    </cfRule>
    <cfRule type="expression" dxfId="48" priority="116">
      <formula>AND($J$222="該当",$L$226="～選択してください～　　▼")</formula>
    </cfRule>
  </conditionalFormatting>
  <conditionalFormatting sqref="L42:M42">
    <cfRule type="expression" dxfId="46" priority="294">
      <formula>AND($J$30="該当",$L$42="具体的な協議内容を記載してください",$L$34="選択 【A】")</formula>
    </cfRule>
  </conditionalFormatting>
  <conditionalFormatting sqref="L109:M109">
    <cfRule type="expression" dxfId="45" priority="39">
      <formula>$H$109="該当"</formula>
    </cfRule>
  </conditionalFormatting>
  <conditionalFormatting sqref="L158:M158">
    <cfRule type="expression" dxfId="44" priority="309">
      <formula>AND($J$158="該当",$L$158="具体的な協議内容を記載してください",OR($L$151="選択 【A】",$L$151="選択 【B】"))</formula>
    </cfRule>
  </conditionalFormatting>
  <conditionalFormatting sqref="L183:M183">
    <cfRule type="expression" dxfId="43" priority="260">
      <formula>AND($J$174="該当",$L$183="具体的な協議内容を記載してください")</formula>
    </cfRule>
  </conditionalFormatting>
  <conditionalFormatting sqref="L193:M193">
    <cfRule type="expression" dxfId="42" priority="266">
      <formula>AND($J$184="該当",$L$193="具体的な協議内容を記載してください")</formula>
    </cfRule>
  </conditionalFormatting>
  <conditionalFormatting sqref="L209:M209">
    <cfRule type="expression" dxfId="41" priority="274">
      <formula>AND($J$198="該当",$L$209="具体的な協議内容を記載してください")</formula>
    </cfRule>
  </conditionalFormatting>
  <conditionalFormatting sqref="L233:M233">
    <cfRule type="expression" dxfId="40" priority="121">
      <formula>AND($J$222="該当",$L$233="協議内容・不要な理由を具体的に記載してください",OR($L$226="選択 【A】",$L$226="選択 【B】"))</formula>
    </cfRule>
  </conditionalFormatting>
  <conditionalFormatting sqref="L247:M280">
    <cfRule type="expression" dxfId="39" priority="385">
      <formula>$E247="OK"</formula>
    </cfRule>
  </conditionalFormatting>
  <conditionalFormatting sqref="L255:M256">
    <cfRule type="expression" dxfId="38" priority="1">
      <formula>$L$255="病児（病後児）保育の出入口の確認が必要です  ➡  　　　　★　再検討が必要です　★"</formula>
    </cfRule>
    <cfRule type="expression" priority="325" stopIfTrue="1">
      <formula>$H$109="該当"</formula>
    </cfRule>
  </conditionalFormatting>
  <conditionalFormatting sqref="L282:M282">
    <cfRule type="expression" dxfId="37" priority="27">
      <formula>$J$282="非該当"</formula>
    </cfRule>
  </conditionalFormatting>
  <conditionalFormatting sqref="M16">
    <cfRule type="expression" dxfId="32" priority="416">
      <formula>AND($J$16="該当",$M$16="直接入力してください")</formula>
    </cfRule>
  </conditionalFormatting>
  <conditionalFormatting sqref="M17">
    <cfRule type="expression" dxfId="31" priority="417">
      <formula>AND($J$17="該当",$M$17="直接入力してください")</formula>
    </cfRule>
  </conditionalFormatting>
  <conditionalFormatting sqref="M18">
    <cfRule type="expression" dxfId="30" priority="418">
      <formula>AND($J$18="該当",$M$18="直接入力してください")</formula>
    </cfRule>
  </conditionalFormatting>
  <conditionalFormatting sqref="M19">
    <cfRule type="expression" dxfId="29" priority="419">
      <formula>AND($J$19="該当",$M$19="直接入力してください")</formula>
    </cfRule>
  </conditionalFormatting>
  <conditionalFormatting sqref="M37">
    <cfRule type="expression" dxfId="28" priority="291">
      <formula>AND($L$34="選択 【B】",$M$37="協議不要と判断した理由を記載してください")</formula>
    </cfRule>
  </conditionalFormatting>
  <conditionalFormatting sqref="M39">
    <cfRule type="expression" dxfId="27" priority="292">
      <formula>AND($J$30="該当",$M$39="日付：",$L$34="選択 【A】")</formula>
    </cfRule>
  </conditionalFormatting>
  <conditionalFormatting sqref="M40">
    <cfRule type="expression" dxfId="26" priority="293">
      <formula>AND($J$30="該当",$M$40="自治体名：　　　　　/担当課：　　　　　　　/担当者名：",$L$34="選択 【A】")</formula>
    </cfRule>
  </conditionalFormatting>
  <conditionalFormatting sqref="M50">
    <cfRule type="expression" dxfId="25" priority="295">
      <formula>AND($J$43="該当",$L$47="選択 【B】",$M$50="協議不要と判断した理由を記載してください")</formula>
    </cfRule>
  </conditionalFormatting>
  <conditionalFormatting sqref="M52">
    <cfRule type="expression" dxfId="24" priority="296">
      <formula>AND($J$43="該当",$L$47="選択 【A】",$M$52="日付：")</formula>
    </cfRule>
  </conditionalFormatting>
  <conditionalFormatting sqref="M53">
    <cfRule type="expression" dxfId="23" priority="297">
      <formula>AND($J$43="該当",L$47="選択 【A】",$M$53="自治体名：　　　　　/担当課：　　　　　　　/担当者名：")</formula>
    </cfRule>
  </conditionalFormatting>
  <conditionalFormatting sqref="M57">
    <cfRule type="expression" dxfId="22" priority="299">
      <formula>AND($J$43="該当",$L$47="選択 【A】",$M$57="日付：")</formula>
    </cfRule>
  </conditionalFormatting>
  <conditionalFormatting sqref="M58">
    <cfRule type="expression" dxfId="21" priority="300">
      <formula>AND($J$43="該当",$L$47="選択 【A】",$M$58="自治体名：　　　　　/担当課：　　　　　　　/担当者名：")</formula>
    </cfRule>
  </conditionalFormatting>
  <conditionalFormatting sqref="M62">
    <cfRule type="expression" dxfId="20" priority="302">
      <formula>AND($J$43="該当",$L$47="選択 【A】",$M$62="日付：")</formula>
    </cfRule>
  </conditionalFormatting>
  <conditionalFormatting sqref="M63">
    <cfRule type="expression" dxfId="19" priority="303">
      <formula>AND($J$43="該当",$L$47="選択 【A】",$M$63="自治体名：　　　　　/担当課：　　　　　　　/担当者名：")</formula>
    </cfRule>
  </conditionalFormatting>
  <conditionalFormatting sqref="M83">
    <cfRule type="expression" dxfId="18" priority="240">
      <formula>AND($J$83="該当",$M$83="日付：",$L$79="選択 【A】")</formula>
    </cfRule>
  </conditionalFormatting>
  <conditionalFormatting sqref="M84">
    <cfRule type="expression" dxfId="17" priority="241">
      <formula>AND($J$84="該当",$M$84="自治体名：　　　　　/担当課：　　　　　　　/担当者名：",$L$79="選択 【A】")</formula>
    </cfRule>
  </conditionalFormatting>
  <conditionalFormatting sqref="M88">
    <cfRule type="expression" dxfId="16" priority="243">
      <formula>AND($J$88="該当",$M$88="日付：",$L$79="選択 【A】")</formula>
    </cfRule>
  </conditionalFormatting>
  <conditionalFormatting sqref="M89">
    <cfRule type="expression" dxfId="15" priority="244">
      <formula>AND($J$89="該当",$M$89="自治体名：　　　　　/担当課：　　　　　　　/担当者名：",$L$79="選択 【A】")</formula>
    </cfRule>
  </conditionalFormatting>
  <conditionalFormatting sqref="M101">
    <cfRule type="expression" dxfId="14" priority="92">
      <formula>AND($J$95="該当",$L$98="選択 【B】",$L$105="選択 【A】",$M$101="直接入力してください")</formula>
    </cfRule>
  </conditionalFormatting>
  <conditionalFormatting sqref="M111">
    <cfRule type="expression" dxfId="13" priority="36">
      <formula>AND($J$111="該当",$H$111="該当",$M$111="感染予防対策を記載してください")</formula>
    </cfRule>
  </conditionalFormatting>
  <conditionalFormatting sqref="M155">
    <cfRule type="expression" dxfId="12" priority="307">
      <formula>AND($J$155="該当",$M$155="日付：",OR($L$151="選択 【A】",$L$151="選択 【B】"))</formula>
    </cfRule>
  </conditionalFormatting>
  <conditionalFormatting sqref="M156">
    <cfRule type="expression" dxfId="11" priority="308">
      <formula>AND($J$156="該当",$M$156="自治体名：　　　　　/担当課：　　　　　　　/担当者名：",OR($L$151="選択 【A】",$L$151="選択 【B】"))</formula>
    </cfRule>
  </conditionalFormatting>
  <conditionalFormatting sqref="M180">
    <cfRule type="expression" dxfId="10" priority="258">
      <formula>AND($J$174="該当",$M$180="日付：")</formula>
    </cfRule>
  </conditionalFormatting>
  <conditionalFormatting sqref="M181">
    <cfRule type="expression" dxfId="9" priority="259">
      <formula>AND($J$174="該当",$M$181="自治体名：　　　　　/担当課：　　　　　　　/担当者名：")</formula>
    </cfRule>
  </conditionalFormatting>
  <conditionalFormatting sqref="M190">
    <cfRule type="expression" dxfId="8" priority="264">
      <formula>AND($J$184="該当",$M$190="日付：")</formula>
    </cfRule>
  </conditionalFormatting>
  <conditionalFormatting sqref="M191">
    <cfRule type="expression" dxfId="7" priority="265">
      <formula>AND($J$184="該当",$M$191="自治体名：　　　　　/担当課：　　　　　　　/担当者名：")</formula>
    </cfRule>
  </conditionalFormatting>
  <conditionalFormatting sqref="M197">
    <cfRule type="expression" dxfId="6" priority="268">
      <formula>AND($J$194="該当",$M$197="自治体名：　　　　　/担当課：　　　　　　　/担当者名：")</formula>
    </cfRule>
  </conditionalFormatting>
  <conditionalFormatting sqref="M201">
    <cfRule type="expression" dxfId="5" priority="269">
      <formula>AND($J$198="該当",$M$201="日付：")</formula>
    </cfRule>
  </conditionalFormatting>
  <conditionalFormatting sqref="M202">
    <cfRule type="expression" dxfId="4" priority="270">
      <formula>AND($J$198="該当",$M$202="自治体名：　　　　　/担当課：　　　　　　　/担当者名：")</formula>
    </cfRule>
  </conditionalFormatting>
  <conditionalFormatting sqref="M206">
    <cfRule type="expression" dxfId="3" priority="272">
      <formula>AND($J$198="該当",$M$206="日付：")</formula>
    </cfRule>
  </conditionalFormatting>
  <conditionalFormatting sqref="M207">
    <cfRule type="expression" dxfId="2" priority="273">
      <formula>AND($J$198="該当",$M$207="自治体名：　　　　　/担当課：　　　　　　　/担当者名：")</formula>
    </cfRule>
  </conditionalFormatting>
  <conditionalFormatting sqref="M230">
    <cfRule type="expression" dxfId="1" priority="119">
      <formula>AND($J$222="該当",$M$230="日付：",OR($L$226="選択 【A】"))</formula>
    </cfRule>
  </conditionalFormatting>
  <conditionalFormatting sqref="M231">
    <cfRule type="expression" dxfId="0" priority="120">
      <formula>AND($J$222="該当",$M$231="自治体名：　　　　　/担当課：　　　　　　　/担当者名：",OR($L$226="選択 【A】"))</formula>
    </cfRule>
  </conditionalFormatting>
  <dataValidations count="4">
    <dataValidation type="list" allowBlank="1" showInputMessage="1" showErrorMessage="1" sqref="L438" xr:uid="{00000000-0002-0000-0400-000005000000}">
      <formula1>$K$439:$K$440</formula1>
    </dataValidation>
    <dataValidation type="list" allowBlank="1" showInputMessage="1" showErrorMessage="1" sqref="L34 L47 L226 L133 L142 L151 L105 L98 L79" xr:uid="{00000000-0002-0000-0400-000003000000}">
      <formula1>"～選択してください～　　▼,選択 【A】,選択 【B】"</formula1>
    </dataValidation>
    <dataValidation type="list" allowBlank="1" showInputMessage="1" showErrorMessage="1" sqref="L162 L213" xr:uid="{00000000-0002-0000-0400-000001000000}">
      <formula1>"～選択ください～　　▼,選択 【A】,選択 【B】"</formula1>
    </dataValidation>
    <dataValidation type="list" showInputMessage="1" showErrorMessage="1" sqref="K173 K186:K188 K126 K140 K170 K72:K75 K32 K166:K167 K68:K70 K114 K196 K22 K25:K29 K131 K128:K129 K45 K137:K138 K146:K147 K116:K117 K175:K178 K120 K123 K218 K221 K224 K82 K77 K236" xr:uid="{00000000-0002-0000-0400-000000000000}">
      <formula1>"□,✔"</formula1>
    </dataValidation>
  </dataValidations>
  <pageMargins left="0.70866141732283472" right="0.70866141732283472" top="0.74803149606299213" bottom="0.74803149606299213" header="0.31496062992125984" footer="0.31496062992125984"/>
  <pageSetup paperSize="9" scale="88" fitToHeight="0" orientation="portrait" verticalDpi="1200" r:id="rId1"/>
  <headerFooter>
    <oddFooter>&amp;C&amp;P/&amp;N</oddFooter>
  </headerFooter>
  <rowBreaks count="1" manualBreakCount="1">
    <brk id="244" min="10" max="12" man="1"/>
  </rowBreaks>
  <drawing r:id="rId2"/>
  <extLst>
    <ext xmlns:x14="http://schemas.microsoft.com/office/spreadsheetml/2009/9/main" uri="{78C0D931-6437-407d-A8EE-F0AAD7539E65}">
      <x14:conditionalFormattings>
        <x14:conditionalFormatting xmlns:xm="http://schemas.microsoft.com/office/excel/2006/main">
          <x14:cfRule type="expression" priority="16" id="{6A501356-AECB-4FA0-AEAC-3CE9F375D004}">
            <xm:f>'【① 基本事項】'!$C$280=8</xm:f>
            <x14:dxf>
              <font>
                <color theme="0"/>
              </font>
              <fill>
                <patternFill>
                  <bgColor theme="0"/>
                </patternFill>
              </fill>
              <border>
                <left style="thin">
                  <color theme="0"/>
                </left>
                <right style="thin">
                  <color theme="0"/>
                </right>
                <top style="thin">
                  <color theme="0"/>
                </top>
                <bottom style="thin">
                  <color theme="0"/>
                </bottom>
                <vertical/>
                <horizontal/>
              </border>
            </x14:dxf>
          </x14:cfRule>
          <xm:sqref>K7:M12</xm:sqref>
        </x14:conditionalFormatting>
        <x14:conditionalFormatting xmlns:xm="http://schemas.microsoft.com/office/excel/2006/main">
          <x14:cfRule type="expression" priority="26" id="{A18B88C0-DFD8-42D2-A2D2-FE8769C297BA}">
            <xm:f>S①!$R$9=S①!$R$11</xm:f>
            <x14:dxf>
              <font>
                <color theme="0"/>
              </font>
              <fill>
                <patternFill>
                  <bgColor theme="0"/>
                </patternFill>
              </fill>
            </x14:dxf>
          </x14:cfRule>
          <xm:sqref>L6:M6</xm:sqref>
        </x14:conditionalFormatting>
        <x14:conditionalFormatting xmlns:xm="http://schemas.microsoft.com/office/excel/2006/main">
          <x14:cfRule type="expression" priority="32" id="{DEC68EBA-A5D1-4880-8A36-5C950CE3640B}">
            <xm:f>'【① 基本事項】'!$G$6:$K$6="文字を消して直接ここに「法人名」を入力してください"</xm:f>
            <x14:dxf>
              <fill>
                <patternFill>
                  <bgColor rgb="FFFFFF00"/>
                </patternFill>
              </fill>
            </x14:dxf>
          </x14:cfRule>
          <xm:sqref>M7</xm:sqref>
        </x14:conditionalFormatting>
        <x14:conditionalFormatting xmlns:xm="http://schemas.microsoft.com/office/excel/2006/main">
          <x14:cfRule type="expression" priority="31" id="{6FFBE15E-7162-4E27-8964-DF1C82BE3F79}">
            <xm:f>'【① 基本事項】'!$G$8:$K$8="文字を消して直接ここに「保育施設名」を入力してください"</xm:f>
            <x14:dxf>
              <fill>
                <patternFill>
                  <bgColor rgb="FFFFFF00"/>
                </patternFill>
              </fill>
            </x14:dxf>
          </x14:cfRule>
          <xm:sqref>M8</xm:sqref>
        </x14:conditionalFormatting>
        <x14:conditionalFormatting xmlns:xm="http://schemas.microsoft.com/office/excel/2006/main">
          <x14:cfRule type="expression" priority="30" id="{63A6BCC2-2466-4D5E-9DF4-35D2724AAA0E}">
            <xm:f>'【① 基本事項】'!$G$10="入力してください"</xm:f>
            <x14:dxf>
              <fill>
                <patternFill>
                  <bgColor rgb="FFFFFF00"/>
                </patternFill>
              </fill>
            </x14:dxf>
          </x14:cfRule>
          <xm:sqref>M9</xm:sqref>
        </x14:conditionalFormatting>
        <x14:conditionalFormatting xmlns:xm="http://schemas.microsoft.com/office/excel/2006/main">
          <x14:cfRule type="expression" priority="29" id="{98EDA20C-48F4-44D5-8EB9-D631DB6F8FC7}">
            <xm:f>'【① 基本事項】'!$K$14="入力してください"</xm:f>
            <x14:dxf>
              <fill>
                <patternFill>
                  <bgColor rgb="FFFFFF00"/>
                </patternFill>
              </fill>
            </x14:dxf>
          </x14:cfRule>
          <xm:sqref>M10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'【① 基本事項】'!$F$283</xm:f>
          </x14:formula1>
          <xm:sqref>L440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3CEA131-8050-45EE-9C94-6DA8CA2E812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26</vt:i4>
      </vt:variant>
    </vt:vector>
  </HeadingPairs>
  <TitlesOfParts>
    <vt:vector size="31" baseType="lpstr">
      <vt:lpstr>【はじめに】 </vt:lpstr>
      <vt:lpstr>【マニュアル】 </vt:lpstr>
      <vt:lpstr>【① 基本事項】</vt:lpstr>
      <vt:lpstr>S①</vt:lpstr>
      <vt:lpstr>【②結果入力】</vt:lpstr>
      <vt:lpstr>'【マニュアル】 '!・2015年度※平成27</vt:lpstr>
      <vt:lpstr>・2015年度※平成27</vt:lpstr>
      <vt:lpstr>'【マニュアル】 '!・2016年度※平成28</vt:lpstr>
      <vt:lpstr>・2016年度※平成28</vt:lpstr>
      <vt:lpstr>'【マニュアル】 '!・2017年度※平成29</vt:lpstr>
      <vt:lpstr>・2017年度※平成29</vt:lpstr>
      <vt:lpstr>'【マニュアル】 '!・2018年度※平成30</vt:lpstr>
      <vt:lpstr>・2018年度※平成30</vt:lpstr>
      <vt:lpstr>'【マニュアル】 '!・2019年度※令和元</vt:lpstr>
      <vt:lpstr>・2019年度※令和元</vt:lpstr>
      <vt:lpstr>'【マニュアル】 '!・2020年度※令和2</vt:lpstr>
      <vt:lpstr>・2020年度※令和2</vt:lpstr>
      <vt:lpstr>'【マニュアル】 '!・2021年度※令和3</vt:lpstr>
      <vt:lpstr>・2021年度※令和3</vt:lpstr>
      <vt:lpstr>'【マニュアル】 '!・2022年度※令和4</vt:lpstr>
      <vt:lpstr>・2022年度※令和4</vt:lpstr>
      <vt:lpstr>'【マニュアル】 '!・2023年度※令和5</vt:lpstr>
      <vt:lpstr>・2023年度※令和5</vt:lpstr>
      <vt:lpstr>'【① 基本事項】'!Print_Area</vt:lpstr>
      <vt:lpstr>【②結果入力】!Print_Area</vt:lpstr>
      <vt:lpstr>'【はじめに】 '!Print_Area</vt:lpstr>
      <vt:lpstr>'【マニュアル】 '!Print_Area</vt:lpstr>
      <vt:lpstr>運営開始年度</vt:lpstr>
      <vt:lpstr>運営開始年度1</vt:lpstr>
      <vt:lpstr>'【マニュアル】 '!選択してください</vt:lpstr>
      <vt:lpstr>選択してください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2026-10-27T00:48:48Z</cp:lastPrinted>
  <dcterms:created xsi:type="dcterms:W3CDTF">2026-06-18T03:36:38Z</dcterms:created>
  <dcterms:modified xsi:type="dcterms:W3CDTF">2026-10-27T05:02:09Z</dcterms:modified>
</cp:coreProperties>
</file>